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235" tabRatio="788" firstSheet="4" activeTab="16"/>
  </bookViews>
  <sheets>
    <sheet name="‐156‐" sheetId="1" r:id="rId1"/>
    <sheet name="-157-" sheetId="2" r:id="rId2"/>
    <sheet name="-158-" sheetId="3" r:id="rId3"/>
    <sheet name="-159-" sheetId="4" r:id="rId4"/>
    <sheet name="-160-" sheetId="5" r:id="rId5"/>
    <sheet name="-161-" sheetId="6" r:id="rId6"/>
    <sheet name="-162-" sheetId="7" r:id="rId7"/>
    <sheet name="-163-" sheetId="8" r:id="rId8"/>
    <sheet name="-164-" sheetId="9" r:id="rId9"/>
    <sheet name="-165-" sheetId="10" r:id="rId10"/>
    <sheet name="-166-" sheetId="11" r:id="rId11"/>
    <sheet name="-167-" sheetId="12" r:id="rId12"/>
    <sheet name="-168-" sheetId="13" r:id="rId13"/>
    <sheet name="-169-" sheetId="14" r:id="rId14"/>
    <sheet name="-170-" sheetId="15" r:id="rId15"/>
    <sheet name="-171-" sheetId="16" r:id="rId16"/>
    <sheet name="グラフ" sheetId="17" r:id="rId17"/>
  </sheets>
  <definedNames>
    <definedName name="_xlnm.Print_Area" localSheetId="0">‐156‐!$A$1:$E$33</definedName>
    <definedName name="_xlnm.Print_Area" localSheetId="1">'-157-'!$F$1:$H$32</definedName>
    <definedName name="_xlnm.Print_Area" localSheetId="2">'-158-'!$A$1:$I$35</definedName>
    <definedName name="_xlnm.Print_Area" localSheetId="3">'-159-'!$J$2:$R$35</definedName>
    <definedName name="_xlnm.Print_Area" localSheetId="4">'-160-'!$A$1:$I$32</definedName>
    <definedName name="_xlnm.Print_Area" localSheetId="5">'-161-'!$J$2:$R$32</definedName>
    <definedName name="_xlnm.Print_Area" localSheetId="7">'-163-'!$A$1:$Q$34</definedName>
    <definedName name="_xlnm.Print_Area" localSheetId="8">'-164-'!$A$1:$D$51</definedName>
    <definedName name="_xlnm.Print_Area" localSheetId="9">'-165-'!$E$1:$G$50</definedName>
    <definedName name="_xlnm.Print_Area" localSheetId="10">'-166-'!$A$1:$K$42</definedName>
    <definedName name="_xlnm.Print_Area" localSheetId="11">'-167-'!$L$1:$T$42</definedName>
    <definedName name="_xlnm.Print_Area" localSheetId="12">'-168-'!$A$1:$J$61</definedName>
    <definedName name="_xlnm.Print_Area" localSheetId="13">'-169-'!$K$1:$S$61</definedName>
    <definedName name="_xlnm.Print_Area" localSheetId="16">グラフ!$A$1:$F$267</definedName>
  </definedNames>
  <calcPr calcId="125725"/>
</workbook>
</file>

<file path=xl/calcChain.xml><?xml version="1.0" encoding="utf-8"?>
<calcChain xmlns="http://schemas.openxmlformats.org/spreadsheetml/2006/main">
  <c r="G50" i="10"/>
  <c r="F49"/>
  <c r="E49"/>
  <c r="D49"/>
  <c r="C49"/>
  <c r="G49" s="1"/>
  <c r="M254" i="17" s="1"/>
  <c r="G48" i="10"/>
  <c r="G47"/>
  <c r="G46"/>
  <c r="G45"/>
  <c r="G44"/>
  <c r="G43"/>
  <c r="G42"/>
  <c r="G41"/>
  <c r="G40"/>
  <c r="G39"/>
  <c r="G38"/>
  <c r="G37"/>
  <c r="F36"/>
  <c r="F35" s="1"/>
  <c r="E36"/>
  <c r="D36"/>
  <c r="D35" s="1"/>
  <c r="C36"/>
  <c r="C35" s="1"/>
  <c r="G35" s="1"/>
  <c r="E35"/>
  <c r="G29"/>
  <c r="F28"/>
  <c r="E28"/>
  <c r="D28"/>
  <c r="C28"/>
  <c r="G28" s="1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6"/>
  <c r="E6"/>
  <c r="E5" s="1"/>
  <c r="D6"/>
  <c r="D5" s="1"/>
  <c r="C6"/>
  <c r="G6" s="1"/>
  <c r="F5"/>
  <c r="S57" i="14"/>
  <c r="G57"/>
  <c r="M55"/>
  <c r="S53"/>
  <c r="G53"/>
  <c r="M51"/>
  <c r="S49"/>
  <c r="G49"/>
  <c r="M47"/>
  <c r="S45"/>
  <c r="G45"/>
  <c r="R44"/>
  <c r="S54" s="1"/>
  <c r="Q44"/>
  <c r="O44"/>
  <c r="P55" s="1"/>
  <c r="N44"/>
  <c r="L44"/>
  <c r="M56" s="1"/>
  <c r="K44"/>
  <c r="I44"/>
  <c r="J57" s="1"/>
  <c r="H44"/>
  <c r="F44"/>
  <c r="G54" s="1"/>
  <c r="E44"/>
  <c r="S41"/>
  <c r="G41"/>
  <c r="G40"/>
  <c r="M37"/>
  <c r="M36"/>
  <c r="S34"/>
  <c r="G34"/>
  <c r="M32"/>
  <c r="S30"/>
  <c r="G30"/>
  <c r="R29"/>
  <c r="S35" s="1"/>
  <c r="Q29"/>
  <c r="O29"/>
  <c r="P37" s="1"/>
  <c r="N29"/>
  <c r="L29"/>
  <c r="L59" s="1"/>
  <c r="K29"/>
  <c r="I29"/>
  <c r="J41" s="1"/>
  <c r="H29"/>
  <c r="H59" s="1"/>
  <c r="F29"/>
  <c r="G35" s="1"/>
  <c r="E29"/>
  <c r="E59" s="1"/>
  <c r="R22"/>
  <c r="O22"/>
  <c r="S18"/>
  <c r="P18"/>
  <c r="S17"/>
  <c r="P17"/>
  <c r="S16"/>
  <c r="R16"/>
  <c r="Q16"/>
  <c r="P16"/>
  <c r="L16"/>
  <c r="M18" s="1"/>
  <c r="K16"/>
  <c r="I16"/>
  <c r="J18" s="1"/>
  <c r="H16"/>
  <c r="S13"/>
  <c r="P13"/>
  <c r="S12"/>
  <c r="P12"/>
  <c r="S11"/>
  <c r="P11"/>
  <c r="S10"/>
  <c r="P10"/>
  <c r="S8"/>
  <c r="P8"/>
  <c r="S7"/>
  <c r="P7"/>
  <c r="S6"/>
  <c r="Q6"/>
  <c r="P6"/>
  <c r="L6"/>
  <c r="L22" s="1"/>
  <c r="K6"/>
  <c r="I6"/>
  <c r="I22" s="1"/>
  <c r="H6"/>
  <c r="F6"/>
  <c r="E6"/>
  <c r="S39" i="11"/>
  <c r="P39"/>
  <c r="M39"/>
  <c r="J39"/>
  <c r="S38"/>
  <c r="P38"/>
  <c r="M38"/>
  <c r="J38"/>
  <c r="S37"/>
  <c r="P37"/>
  <c r="M37"/>
  <c r="J37"/>
  <c r="S36"/>
  <c r="P36"/>
  <c r="M36"/>
  <c r="J36"/>
  <c r="S35"/>
  <c r="P35"/>
  <c r="M35"/>
  <c r="J35"/>
  <c r="S34"/>
  <c r="P34"/>
  <c r="M34"/>
  <c r="J34"/>
  <c r="S33"/>
  <c r="P33"/>
  <c r="M33"/>
  <c r="J33"/>
  <c r="T32"/>
  <c r="S32"/>
  <c r="Q32"/>
  <c r="P32"/>
  <c r="M32"/>
  <c r="J32"/>
  <c r="S30"/>
  <c r="P30"/>
  <c r="M30"/>
  <c r="J30"/>
  <c r="T20"/>
  <c r="S20"/>
  <c r="P20"/>
  <c r="N20"/>
  <c r="M20"/>
  <c r="J20"/>
  <c r="T19"/>
  <c r="S19"/>
  <c r="P19"/>
  <c r="N19"/>
  <c r="M19"/>
  <c r="J19"/>
  <c r="T18"/>
  <c r="S18"/>
  <c r="P18"/>
  <c r="N18"/>
  <c r="M18"/>
  <c r="J18"/>
  <c r="T17"/>
  <c r="S17"/>
  <c r="P17"/>
  <c r="N17"/>
  <c r="M17"/>
  <c r="J17"/>
  <c r="T16"/>
  <c r="S16"/>
  <c r="P16"/>
  <c r="N16"/>
  <c r="M16"/>
  <c r="J16"/>
  <c r="T15"/>
  <c r="S15"/>
  <c r="P15"/>
  <c r="N15"/>
  <c r="M15"/>
  <c r="J15"/>
  <c r="T14"/>
  <c r="S14"/>
  <c r="P14"/>
  <c r="N14"/>
  <c r="M14"/>
  <c r="J14"/>
  <c r="T13"/>
  <c r="S13"/>
  <c r="P13"/>
  <c r="N13"/>
  <c r="M13"/>
  <c r="J13"/>
  <c r="T12"/>
  <c r="S12"/>
  <c r="P12"/>
  <c r="N12"/>
  <c r="M12"/>
  <c r="J12"/>
  <c r="T11"/>
  <c r="S11"/>
  <c r="P11"/>
  <c r="N11"/>
  <c r="M11"/>
  <c r="J11"/>
  <c r="T10"/>
  <c r="S10"/>
  <c r="P10"/>
  <c r="N10"/>
  <c r="M10"/>
  <c r="J10"/>
  <c r="T9"/>
  <c r="S9"/>
  <c r="P9"/>
  <c r="N9"/>
  <c r="M9"/>
  <c r="J9"/>
  <c r="T8"/>
  <c r="S8"/>
  <c r="P8"/>
  <c r="N8"/>
  <c r="M8"/>
  <c r="J8"/>
  <c r="T7"/>
  <c r="R7"/>
  <c r="P7"/>
  <c r="O7"/>
  <c r="S7" s="1"/>
  <c r="L7"/>
  <c r="K20" s="1"/>
  <c r="J7"/>
  <c r="I7"/>
  <c r="F7"/>
  <c r="I36" i="4"/>
  <c r="R33"/>
  <c r="Q33"/>
  <c r="M33"/>
  <c r="I33"/>
  <c r="Q32"/>
  <c r="M32"/>
  <c r="I32"/>
  <c r="Q31"/>
  <c r="M31"/>
  <c r="I31"/>
  <c r="I30"/>
  <c r="Q29"/>
  <c r="M29"/>
  <c r="I29"/>
  <c r="Q28"/>
  <c r="M28"/>
  <c r="J28"/>
  <c r="I28"/>
  <c r="P27"/>
  <c r="R32" s="1"/>
  <c r="O27"/>
  <c r="L27"/>
  <c r="N33" s="1"/>
  <c r="K27"/>
  <c r="H27"/>
  <c r="J32" s="1"/>
  <c r="G27"/>
  <c r="D27"/>
  <c r="C27"/>
  <c r="R26"/>
  <c r="Q26"/>
  <c r="M26"/>
  <c r="J26"/>
  <c r="I26"/>
  <c r="Q25"/>
  <c r="N25"/>
  <c r="M25"/>
  <c r="I25"/>
  <c r="R24"/>
  <c r="Q24"/>
  <c r="M24"/>
  <c r="J24"/>
  <c r="I24"/>
  <c r="Q23"/>
  <c r="N23"/>
  <c r="M23"/>
  <c r="I23"/>
  <c r="R22"/>
  <c r="Q22"/>
  <c r="M22"/>
  <c r="J22"/>
  <c r="I22"/>
  <c r="Q21"/>
  <c r="N21"/>
  <c r="M21"/>
  <c r="I21"/>
  <c r="R20"/>
  <c r="Q20"/>
  <c r="M20"/>
  <c r="J20"/>
  <c r="I20"/>
  <c r="Q19"/>
  <c r="N19"/>
  <c r="M19"/>
  <c r="I19"/>
  <c r="R18"/>
  <c r="Q18"/>
  <c r="M18"/>
  <c r="J18"/>
  <c r="I18"/>
  <c r="Q17"/>
  <c r="N17"/>
  <c r="M17"/>
  <c r="I17"/>
  <c r="R16"/>
  <c r="Q16"/>
  <c r="M16"/>
  <c r="J16"/>
  <c r="I16"/>
  <c r="Q15"/>
  <c r="N15"/>
  <c r="M15"/>
  <c r="I15"/>
  <c r="R14"/>
  <c r="Q14"/>
  <c r="M14"/>
  <c r="J14"/>
  <c r="I14"/>
  <c r="Q13"/>
  <c r="N13"/>
  <c r="M13"/>
  <c r="I13"/>
  <c r="R12"/>
  <c r="Q12"/>
  <c r="M12"/>
  <c r="J12"/>
  <c r="I12"/>
  <c r="Q11"/>
  <c r="N11"/>
  <c r="M11"/>
  <c r="I11"/>
  <c r="R10"/>
  <c r="Q10"/>
  <c r="M10"/>
  <c r="J10"/>
  <c r="I10"/>
  <c r="Q9"/>
  <c r="N9"/>
  <c r="M9"/>
  <c r="I9"/>
  <c r="R8"/>
  <c r="Q8"/>
  <c r="M8"/>
  <c r="J8"/>
  <c r="I8"/>
  <c r="Q7"/>
  <c r="N7"/>
  <c r="M7"/>
  <c r="I7"/>
  <c r="Q6"/>
  <c r="P6"/>
  <c r="R25" s="1"/>
  <c r="O6"/>
  <c r="M6"/>
  <c r="L6"/>
  <c r="N26" s="1"/>
  <c r="K6"/>
  <c r="H6"/>
  <c r="J25" s="1"/>
  <c r="G6"/>
  <c r="D6"/>
  <c r="I6" s="1"/>
  <c r="C6"/>
  <c r="Q29" i="6"/>
  <c r="M29"/>
  <c r="Q28"/>
  <c r="M28"/>
  <c r="I28"/>
  <c r="R27"/>
  <c r="Q27"/>
  <c r="M27"/>
  <c r="J27"/>
  <c r="I27"/>
  <c r="N26"/>
  <c r="M26"/>
  <c r="I26"/>
  <c r="Q25"/>
  <c r="M25"/>
  <c r="I25"/>
  <c r="R24"/>
  <c r="Q24"/>
  <c r="M24"/>
  <c r="J24"/>
  <c r="I24"/>
  <c r="Q23"/>
  <c r="P23"/>
  <c r="R28" s="1"/>
  <c r="O23"/>
  <c r="M23"/>
  <c r="L23"/>
  <c r="N27" s="1"/>
  <c r="K23"/>
  <c r="H23"/>
  <c r="J26" s="1"/>
  <c r="G23"/>
  <c r="D23"/>
  <c r="F27" s="1"/>
  <c r="C23"/>
  <c r="J21"/>
  <c r="J20"/>
  <c r="Q19"/>
  <c r="N19"/>
  <c r="M19"/>
  <c r="I19"/>
  <c r="Q17"/>
  <c r="M17"/>
  <c r="I17"/>
  <c r="R16"/>
  <c r="Q16"/>
  <c r="M16"/>
  <c r="J16"/>
  <c r="I16"/>
  <c r="Q15"/>
  <c r="M15"/>
  <c r="I15"/>
  <c r="Q14"/>
  <c r="N14"/>
  <c r="M14"/>
  <c r="I14"/>
  <c r="Q13"/>
  <c r="M13"/>
  <c r="I13"/>
  <c r="R12"/>
  <c r="Q12"/>
  <c r="M12"/>
  <c r="J12"/>
  <c r="I12"/>
  <c r="Q11"/>
  <c r="M11"/>
  <c r="I11"/>
  <c r="Q10"/>
  <c r="N10"/>
  <c r="M10"/>
  <c r="I10"/>
  <c r="Q9"/>
  <c r="M9"/>
  <c r="I9"/>
  <c r="R8"/>
  <c r="Q8"/>
  <c r="M8"/>
  <c r="J8"/>
  <c r="I8"/>
  <c r="Q7"/>
  <c r="P7"/>
  <c r="R21" s="1"/>
  <c r="O7"/>
  <c r="M7"/>
  <c r="L7"/>
  <c r="N18" s="1"/>
  <c r="K7"/>
  <c r="H7"/>
  <c r="J19" s="1"/>
  <c r="G7"/>
  <c r="D7"/>
  <c r="F16" s="1"/>
  <c r="C7"/>
  <c r="Q29" i="5"/>
  <c r="N29"/>
  <c r="M29"/>
  <c r="Q28"/>
  <c r="M28"/>
  <c r="I28"/>
  <c r="R27"/>
  <c r="Q27"/>
  <c r="M27"/>
  <c r="J27"/>
  <c r="I27"/>
  <c r="N26"/>
  <c r="M26"/>
  <c r="I26"/>
  <c r="Q25"/>
  <c r="M25"/>
  <c r="I25"/>
  <c r="R24"/>
  <c r="Q24"/>
  <c r="M24"/>
  <c r="J24"/>
  <c r="I24"/>
  <c r="Q23"/>
  <c r="P23"/>
  <c r="R29" s="1"/>
  <c r="O23"/>
  <c r="M23"/>
  <c r="L23"/>
  <c r="N27" s="1"/>
  <c r="K23"/>
  <c r="H23"/>
  <c r="J26" s="1"/>
  <c r="G23"/>
  <c r="D23"/>
  <c r="F27" s="1"/>
  <c r="C23"/>
  <c r="J21"/>
  <c r="J20"/>
  <c r="Q19"/>
  <c r="N19"/>
  <c r="M19"/>
  <c r="I19"/>
  <c r="Q17"/>
  <c r="M17"/>
  <c r="I17"/>
  <c r="R16"/>
  <c r="Q16"/>
  <c r="M16"/>
  <c r="J16"/>
  <c r="I16"/>
  <c r="Q15"/>
  <c r="M15"/>
  <c r="I15"/>
  <c r="Q14"/>
  <c r="N14"/>
  <c r="M14"/>
  <c r="I14"/>
  <c r="Q13"/>
  <c r="M13"/>
  <c r="I13"/>
  <c r="R12"/>
  <c r="Q12"/>
  <c r="M12"/>
  <c r="J12"/>
  <c r="I12"/>
  <c r="Q11"/>
  <c r="M11"/>
  <c r="I11"/>
  <c r="Q10"/>
  <c r="N10"/>
  <c r="M10"/>
  <c r="I10"/>
  <c r="Q9"/>
  <c r="M9"/>
  <c r="I9"/>
  <c r="R8"/>
  <c r="Q8"/>
  <c r="M8"/>
  <c r="J8"/>
  <c r="I8"/>
  <c r="Q7"/>
  <c r="P7"/>
  <c r="R21" s="1"/>
  <c r="O7"/>
  <c r="M7"/>
  <c r="L7"/>
  <c r="N18" s="1"/>
  <c r="K7"/>
  <c r="H7"/>
  <c r="J19" s="1"/>
  <c r="G7"/>
  <c r="D7"/>
  <c r="F16" s="1"/>
  <c r="C7"/>
  <c r="I36" i="3"/>
  <c r="R33"/>
  <c r="Q33"/>
  <c r="N33"/>
  <c r="M33"/>
  <c r="J33"/>
  <c r="I33"/>
  <c r="R32"/>
  <c r="Q32"/>
  <c r="N32"/>
  <c r="M32"/>
  <c r="J32"/>
  <c r="I32"/>
  <c r="R31"/>
  <c r="Q31"/>
  <c r="N31"/>
  <c r="M31"/>
  <c r="J31"/>
  <c r="I31"/>
  <c r="R30"/>
  <c r="I30"/>
  <c r="R29"/>
  <c r="Q29"/>
  <c r="M29"/>
  <c r="J29"/>
  <c r="I29"/>
  <c r="Q28"/>
  <c r="N28"/>
  <c r="M28"/>
  <c r="I28"/>
  <c r="Q27"/>
  <c r="P27"/>
  <c r="R28" s="1"/>
  <c r="R27" s="1"/>
  <c r="O27"/>
  <c r="M27"/>
  <c r="L27"/>
  <c r="N29" s="1"/>
  <c r="N27" s="1"/>
  <c r="K27"/>
  <c r="H27"/>
  <c r="J30" s="1"/>
  <c r="G27"/>
  <c r="D27"/>
  <c r="I27" s="1"/>
  <c r="C27"/>
  <c r="Q26"/>
  <c r="M26"/>
  <c r="I26"/>
  <c r="Q25"/>
  <c r="M25"/>
  <c r="I25"/>
  <c r="Q24"/>
  <c r="M24"/>
  <c r="I24"/>
  <c r="Q23"/>
  <c r="M23"/>
  <c r="I23"/>
  <c r="Q22"/>
  <c r="M22"/>
  <c r="I22"/>
  <c r="Q21"/>
  <c r="M21"/>
  <c r="I21"/>
  <c r="Q20"/>
  <c r="M20"/>
  <c r="I20"/>
  <c r="Q19"/>
  <c r="M19"/>
  <c r="I19"/>
  <c r="Q18"/>
  <c r="M18"/>
  <c r="I18"/>
  <c r="Q17"/>
  <c r="M17"/>
  <c r="I17"/>
  <c r="Q16"/>
  <c r="M16"/>
  <c r="I16"/>
  <c r="Q15"/>
  <c r="M15"/>
  <c r="I15"/>
  <c r="Q14"/>
  <c r="M14"/>
  <c r="I14"/>
  <c r="Q13"/>
  <c r="M13"/>
  <c r="I13"/>
  <c r="Q12"/>
  <c r="M12"/>
  <c r="I12"/>
  <c r="Q11"/>
  <c r="M11"/>
  <c r="I11"/>
  <c r="Q10"/>
  <c r="M10"/>
  <c r="I10"/>
  <c r="Q9"/>
  <c r="M9"/>
  <c r="I9"/>
  <c r="Q8"/>
  <c r="M8"/>
  <c r="I8"/>
  <c r="Q7"/>
  <c r="M7"/>
  <c r="I7"/>
  <c r="Q6"/>
  <c r="P6"/>
  <c r="R25" s="1"/>
  <c r="O6"/>
  <c r="M6"/>
  <c r="L6"/>
  <c r="N26" s="1"/>
  <c r="K6"/>
  <c r="I6"/>
  <c r="H6"/>
  <c r="J25" s="1"/>
  <c r="G6"/>
  <c r="D6"/>
  <c r="C6"/>
  <c r="L212" i="17"/>
  <c r="J220"/>
  <c r="K7"/>
  <c r="J7"/>
  <c r="N12"/>
  <c r="N11"/>
  <c r="N10"/>
  <c r="J225"/>
  <c r="J224"/>
  <c r="J222"/>
  <c r="J221"/>
  <c r="J219"/>
  <c r="I225"/>
  <c r="S39" i="12"/>
  <c r="P39"/>
  <c r="M39"/>
  <c r="J39"/>
  <c r="S38"/>
  <c r="P38"/>
  <c r="M38"/>
  <c r="J38"/>
  <c r="S37"/>
  <c r="P37"/>
  <c r="M37"/>
  <c r="J37"/>
  <c r="S36"/>
  <c r="P36"/>
  <c r="M36"/>
  <c r="J36"/>
  <c r="S35"/>
  <c r="P35"/>
  <c r="M35"/>
  <c r="J35"/>
  <c r="S34"/>
  <c r="P34"/>
  <c r="M34"/>
  <c r="J34"/>
  <c r="S33"/>
  <c r="P33"/>
  <c r="M33"/>
  <c r="J33"/>
  <c r="T32"/>
  <c r="S32"/>
  <c r="Q32"/>
  <c r="P32"/>
  <c r="M32"/>
  <c r="J32"/>
  <c r="S30"/>
  <c r="P30"/>
  <c r="M30"/>
  <c r="J30"/>
  <c r="R7"/>
  <c r="T20" s="1"/>
  <c r="S20"/>
  <c r="O7"/>
  <c r="Q19" s="1"/>
  <c r="Q20"/>
  <c r="P20"/>
  <c r="L7"/>
  <c r="K20" s="1"/>
  <c r="M20"/>
  <c r="J20"/>
  <c r="S19"/>
  <c r="P19"/>
  <c r="M19"/>
  <c r="J19"/>
  <c r="S18"/>
  <c r="P18"/>
  <c r="M18"/>
  <c r="J18"/>
  <c r="S17"/>
  <c r="P17"/>
  <c r="M17"/>
  <c r="J17"/>
  <c r="S16"/>
  <c r="P16"/>
  <c r="M16"/>
  <c r="J16"/>
  <c r="S15"/>
  <c r="P15"/>
  <c r="M15"/>
  <c r="J15"/>
  <c r="S14"/>
  <c r="P14"/>
  <c r="M14"/>
  <c r="J14"/>
  <c r="S13"/>
  <c r="P13"/>
  <c r="M13"/>
  <c r="J13"/>
  <c r="S12"/>
  <c r="P12"/>
  <c r="M12"/>
  <c r="J12"/>
  <c r="S11"/>
  <c r="P11"/>
  <c r="M11"/>
  <c r="J11"/>
  <c r="S10"/>
  <c r="P10"/>
  <c r="M10"/>
  <c r="J10"/>
  <c r="S9"/>
  <c r="P9"/>
  <c r="M9"/>
  <c r="J9"/>
  <c r="S8"/>
  <c r="P8"/>
  <c r="M8"/>
  <c r="J8"/>
  <c r="S7"/>
  <c r="I7"/>
  <c r="J7" s="1"/>
  <c r="M7"/>
  <c r="F7"/>
  <c r="G13" i="9"/>
  <c r="F57" i="7"/>
  <c r="O25" i="8"/>
  <c r="P25" s="1"/>
  <c r="G15" i="7"/>
  <c r="F15"/>
  <c r="E15"/>
  <c r="J9"/>
  <c r="J7"/>
  <c r="J5" s="1"/>
  <c r="G9"/>
  <c r="K9" s="1"/>
  <c r="F9"/>
  <c r="E9"/>
  <c r="N10" i="8"/>
  <c r="K208" i="17"/>
  <c r="I43" i="15"/>
  <c r="H43"/>
  <c r="I39"/>
  <c r="H39"/>
  <c r="G43"/>
  <c r="F43"/>
  <c r="G39"/>
  <c r="F39"/>
  <c r="J26"/>
  <c r="H29"/>
  <c r="H26"/>
  <c r="H18"/>
  <c r="F29"/>
  <c r="F26"/>
  <c r="F18"/>
  <c r="F17" s="1"/>
  <c r="H14"/>
  <c r="H9"/>
  <c r="I9"/>
  <c r="H6"/>
  <c r="H5"/>
  <c r="F6"/>
  <c r="F9"/>
  <c r="J6"/>
  <c r="G43" i="16"/>
  <c r="G23"/>
  <c r="P57" i="13"/>
  <c r="P55"/>
  <c r="P49"/>
  <c r="R44"/>
  <c r="S56" s="1"/>
  <c r="Q44"/>
  <c r="O44"/>
  <c r="P48" s="1"/>
  <c r="P52"/>
  <c r="P54"/>
  <c r="N44"/>
  <c r="L44"/>
  <c r="M54"/>
  <c r="K44"/>
  <c r="R29"/>
  <c r="Q29"/>
  <c r="O29"/>
  <c r="P30" s="1"/>
  <c r="N29"/>
  <c r="L29"/>
  <c r="M38"/>
  <c r="K29"/>
  <c r="O22"/>
  <c r="P18"/>
  <c r="P17"/>
  <c r="R16"/>
  <c r="S16" s="1"/>
  <c r="Q16"/>
  <c r="P16"/>
  <c r="L16"/>
  <c r="M18"/>
  <c r="K16"/>
  <c r="S13"/>
  <c r="P13"/>
  <c r="S12"/>
  <c r="P12"/>
  <c r="S11"/>
  <c r="P11"/>
  <c r="S10"/>
  <c r="P10"/>
  <c r="S8"/>
  <c r="P8"/>
  <c r="S7"/>
  <c r="P7"/>
  <c r="S6"/>
  <c r="Q6"/>
  <c r="P6"/>
  <c r="L6"/>
  <c r="L22"/>
  <c r="K6"/>
  <c r="G55"/>
  <c r="G53"/>
  <c r="G48"/>
  <c r="G34"/>
  <c r="E44"/>
  <c r="F29"/>
  <c r="G38"/>
  <c r="E29"/>
  <c r="E59"/>
  <c r="F44"/>
  <c r="G49" s="1"/>
  <c r="G56"/>
  <c r="F59"/>
  <c r="H44"/>
  <c r="F6"/>
  <c r="E6"/>
  <c r="I16"/>
  <c r="J17"/>
  <c r="H16"/>
  <c r="I6"/>
  <c r="J11" s="1"/>
  <c r="H6"/>
  <c r="G50" i="9"/>
  <c r="F49"/>
  <c r="F35" s="1"/>
  <c r="E49"/>
  <c r="G48"/>
  <c r="G47"/>
  <c r="G46"/>
  <c r="G45"/>
  <c r="G44"/>
  <c r="G43"/>
  <c r="G42"/>
  <c r="G41"/>
  <c r="G40"/>
  <c r="G39"/>
  <c r="G38"/>
  <c r="G37"/>
  <c r="F36"/>
  <c r="E36"/>
  <c r="E35" s="1"/>
  <c r="G29"/>
  <c r="F28"/>
  <c r="E28"/>
  <c r="E5" s="1"/>
  <c r="G27"/>
  <c r="G26"/>
  <c r="G25"/>
  <c r="G24"/>
  <c r="G23"/>
  <c r="G22"/>
  <c r="G21"/>
  <c r="G20"/>
  <c r="G19"/>
  <c r="G18"/>
  <c r="G17"/>
  <c r="G16"/>
  <c r="G15"/>
  <c r="G14"/>
  <c r="G12"/>
  <c r="G11"/>
  <c r="G10"/>
  <c r="G9"/>
  <c r="G8"/>
  <c r="G7"/>
  <c r="F6"/>
  <c r="E6"/>
  <c r="F5"/>
  <c r="C17" i="8"/>
  <c r="I21"/>
  <c r="I19"/>
  <c r="I17"/>
  <c r="L10"/>
  <c r="H243" i="17"/>
  <c r="I41"/>
  <c r="I42"/>
  <c r="I43"/>
  <c r="I44"/>
  <c r="I45"/>
  <c r="I46"/>
  <c r="I47"/>
  <c r="I48"/>
  <c r="I49"/>
  <c r="I50"/>
  <c r="I51"/>
  <c r="M57"/>
  <c r="L57"/>
  <c r="J246"/>
  <c r="J245"/>
  <c r="J244"/>
  <c r="J243"/>
  <c r="I246"/>
  <c r="I245"/>
  <c r="I244"/>
  <c r="I243"/>
  <c r="I218"/>
  <c r="I224"/>
  <c r="I222"/>
  <c r="I221"/>
  <c r="I220"/>
  <c r="L211"/>
  <c r="L210"/>
  <c r="K212"/>
  <c r="K211"/>
  <c r="K210"/>
  <c r="J212"/>
  <c r="J211"/>
  <c r="J210"/>
  <c r="J209"/>
  <c r="I212"/>
  <c r="I211"/>
  <c r="I210"/>
  <c r="I209"/>
  <c r="I208"/>
  <c r="I150"/>
  <c r="I149"/>
  <c r="I148"/>
  <c r="I147"/>
  <c r="I146"/>
  <c r="I145"/>
  <c r="I144"/>
  <c r="I143"/>
  <c r="I142"/>
  <c r="I141"/>
  <c r="I140"/>
  <c r="I139"/>
  <c r="J167"/>
  <c r="J166"/>
  <c r="J165"/>
  <c r="J164"/>
  <c r="J163"/>
  <c r="J162"/>
  <c r="J161"/>
  <c r="J160"/>
  <c r="J159"/>
  <c r="J158"/>
  <c r="J157"/>
  <c r="J156"/>
  <c r="J155"/>
  <c r="J154"/>
  <c r="I167"/>
  <c r="I166"/>
  <c r="I165"/>
  <c r="I164"/>
  <c r="I163"/>
  <c r="I162"/>
  <c r="I161"/>
  <c r="I160"/>
  <c r="I159"/>
  <c r="I158"/>
  <c r="I157"/>
  <c r="I156"/>
  <c r="I155"/>
  <c r="I154"/>
  <c r="N95"/>
  <c r="J114" s="1"/>
  <c r="N94"/>
  <c r="J113" s="1"/>
  <c r="N93"/>
  <c r="J81" s="1"/>
  <c r="N92"/>
  <c r="J80" s="1"/>
  <c r="N91"/>
  <c r="J110"/>
  <c r="N90"/>
  <c r="J109" s="1"/>
  <c r="N89"/>
  <c r="J108" s="1"/>
  <c r="N88"/>
  <c r="J75" s="1"/>
  <c r="N87"/>
  <c r="J106" s="1"/>
  <c r="N86"/>
  <c r="J105" s="1"/>
  <c r="N85"/>
  <c r="J104" s="1"/>
  <c r="N84"/>
  <c r="J77"/>
  <c r="N83"/>
  <c r="J102" s="1"/>
  <c r="N82"/>
  <c r="J101"/>
  <c r="N81"/>
  <c r="J100" s="1"/>
  <c r="N80"/>
  <c r="J99"/>
  <c r="N79"/>
  <c r="J98" s="1"/>
  <c r="N78"/>
  <c r="J97"/>
  <c r="N77"/>
  <c r="N76"/>
  <c r="J82" s="1"/>
  <c r="M95"/>
  <c r="I114" s="1"/>
  <c r="M94"/>
  <c r="I113" s="1"/>
  <c r="M93"/>
  <c r="I112" s="1"/>
  <c r="M92"/>
  <c r="I111" s="1"/>
  <c r="M91"/>
  <c r="I110" s="1"/>
  <c r="M90"/>
  <c r="I109" s="1"/>
  <c r="M89"/>
  <c r="I108" s="1"/>
  <c r="M88"/>
  <c r="I107" s="1"/>
  <c r="M87"/>
  <c r="I106" s="1"/>
  <c r="M86"/>
  <c r="I105" s="1"/>
  <c r="M85"/>
  <c r="I104" s="1"/>
  <c r="M84"/>
  <c r="I103"/>
  <c r="M83"/>
  <c r="I102" s="1"/>
  <c r="M82"/>
  <c r="I101"/>
  <c r="M81"/>
  <c r="I100" s="1"/>
  <c r="M80"/>
  <c r="I99"/>
  <c r="M79"/>
  <c r="I98" s="1"/>
  <c r="M78"/>
  <c r="I97"/>
  <c r="M77"/>
  <c r="I96" s="1"/>
  <c r="M76"/>
  <c r="I95"/>
  <c r="J76"/>
  <c r="K19"/>
  <c r="K20" s="1"/>
  <c r="L19"/>
  <c r="L20" s="1"/>
  <c r="M19"/>
  <c r="M20" s="1"/>
  <c r="M10"/>
  <c r="M11" s="1"/>
  <c r="I10"/>
  <c r="M9"/>
  <c r="L10"/>
  <c r="L7" s="1"/>
  <c r="K10"/>
  <c r="K11" s="1"/>
  <c r="K8" s="1"/>
  <c r="K9"/>
  <c r="I9"/>
  <c r="I11" s="1"/>
  <c r="K61"/>
  <c r="K60"/>
  <c r="K59"/>
  <c r="K58"/>
  <c r="K57"/>
  <c r="E32" i="7"/>
  <c r="E30"/>
  <c r="F32"/>
  <c r="F30"/>
  <c r="K15"/>
  <c r="G32"/>
  <c r="K32"/>
  <c r="I7"/>
  <c r="I5" s="1"/>
  <c r="I32"/>
  <c r="I30" s="1"/>
  <c r="J32"/>
  <c r="J30" s="1"/>
  <c r="K11"/>
  <c r="K13"/>
  <c r="K17"/>
  <c r="K19"/>
  <c r="K22"/>
  <c r="K24"/>
  <c r="K28"/>
  <c r="K34"/>
  <c r="K36"/>
  <c r="K38"/>
  <c r="K40"/>
  <c r="E56"/>
  <c r="F56"/>
  <c r="G56"/>
  <c r="H56"/>
  <c r="J56"/>
  <c r="G57"/>
  <c r="H57"/>
  <c r="J57"/>
  <c r="F58"/>
  <c r="G58"/>
  <c r="H58"/>
  <c r="J58"/>
  <c r="F59"/>
  <c r="G59"/>
  <c r="H59"/>
  <c r="J59"/>
  <c r="I247" i="17"/>
  <c r="K19" i="8"/>
  <c r="K209" i="17" s="1"/>
  <c r="O19" i="8"/>
  <c r="O17" s="1"/>
  <c r="P17" s="1"/>
  <c r="M21"/>
  <c r="P21"/>
  <c r="I23"/>
  <c r="M23"/>
  <c r="P23"/>
  <c r="I25"/>
  <c r="M25"/>
  <c r="I27"/>
  <c r="M27"/>
  <c r="P27"/>
  <c r="I29"/>
  <c r="M29"/>
  <c r="P29"/>
  <c r="I33"/>
  <c r="M33"/>
  <c r="P33"/>
  <c r="C6" i="9"/>
  <c r="C28"/>
  <c r="G28"/>
  <c r="D28"/>
  <c r="D6"/>
  <c r="D5" s="1"/>
  <c r="C36"/>
  <c r="D36"/>
  <c r="G36"/>
  <c r="C49"/>
  <c r="D49"/>
  <c r="D35" s="1"/>
  <c r="G49"/>
  <c r="I57" i="17"/>
  <c r="J57"/>
  <c r="H29" i="13"/>
  <c r="H59"/>
  <c r="I29"/>
  <c r="J39"/>
  <c r="I44"/>
  <c r="J50" s="1"/>
  <c r="J56"/>
  <c r="J9" i="15"/>
  <c r="J18"/>
  <c r="J17" s="1"/>
  <c r="J29"/>
  <c r="K39"/>
  <c r="J43"/>
  <c r="E5" i="16"/>
  <c r="F11" s="1"/>
  <c r="F8"/>
  <c r="I5"/>
  <c r="J10"/>
  <c r="E13"/>
  <c r="F15"/>
  <c r="G13"/>
  <c r="G20"/>
  <c r="I13"/>
  <c r="J16" s="1"/>
  <c r="J17"/>
  <c r="E23"/>
  <c r="F28"/>
  <c r="I23"/>
  <c r="J26" s="1"/>
  <c r="J23" s="1"/>
  <c r="E38"/>
  <c r="F38"/>
  <c r="G38"/>
  <c r="H38"/>
  <c r="I38"/>
  <c r="J38"/>
  <c r="E43"/>
  <c r="F43"/>
  <c r="H43"/>
  <c r="J9" i="17"/>
  <c r="J6" s="1"/>
  <c r="J10"/>
  <c r="L9"/>
  <c r="L6" s="1"/>
  <c r="I19"/>
  <c r="I20" s="1"/>
  <c r="J19"/>
  <c r="J20" s="1"/>
  <c r="I58"/>
  <c r="J58"/>
  <c r="L58"/>
  <c r="M58"/>
  <c r="I59"/>
  <c r="J59"/>
  <c r="L59"/>
  <c r="M59"/>
  <c r="I60"/>
  <c r="J60"/>
  <c r="L60"/>
  <c r="M60"/>
  <c r="I61"/>
  <c r="J61"/>
  <c r="L61"/>
  <c r="M61"/>
  <c r="J247"/>
  <c r="G5" i="16"/>
  <c r="H9" s="1"/>
  <c r="L59" i="13"/>
  <c r="L11" i="17"/>
  <c r="E7" i="7"/>
  <c r="E5"/>
  <c r="R59" i="13"/>
  <c r="J40"/>
  <c r="J38"/>
  <c r="J34"/>
  <c r="J5" i="15"/>
  <c r="K6" s="1"/>
  <c r="H7" i="7"/>
  <c r="H5" s="1"/>
  <c r="C35" i="9"/>
  <c r="G35" s="1"/>
  <c r="O59" i="13"/>
  <c r="J15" i="16"/>
  <c r="J13" s="1"/>
  <c r="I20"/>
  <c r="K9" i="15"/>
  <c r="K12"/>
  <c r="H11" i="16"/>
  <c r="F17"/>
  <c r="E20"/>
  <c r="F10"/>
  <c r="M47" i="13"/>
  <c r="S18"/>
  <c r="S31"/>
  <c r="M33"/>
  <c r="S35"/>
  <c r="M39"/>
  <c r="S46"/>
  <c r="S50"/>
  <c r="M52"/>
  <c r="S54"/>
  <c r="M7"/>
  <c r="M12"/>
  <c r="M30"/>
  <c r="P31"/>
  <c r="M34"/>
  <c r="P35"/>
  <c r="M37"/>
  <c r="M40"/>
  <c r="S41"/>
  <c r="M45"/>
  <c r="P46"/>
  <c r="M49"/>
  <c r="P50"/>
  <c r="S51"/>
  <c r="S55"/>
  <c r="M57"/>
  <c r="M32"/>
  <c r="S34"/>
  <c r="M36"/>
  <c r="M41"/>
  <c r="S49"/>
  <c r="M51"/>
  <c r="M55"/>
  <c r="S57"/>
  <c r="M8"/>
  <c r="M31"/>
  <c r="S33"/>
  <c r="M35"/>
  <c r="P36"/>
  <c r="S44"/>
  <c r="M46"/>
  <c r="S48"/>
  <c r="S52"/>
  <c r="J36"/>
  <c r="G33"/>
  <c r="J30"/>
  <c r="G6" i="9"/>
  <c r="J96" i="17"/>
  <c r="G7" i="7"/>
  <c r="K7" s="1"/>
  <c r="J47" i="13"/>
  <c r="K8" i="15"/>
  <c r="F7" i="7"/>
  <c r="F5" s="1"/>
  <c r="J48" i="13"/>
  <c r="J41"/>
  <c r="J31"/>
  <c r="G30" i="7"/>
  <c r="K30"/>
  <c r="K14" i="15"/>
  <c r="K11"/>
  <c r="J37" i="13"/>
  <c r="J32"/>
  <c r="J53"/>
  <c r="J52"/>
  <c r="J55"/>
  <c r="J107" i="17"/>
  <c r="G39" i="13"/>
  <c r="G35"/>
  <c r="G30"/>
  <c r="G40"/>
  <c r="G36"/>
  <c r="G31"/>
  <c r="P39"/>
  <c r="P32"/>
  <c r="P40"/>
  <c r="P33"/>
  <c r="H17" i="16"/>
  <c r="J8"/>
  <c r="J5" s="1"/>
  <c r="F27"/>
  <c r="H16"/>
  <c r="J11"/>
  <c r="M19" i="8"/>
  <c r="K17"/>
  <c r="M17" s="1"/>
  <c r="I22" i="13"/>
  <c r="G37"/>
  <c r="P34"/>
  <c r="H28" i="16"/>
  <c r="H26"/>
  <c r="H23" s="1"/>
  <c r="H27"/>
  <c r="J12" i="13"/>
  <c r="M6" i="17"/>
  <c r="K16" i="15"/>
  <c r="J30" i="16"/>
  <c r="J27"/>
  <c r="I138" i="17"/>
  <c r="J149" s="1"/>
  <c r="H8" i="16"/>
  <c r="J35" i="13"/>
  <c r="J33"/>
  <c r="I59"/>
  <c r="J111" i="17"/>
  <c r="S32" i="13"/>
  <c r="S30"/>
  <c r="S37"/>
  <c r="S29"/>
  <c r="S39"/>
  <c r="S45"/>
  <c r="S47"/>
  <c r="S53"/>
  <c r="P19" i="8"/>
  <c r="K6" i="17"/>
  <c r="K7" i="15"/>
  <c r="H15" i="16"/>
  <c r="H13" s="1"/>
  <c r="J46" i="13"/>
  <c r="I219" i="17"/>
  <c r="J29" i="16"/>
  <c r="F26"/>
  <c r="F23" s="1"/>
  <c r="J28"/>
  <c r="J9"/>
  <c r="F16"/>
  <c r="F13" s="1"/>
  <c r="C5" i="9"/>
  <c r="J103" i="17"/>
  <c r="G32" i="13"/>
  <c r="G41"/>
  <c r="P41"/>
  <c r="H17" i="15"/>
  <c r="I23"/>
  <c r="J13" i="13"/>
  <c r="J8"/>
  <c r="J10"/>
  <c r="J7"/>
  <c r="M10"/>
  <c r="M6" s="1"/>
  <c r="M50"/>
  <c r="M53"/>
  <c r="M17"/>
  <c r="M56"/>
  <c r="M48"/>
  <c r="G46"/>
  <c r="G50"/>
  <c r="M13"/>
  <c r="M11"/>
  <c r="P45"/>
  <c r="P51"/>
  <c r="I31" i="15"/>
  <c r="I19"/>
  <c r="I17"/>
  <c r="I29"/>
  <c r="I25"/>
  <c r="I21"/>
  <c r="I18"/>
  <c r="I22"/>
  <c r="I24"/>
  <c r="I28"/>
  <c r="I6"/>
  <c r="I16"/>
  <c r="I11"/>
  <c r="I12"/>
  <c r="I13"/>
  <c r="I14"/>
  <c r="I8"/>
  <c r="I15"/>
  <c r="I5"/>
  <c r="I10"/>
  <c r="I7"/>
  <c r="I26"/>
  <c r="I27"/>
  <c r="I20"/>
  <c r="J18" i="13"/>
  <c r="P7" i="12"/>
  <c r="P37" i="13"/>
  <c r="F5" i="15"/>
  <c r="G9" s="1"/>
  <c r="J57" i="13"/>
  <c r="J45"/>
  <c r="G47"/>
  <c r="G52"/>
  <c r="G57"/>
  <c r="P38"/>
  <c r="P47"/>
  <c r="P53"/>
  <c r="G54"/>
  <c r="G45"/>
  <c r="G51"/>
  <c r="P56"/>
  <c r="G11" i="15"/>
  <c r="G14"/>
  <c r="G16"/>
  <c r="G10"/>
  <c r="G5"/>
  <c r="G15"/>
  <c r="G7"/>
  <c r="G6"/>
  <c r="C5" i="10" l="1"/>
  <c r="G5" s="1"/>
  <c r="G36"/>
  <c r="M253" i="17" s="1"/>
  <c r="J33" i="14"/>
  <c r="J38"/>
  <c r="J39"/>
  <c r="P46"/>
  <c r="J48"/>
  <c r="P50"/>
  <c r="J52"/>
  <c r="P54"/>
  <c r="J56"/>
  <c r="I59"/>
  <c r="S29"/>
  <c r="P30"/>
  <c r="M31"/>
  <c r="J32"/>
  <c r="G33"/>
  <c r="S33"/>
  <c r="P34"/>
  <c r="M35"/>
  <c r="J36"/>
  <c r="J37"/>
  <c r="G38"/>
  <c r="G39"/>
  <c r="S39"/>
  <c r="P40"/>
  <c r="P41"/>
  <c r="S44"/>
  <c r="P45"/>
  <c r="M46"/>
  <c r="J47"/>
  <c r="G48"/>
  <c r="S48"/>
  <c r="P49"/>
  <c r="M50"/>
  <c r="J51"/>
  <c r="G52"/>
  <c r="S52"/>
  <c r="P53"/>
  <c r="M54"/>
  <c r="J55"/>
  <c r="G56"/>
  <c r="S56"/>
  <c r="P57"/>
  <c r="R59"/>
  <c r="M7"/>
  <c r="M8"/>
  <c r="M10"/>
  <c r="M11"/>
  <c r="M12"/>
  <c r="M13"/>
  <c r="M17"/>
  <c r="M30"/>
  <c r="J31"/>
  <c r="G32"/>
  <c r="S32"/>
  <c r="P33"/>
  <c r="M34"/>
  <c r="J35"/>
  <c r="G36"/>
  <c r="G37"/>
  <c r="S37"/>
  <c r="P38"/>
  <c r="P39"/>
  <c r="M40"/>
  <c r="M41"/>
  <c r="M45"/>
  <c r="J46"/>
  <c r="G47"/>
  <c r="S47"/>
  <c r="P48"/>
  <c r="M49"/>
  <c r="J50"/>
  <c r="G51"/>
  <c r="S51"/>
  <c r="P52"/>
  <c r="M53"/>
  <c r="J54"/>
  <c r="G55"/>
  <c r="S55"/>
  <c r="P56"/>
  <c r="M57"/>
  <c r="F59"/>
  <c r="O59"/>
  <c r="P31"/>
  <c r="P35"/>
  <c r="J7"/>
  <c r="J6" s="1"/>
  <c r="J8"/>
  <c r="J10"/>
  <c r="J11"/>
  <c r="J12"/>
  <c r="J13"/>
  <c r="J17"/>
  <c r="J30"/>
  <c r="G31"/>
  <c r="S31"/>
  <c r="P32"/>
  <c r="M33"/>
  <c r="J34"/>
  <c r="P36"/>
  <c r="M38"/>
  <c r="M39"/>
  <c r="J40"/>
  <c r="J45"/>
  <c r="G46"/>
  <c r="S46"/>
  <c r="P47"/>
  <c r="M48"/>
  <c r="J49"/>
  <c r="G50"/>
  <c r="S50"/>
  <c r="P51"/>
  <c r="M52"/>
  <c r="J53"/>
  <c r="M7" i="11"/>
  <c r="K8"/>
  <c r="Q8"/>
  <c r="K9"/>
  <c r="Q9"/>
  <c r="K10"/>
  <c r="Q10"/>
  <c r="K11"/>
  <c r="Q11"/>
  <c r="K12"/>
  <c r="Q12"/>
  <c r="K13"/>
  <c r="Q13"/>
  <c r="K14"/>
  <c r="Q14"/>
  <c r="K15"/>
  <c r="Q15"/>
  <c r="K16"/>
  <c r="Q16"/>
  <c r="K17"/>
  <c r="Q17"/>
  <c r="K18"/>
  <c r="Q18"/>
  <c r="K19"/>
  <c r="Q19"/>
  <c r="Q20"/>
  <c r="Q7"/>
  <c r="R28" i="4"/>
  <c r="N29"/>
  <c r="J30"/>
  <c r="J31"/>
  <c r="R31"/>
  <c r="J33"/>
  <c r="J7"/>
  <c r="R7"/>
  <c r="N8"/>
  <c r="J9"/>
  <c r="R9"/>
  <c r="N10"/>
  <c r="J11"/>
  <c r="R11"/>
  <c r="N12"/>
  <c r="J13"/>
  <c r="R13"/>
  <c r="N14"/>
  <c r="J15"/>
  <c r="R15"/>
  <c r="N16"/>
  <c r="J17"/>
  <c r="R17"/>
  <c r="N18"/>
  <c r="J19"/>
  <c r="R19"/>
  <c r="N20"/>
  <c r="J21"/>
  <c r="R21"/>
  <c r="N22"/>
  <c r="J23"/>
  <c r="R23"/>
  <c r="N24"/>
  <c r="N28"/>
  <c r="J29"/>
  <c r="J27" s="1"/>
  <c r="R29"/>
  <c r="N32"/>
  <c r="J79" i="17"/>
  <c r="I27" i="4"/>
  <c r="M27"/>
  <c r="Q27"/>
  <c r="R30"/>
  <c r="N31"/>
  <c r="I7" i="6"/>
  <c r="F10"/>
  <c r="F14"/>
  <c r="F18"/>
  <c r="F19"/>
  <c r="I23"/>
  <c r="F26"/>
  <c r="F29"/>
  <c r="J9"/>
  <c r="R9"/>
  <c r="F11"/>
  <c r="N11"/>
  <c r="J13"/>
  <c r="R13"/>
  <c r="F15"/>
  <c r="N15"/>
  <c r="F8"/>
  <c r="N8"/>
  <c r="J10"/>
  <c r="R10"/>
  <c r="F12"/>
  <c r="N12"/>
  <c r="J14"/>
  <c r="R14"/>
  <c r="F7"/>
  <c r="J7"/>
  <c r="N7"/>
  <c r="R7"/>
  <c r="F9"/>
  <c r="N9"/>
  <c r="J11"/>
  <c r="R11"/>
  <c r="F13"/>
  <c r="N13"/>
  <c r="J15"/>
  <c r="R15"/>
  <c r="F17"/>
  <c r="N17"/>
  <c r="J18"/>
  <c r="N20"/>
  <c r="N21"/>
  <c r="F23"/>
  <c r="J23"/>
  <c r="N23"/>
  <c r="R23"/>
  <c r="F25"/>
  <c r="N25"/>
  <c r="R26"/>
  <c r="F28"/>
  <c r="N28"/>
  <c r="J29"/>
  <c r="R29"/>
  <c r="J17"/>
  <c r="R17"/>
  <c r="R18"/>
  <c r="F20"/>
  <c r="F21"/>
  <c r="J25"/>
  <c r="R25"/>
  <c r="J28"/>
  <c r="N29"/>
  <c r="N16"/>
  <c r="R19"/>
  <c r="R20"/>
  <c r="F24"/>
  <c r="N24"/>
  <c r="I7" i="5"/>
  <c r="F10"/>
  <c r="F14"/>
  <c r="F19"/>
  <c r="I23"/>
  <c r="F26"/>
  <c r="J9"/>
  <c r="R9"/>
  <c r="F11"/>
  <c r="N11"/>
  <c r="J13"/>
  <c r="R13"/>
  <c r="F15"/>
  <c r="N15"/>
  <c r="J17"/>
  <c r="R17"/>
  <c r="R18"/>
  <c r="F20"/>
  <c r="F21"/>
  <c r="J25"/>
  <c r="R25"/>
  <c r="J28"/>
  <c r="R28"/>
  <c r="F7"/>
  <c r="J7"/>
  <c r="N7"/>
  <c r="R7"/>
  <c r="F9"/>
  <c r="N9"/>
  <c r="J11"/>
  <c r="R11"/>
  <c r="F13"/>
  <c r="N13"/>
  <c r="J15"/>
  <c r="R15"/>
  <c r="F17"/>
  <c r="N17"/>
  <c r="J18"/>
  <c r="N20"/>
  <c r="N21"/>
  <c r="F23"/>
  <c r="J23"/>
  <c r="N23"/>
  <c r="R23"/>
  <c r="F25"/>
  <c r="N25"/>
  <c r="R26"/>
  <c r="F28"/>
  <c r="N28"/>
  <c r="J29"/>
  <c r="F18"/>
  <c r="F29"/>
  <c r="F8"/>
  <c r="N8"/>
  <c r="J10"/>
  <c r="R10"/>
  <c r="F12"/>
  <c r="N12"/>
  <c r="J14"/>
  <c r="R14"/>
  <c r="N16"/>
  <c r="R19"/>
  <c r="R20"/>
  <c r="F24"/>
  <c r="N24"/>
  <c r="J168" i="17"/>
  <c r="J139"/>
  <c r="J140"/>
  <c r="J144"/>
  <c r="J148"/>
  <c r="J143"/>
  <c r="J147"/>
  <c r="J142"/>
  <c r="J146"/>
  <c r="J150"/>
  <c r="J141"/>
  <c r="J145"/>
  <c r="N7" i="3"/>
  <c r="J8"/>
  <c r="R8"/>
  <c r="N9"/>
  <c r="J10"/>
  <c r="R10"/>
  <c r="N11"/>
  <c r="J12"/>
  <c r="R12"/>
  <c r="N13"/>
  <c r="J14"/>
  <c r="R14"/>
  <c r="N15"/>
  <c r="J16"/>
  <c r="R16"/>
  <c r="N17"/>
  <c r="J18"/>
  <c r="R18"/>
  <c r="N19"/>
  <c r="J20"/>
  <c r="R20"/>
  <c r="N21"/>
  <c r="J22"/>
  <c r="R22"/>
  <c r="N23"/>
  <c r="J24"/>
  <c r="R24"/>
  <c r="N25"/>
  <c r="J26"/>
  <c r="R26"/>
  <c r="J28"/>
  <c r="J27" s="1"/>
  <c r="J7"/>
  <c r="R7"/>
  <c r="N8"/>
  <c r="J9"/>
  <c r="R9"/>
  <c r="N10"/>
  <c r="J11"/>
  <c r="R11"/>
  <c r="N12"/>
  <c r="J13"/>
  <c r="R13"/>
  <c r="N14"/>
  <c r="J15"/>
  <c r="R15"/>
  <c r="N16"/>
  <c r="J17"/>
  <c r="R17"/>
  <c r="N18"/>
  <c r="J19"/>
  <c r="R19"/>
  <c r="N20"/>
  <c r="J21"/>
  <c r="R21"/>
  <c r="N22"/>
  <c r="J23"/>
  <c r="R23"/>
  <c r="N24"/>
  <c r="R22" i="13"/>
  <c r="S17"/>
  <c r="I40" i="17"/>
  <c r="I168"/>
  <c r="J95"/>
  <c r="L8"/>
  <c r="M8"/>
  <c r="M7"/>
  <c r="J11"/>
  <c r="J8" s="1"/>
  <c r="K19" i="15"/>
  <c r="K21"/>
  <c r="K17"/>
  <c r="K22"/>
  <c r="K26"/>
  <c r="K29"/>
  <c r="K27"/>
  <c r="K18"/>
  <c r="K20"/>
  <c r="K24"/>
  <c r="K23"/>
  <c r="K31"/>
  <c r="I115" i="17"/>
  <c r="G18" i="15"/>
  <c r="G19"/>
  <c r="G21"/>
  <c r="G24"/>
  <c r="G31"/>
  <c r="G26"/>
  <c r="G22"/>
  <c r="G28"/>
  <c r="G23"/>
  <c r="G17"/>
  <c r="G25"/>
  <c r="G27"/>
  <c r="G20"/>
  <c r="G29"/>
  <c r="J6" i="13"/>
  <c r="G5" i="9"/>
  <c r="G8" i="15"/>
  <c r="G13"/>
  <c r="G12"/>
  <c r="G5" i="7"/>
  <c r="K5" s="1"/>
  <c r="J78" i="17"/>
  <c r="J49" i="13"/>
  <c r="K15" i="15"/>
  <c r="K10"/>
  <c r="H10" i="16"/>
  <c r="H5" s="1"/>
  <c r="K13" i="15"/>
  <c r="J51" i="13"/>
  <c r="J54"/>
  <c r="F9" i="16"/>
  <c r="F5" s="1"/>
  <c r="K5" i="15"/>
  <c r="J112" i="17"/>
  <c r="L209"/>
  <c r="T7" i="12"/>
  <c r="N8"/>
  <c r="T8"/>
  <c r="N9"/>
  <c r="T9"/>
  <c r="N10"/>
  <c r="T10"/>
  <c r="N11"/>
  <c r="T11"/>
  <c r="N12"/>
  <c r="T12"/>
  <c r="N13"/>
  <c r="T13"/>
  <c r="N14"/>
  <c r="T14"/>
  <c r="N15"/>
  <c r="T15"/>
  <c r="N16"/>
  <c r="T16"/>
  <c r="N17"/>
  <c r="T17"/>
  <c r="N18"/>
  <c r="T18"/>
  <c r="N19"/>
  <c r="T19"/>
  <c r="N20"/>
  <c r="Q7"/>
  <c r="K8"/>
  <c r="Q8"/>
  <c r="K9"/>
  <c r="Q9"/>
  <c r="K10"/>
  <c r="Q10"/>
  <c r="K11"/>
  <c r="Q11"/>
  <c r="K12"/>
  <c r="Q12"/>
  <c r="K13"/>
  <c r="Q13"/>
  <c r="K14"/>
  <c r="Q14"/>
  <c r="K15"/>
  <c r="Q15"/>
  <c r="K16"/>
  <c r="Q16"/>
  <c r="K17"/>
  <c r="Q17"/>
  <c r="K18"/>
  <c r="Q18"/>
  <c r="K19"/>
  <c r="M6" i="14" l="1"/>
  <c r="J41" i="17"/>
  <c r="J43"/>
  <c r="J47"/>
  <c r="J48"/>
  <c r="J44"/>
  <c r="J51"/>
  <c r="J50"/>
  <c r="J42"/>
  <c r="J49"/>
  <c r="J45"/>
  <c r="J46"/>
  <c r="N6" i="4"/>
  <c r="R6"/>
  <c r="R27"/>
  <c r="J115" i="17"/>
  <c r="N27" i="4"/>
  <c r="J6"/>
  <c r="J138" i="17"/>
  <c r="R6" i="3"/>
  <c r="N6"/>
  <c r="J6"/>
  <c r="J83" i="17"/>
  <c r="I78" s="1"/>
  <c r="J40" l="1"/>
  <c r="I76"/>
  <c r="I77"/>
  <c r="I79"/>
  <c r="I81"/>
  <c r="I80"/>
  <c r="I82"/>
  <c r="I75"/>
  <c r="I83" l="1"/>
</calcChain>
</file>

<file path=xl/comments1.xml><?xml version="1.0" encoding="utf-8"?>
<comments xmlns="http://schemas.openxmlformats.org/spreadsheetml/2006/main">
  <authors>
    <author/>
  </authors>
  <commentList>
    <comment ref="R7" author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R7" author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H56" authorId="0">
      <text>
        <r>
          <rPr>
            <sz val="11"/>
            <rFont val="ＭＳ Ｐゴシック"/>
            <family val="3"/>
            <charset val="128"/>
          </rPr>
          <t>経常経費には、維持補修、繰出金、補助費は含まれないのか確認　←主なものだけをとった。前係長確認。</t>
        </r>
      </text>
    </comment>
  </commentList>
</comments>
</file>

<file path=xl/sharedStrings.xml><?xml version="1.0" encoding="utf-8"?>
<sst xmlns="http://schemas.openxmlformats.org/spreadsheetml/2006/main" count="1252" uniqueCount="472">
  <si>
    <r>
      <t xml:space="preserve"> </t>
    </r>
    <r>
      <rPr>
        <b/>
        <sz val="16"/>
        <rFont val="ＭＳ 明朝"/>
        <family val="1"/>
        <charset val="128"/>
      </rPr>
      <t>ⅩⅢ　　　財　　　　政</t>
    </r>
  </si>
  <si>
    <t>（単位：千円、％）</t>
  </si>
  <si>
    <t>区　　　　　　分</t>
  </si>
  <si>
    <t>平　成　20　年　度</t>
  </si>
  <si>
    <t>平　成　21　年　度</t>
  </si>
  <si>
    <t>平　成　22　年　度</t>
  </si>
  <si>
    <t>平　成　23　年　度</t>
  </si>
  <si>
    <t>歳　　入　　総　　額</t>
  </si>
  <si>
    <t>歳　　出　　総　　額</t>
  </si>
  <si>
    <t>歳入歳出差引額</t>
  </si>
  <si>
    <t>実　　質　　収　　支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</si>
  <si>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</si>
  <si>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</si>
  <si>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</si>
  <si>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</si>
  <si>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</si>
  <si>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</si>
  <si>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</si>
  <si>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</si>
  <si>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</si>
  <si>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　　主　　財　　源</t>
  </si>
  <si>
    <t>自主財源比率</t>
  </si>
  <si>
    <t>公債費</t>
  </si>
  <si>
    <t>公債費比率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</si>
  <si>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</si>
  <si>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</si>
  <si>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</si>
  <si>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</si>
  <si>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</si>
  <si>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</si>
  <si>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</si>
  <si>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（注）地方財政調査（決算統計）の数値である。</t>
  </si>
  <si>
    <t>資料：財政課</t>
  </si>
  <si>
    <t xml:space="preserve"> </t>
  </si>
  <si>
    <t>科          目</t>
  </si>
  <si>
    <t>予算現額</t>
  </si>
  <si>
    <t>決 算 額</t>
  </si>
  <si>
    <t>対前年</t>
  </si>
  <si>
    <t>構成比</t>
  </si>
  <si>
    <t>度　比</t>
  </si>
  <si>
    <t>一般会計</t>
  </si>
  <si>
    <t>市税</t>
  </si>
  <si>
    <t>地　方　譲　与　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</si>
  <si>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</si>
  <si>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</si>
  <si>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</si>
  <si>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</si>
  <si>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</si>
  <si>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</si>
  <si>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</si>
  <si>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</si>
  <si>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</si>
  <si>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</si>
  <si>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</si>
  <si>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</si>
  <si>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</si>
  <si>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</si>
  <si>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</si>
  <si>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</si>
  <si>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</si>
  <si>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</si>
  <si>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一般会計以外の会計</t>
  </si>
  <si>
    <t>国民健康保険特別会計</t>
  </si>
  <si>
    <t>土地区画整理事業　　　　特別会計</t>
  </si>
  <si>
    <t>老人保健特別会計</t>
  </si>
  <si>
    <t>公共下水道事業特別会計</t>
  </si>
  <si>
    <t>介護保険特別会計</t>
  </si>
  <si>
    <t>後期高齢者医療特別会計</t>
  </si>
  <si>
    <t>21年度</t>
  </si>
  <si>
    <t>科     目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</si>
  <si>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</si>
  <si>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</si>
  <si>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</si>
  <si>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</si>
  <si>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</si>
  <si>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</si>
  <si>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</si>
  <si>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</si>
  <si>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</si>
  <si>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</si>
  <si>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</si>
  <si>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諸支出費</t>
  </si>
  <si>
    <t>予備費</t>
  </si>
  <si>
    <t>国民健康保険      特別会計</t>
  </si>
  <si>
    <t>土地区画整理事業特別会計</t>
  </si>
  <si>
    <t>調定額</t>
  </si>
  <si>
    <t>収入済額</t>
  </si>
  <si>
    <t>還付   未済額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</si>
  <si>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</si>
  <si>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</si>
  <si>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</si>
  <si>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</si>
  <si>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</si>
  <si>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</si>
  <si>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</si>
  <si>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</si>
  <si>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</si>
  <si>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</si>
  <si>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</si>
  <si>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</si>
  <si>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</si>
  <si>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特別土地保有税</t>
  </si>
  <si>
    <t>-</t>
  </si>
  <si>
    <t>入湯税</t>
  </si>
  <si>
    <t>滞納繰越分</t>
  </si>
  <si>
    <t>たばこ税</t>
  </si>
  <si>
    <t>資料：納税課</t>
  </si>
  <si>
    <t>区　　　分</t>
  </si>
  <si>
    <t>平成20年度</t>
  </si>
  <si>
    <t>平成21年度</t>
  </si>
  <si>
    <t>予  　算  　額</t>
  </si>
  <si>
    <t>調  　定  　額</t>
  </si>
  <si>
    <t>収  入  済  額</t>
  </si>
  <si>
    <t>不 納 欠 損 額</t>
  </si>
  <si>
    <t>収入未決済額</t>
  </si>
  <si>
    <t>予算対前年度比</t>
  </si>
  <si>
    <t>調定対前年度比</t>
  </si>
  <si>
    <t>収入対前年度比</t>
  </si>
  <si>
    <t>（単位：千円、人）</t>
  </si>
  <si>
    <t>市税負担額</t>
  </si>
  <si>
    <t xml:space="preserve"> 調定額（千円）</t>
  </si>
  <si>
    <t>1人当り調定額(円)</t>
  </si>
  <si>
    <t>収入済額（千円）</t>
  </si>
  <si>
    <t>1人当り収入額(円)</t>
  </si>
  <si>
    <t>一般会計 歳出額</t>
  </si>
  <si>
    <t>歳出総額（千円）</t>
  </si>
  <si>
    <t>1人当り歳出額(円)</t>
  </si>
  <si>
    <t>（注）人口は、各会計年度末現在の人口である。</t>
  </si>
  <si>
    <t>税   目</t>
  </si>
  <si>
    <t>金　　額</t>
  </si>
  <si>
    <t>度  比</t>
  </si>
  <si>
    <t>市　民　税</t>
  </si>
  <si>
    <t>　</t>
  </si>
  <si>
    <t>（単位：千円）</t>
  </si>
  <si>
    <t>事　　　業　　　別</t>
  </si>
  <si>
    <t>差  引  現  在  高</t>
  </si>
  <si>
    <t>元    金   （Ｃ）</t>
  </si>
  <si>
    <t>利　　　　子</t>
  </si>
  <si>
    <t>Ａ ＋ Ｂ － Ｃ</t>
  </si>
  <si>
    <t>普通会計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</si>
  <si>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</si>
  <si>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</si>
  <si>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</si>
  <si>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</si>
  <si>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</si>
  <si>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</si>
  <si>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</si>
  <si>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財 源 対 策 債</t>
  </si>
  <si>
    <t>臨時財政特例債</t>
  </si>
  <si>
    <t>調　　整　　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</si>
  <si>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</si>
  <si>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</si>
  <si>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</si>
  <si>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</si>
  <si>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</si>
  <si>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</si>
  <si>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</si>
  <si>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</si>
  <si>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</si>
  <si>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普通会計以外の会計債</t>
  </si>
  <si>
    <t>下 水 道 事 業</t>
  </si>
  <si>
    <t>目　　　的　　　別</t>
  </si>
  <si>
    <t>総務債</t>
  </si>
  <si>
    <t>民生債</t>
  </si>
  <si>
    <t>衛生債</t>
  </si>
  <si>
    <t>商工債</t>
  </si>
  <si>
    <t>土木債</t>
  </si>
  <si>
    <t>消防債</t>
  </si>
  <si>
    <t>教育債</t>
  </si>
  <si>
    <t>臨時財 政 対 策 債</t>
  </si>
  <si>
    <t>災害復旧債</t>
  </si>
  <si>
    <t>臨時経済対策債</t>
  </si>
  <si>
    <t>科　　　      目</t>
  </si>
  <si>
    <t>総数</t>
  </si>
  <si>
    <t xml:space="preserve">（うち職員給） </t>
  </si>
  <si>
    <t>維 持 補 修 費</t>
  </si>
  <si>
    <t>投資・出資金・貸付金</t>
  </si>
  <si>
    <t>普通建設事業費</t>
  </si>
  <si>
    <t xml:space="preserve">（補　　　助） </t>
  </si>
  <si>
    <t xml:space="preserve">（単　　　独） </t>
  </si>
  <si>
    <t>災害復旧事業費</t>
  </si>
  <si>
    <t>失業対策事業費</t>
  </si>
  <si>
    <t>経常収</t>
  </si>
  <si>
    <t>支比率</t>
  </si>
  <si>
    <t>経常一般財源収入額</t>
  </si>
  <si>
    <t xml:space="preserve">＼ 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</si>
  <si>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</si>
  <si>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</si>
  <si>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</si>
  <si>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</si>
  <si>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</si>
  <si>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</si>
  <si>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</si>
  <si>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（注）経常収支比率は減税補填債、臨時財政対策債を含む。</t>
  </si>
  <si>
    <t>科　　　        目</t>
  </si>
  <si>
    <t>歳　　　入</t>
  </si>
  <si>
    <t>総      額    （Ａ）</t>
  </si>
  <si>
    <t>国　庫　支　出　金</t>
  </si>
  <si>
    <t>繰　　　入　　　金</t>
  </si>
  <si>
    <t>繰　　　越　　　金</t>
  </si>
  <si>
    <t>諸　　　収　　　入</t>
  </si>
  <si>
    <t>市              債</t>
  </si>
  <si>
    <t>歳　　出</t>
  </si>
  <si>
    <t>総      額    （Ｂ）</t>
  </si>
  <si>
    <t>公　共　下　水　道</t>
  </si>
  <si>
    <t>公　　　債　　　費</t>
  </si>
  <si>
    <t>災　害　復　旧　費</t>
  </si>
  <si>
    <t>予　　　備　　　費</t>
  </si>
  <si>
    <t>（Ａ）　－　（Ｂ）</t>
  </si>
  <si>
    <t>　　＼</t>
  </si>
  <si>
    <t xml:space="preserve">（注）  諸収入には財産収入及び寄付金が含まれている。                                              </t>
  </si>
  <si>
    <t>資料：下水道課</t>
  </si>
  <si>
    <t xml:space="preserve">                                                                                                    </t>
  </si>
  <si>
    <t>歳　　　　　　入</t>
  </si>
  <si>
    <t>総　　　 　額　（Ａ）</t>
  </si>
  <si>
    <t>国民健康保険税</t>
  </si>
  <si>
    <t>療養給付費交付金</t>
  </si>
  <si>
    <t>前期高齢者交付金</t>
  </si>
  <si>
    <t>連合会支出金</t>
  </si>
  <si>
    <t>共同事業交付金</t>
  </si>
  <si>
    <t>諸      収　　　入</t>
  </si>
  <si>
    <t>歳　　　　　　出</t>
  </si>
  <si>
    <t>総　　　　額  （Ｂ）</t>
  </si>
  <si>
    <t>総　　　務　　　費</t>
  </si>
  <si>
    <t>保　険　給　付　費</t>
  </si>
  <si>
    <t>後期高齢者支援金等</t>
  </si>
  <si>
    <t>前期高齢者納付金等</t>
  </si>
  <si>
    <t>老人保健拠出金</t>
  </si>
  <si>
    <t>介  護  納  付  金</t>
  </si>
  <si>
    <t>共同事業拠出金</t>
  </si>
  <si>
    <t>保　健　事　業　費</t>
  </si>
  <si>
    <t>基　金　積　立　金</t>
  </si>
  <si>
    <t>諸   支   出   金</t>
  </si>
  <si>
    <t>前年度繰上充用金</t>
  </si>
  <si>
    <t xml:space="preserve">    （Ａ）－（Ｂ）＝（Ｄ）</t>
  </si>
  <si>
    <t xml:space="preserve">  　  Ｄのうち基金積立金</t>
  </si>
  <si>
    <t>資料：国民健康保険課</t>
  </si>
  <si>
    <t>入</t>
  </si>
  <si>
    <t>出</t>
  </si>
  <si>
    <t>区　　　　　分</t>
  </si>
  <si>
    <t>平  成　22  年  度</t>
  </si>
  <si>
    <t>平  成　23  年  度</t>
  </si>
  <si>
    <t>決算額</t>
  </si>
  <si>
    <t>総 収 益(Ａ）</t>
  </si>
  <si>
    <t>収</t>
  </si>
  <si>
    <t>営業収益</t>
  </si>
  <si>
    <t>給水収益</t>
  </si>
  <si>
    <t>益</t>
  </si>
  <si>
    <t>その他の営業収益</t>
  </si>
  <si>
    <t>営業外収益</t>
  </si>
  <si>
    <t>的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</si>
  <si>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</si>
  <si>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</si>
  <si>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</si>
  <si>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</si>
  <si>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</si>
  <si>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</si>
  <si>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</si>
  <si>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総　費　用（Ｂ）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</si>
  <si>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</si>
  <si>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</si>
  <si>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</si>
  <si>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</si>
  <si>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</si>
  <si>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</si>
  <si>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</si>
  <si>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</si>
  <si>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支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</si>
  <si>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</si>
  <si>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</si>
  <si>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</si>
  <si>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</si>
  <si>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</si>
  <si>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</si>
  <si>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t>臨時損失</t>
  </si>
  <si>
    <r>
      <t xml:space="preserve"> </t>
    </r>
    <r>
      <rPr>
        <sz val="10"/>
        <rFont val="ＭＳ 明朝"/>
        <family val="1"/>
        <charset val="128"/>
      </rPr>
      <t>年度純損益（Ａ）－（Ｂ）</t>
    </r>
  </si>
  <si>
    <t>＼</t>
  </si>
  <si>
    <t xml:space="preserve">（注）消費税抜き。　　　　　　　　　　　　　　　　　                                     </t>
  </si>
  <si>
    <t>資料：水道部</t>
  </si>
  <si>
    <t>平　成　22 年　度</t>
  </si>
  <si>
    <t>平　成　23 年　度</t>
  </si>
  <si>
    <t>水道事業収益</t>
  </si>
  <si>
    <t xml:space="preserve">営業収益 </t>
  </si>
  <si>
    <t>資本的収入</t>
  </si>
  <si>
    <t>企業債</t>
  </si>
  <si>
    <t>補助金</t>
  </si>
  <si>
    <t>出資金</t>
  </si>
  <si>
    <t>固定資産売却代金</t>
  </si>
  <si>
    <t>その他資本収入</t>
  </si>
  <si>
    <t xml:space="preserve">（注）消費税込み。 </t>
  </si>
  <si>
    <t>区　　　　分</t>
  </si>
  <si>
    <t>決　算　額</t>
  </si>
  <si>
    <t>構　成　比</t>
  </si>
  <si>
    <t>総 収 入 額 （Ａ）</t>
  </si>
  <si>
    <t>資本的支出</t>
  </si>
  <si>
    <t xml:space="preserve"> 総 支 出 額 （Ｂ）</t>
  </si>
  <si>
    <t>建設改良費</t>
  </si>
  <si>
    <t>企業債償還金</t>
  </si>
  <si>
    <t>その他資本支出</t>
  </si>
  <si>
    <t xml:space="preserve"> 翌年度への繰越財源（Ｃ）</t>
  </si>
  <si>
    <t>資本的収入額が資本的支出額に対し不足する額</t>
  </si>
  <si>
    <t>Ｂ－{（Ａ）－（Ｃ）}</t>
  </si>
  <si>
    <t>不足額に対する          補てん財源総額</t>
  </si>
  <si>
    <t xml:space="preserve">損益勘定留保資金 </t>
  </si>
  <si>
    <t>消費税資本的収支調整金</t>
  </si>
  <si>
    <t>一 時 借 入 金</t>
  </si>
  <si>
    <t>前年度より繰越財源</t>
  </si>
  <si>
    <t>（注）消費税込み。</t>
  </si>
  <si>
    <t>水道事業費用</t>
  </si>
  <si>
    <t>その他資本支出金</t>
  </si>
  <si>
    <t>ⅩⅢ　　財　　　　政</t>
  </si>
  <si>
    <t>（81）</t>
  </si>
  <si>
    <t>20年度</t>
  </si>
  <si>
    <t>22年度</t>
  </si>
  <si>
    <t>自主財源</t>
  </si>
  <si>
    <t>依存財源</t>
  </si>
  <si>
    <t>（82）</t>
  </si>
  <si>
    <t>（83）</t>
  </si>
  <si>
    <t>積立金</t>
  </si>
  <si>
    <t>災害復旧</t>
  </si>
  <si>
    <t>（84）</t>
  </si>
  <si>
    <t>23年度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</si>
  <si>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</si>
  <si>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</si>
  <si>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</si>
  <si>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</si>
  <si>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</si>
  <si>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</si>
  <si>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</si>
  <si>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</si>
  <si>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</si>
  <si>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</si>
  <si>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特別地方消費税交付金</t>
  </si>
  <si>
    <t>国有提供施設等所在
市町村助成交付金</t>
  </si>
  <si>
    <t>（86）</t>
  </si>
  <si>
    <t>予算額（千円）</t>
  </si>
  <si>
    <t>その他</t>
  </si>
  <si>
    <t>市たばこ消費税</t>
  </si>
  <si>
    <t>（89）</t>
  </si>
  <si>
    <t>（90）</t>
  </si>
  <si>
    <t>普通会計債</t>
  </si>
  <si>
    <t>その他の会計債</t>
  </si>
  <si>
    <t>（性質別内訳表）</t>
  </si>
  <si>
    <t>1人当り収入額 （千円）</t>
    <rPh sb="1" eb="2">
      <t>ニン</t>
    </rPh>
    <rPh sb="9" eb="11">
      <t>センエン</t>
    </rPh>
    <phoneticPr fontId="31"/>
  </si>
  <si>
    <t>1人当り歳出額 （円）</t>
    <rPh sb="9" eb="10">
      <t>エン</t>
    </rPh>
    <phoneticPr fontId="31"/>
  </si>
  <si>
    <t>平　成　24　年　度</t>
    <phoneticPr fontId="31"/>
  </si>
  <si>
    <t>平　  成　　21 　年　　度</t>
    <phoneticPr fontId="31"/>
  </si>
  <si>
    <t>平　　成　　24　  年　　度</t>
    <phoneticPr fontId="31"/>
  </si>
  <si>
    <t>平　　成　　24　　年　　度</t>
    <phoneticPr fontId="31"/>
  </si>
  <si>
    <t>平　成　21　年　度</t>
    <phoneticPr fontId="31"/>
  </si>
  <si>
    <t>平  成　24　年　度</t>
    <phoneticPr fontId="31"/>
  </si>
  <si>
    <t>平  成　24  年  度</t>
    <phoneticPr fontId="31"/>
  </si>
  <si>
    <t xml:space="preserve"> （平成20年度＝100）</t>
    <phoneticPr fontId="31"/>
  </si>
  <si>
    <t>平成22年度</t>
    <rPh sb="0" eb="2">
      <t>ヘイセイ</t>
    </rPh>
    <rPh sb="4" eb="6">
      <t>ネンド</t>
    </rPh>
    <phoneticPr fontId="31"/>
  </si>
  <si>
    <t>平成24年度</t>
    <rPh sb="0" eb="2">
      <t>ヘイセイ</t>
    </rPh>
    <rPh sb="4" eb="6">
      <t>ネンド</t>
    </rPh>
    <phoneticPr fontId="31"/>
  </si>
  <si>
    <t>緊急防災・減災事業債</t>
    <rPh sb="0" eb="2">
      <t>キンキュウ</t>
    </rPh>
    <rPh sb="2" eb="4">
      <t>ボウサイ</t>
    </rPh>
    <rPh sb="5" eb="6">
      <t>ゲン</t>
    </rPh>
    <rPh sb="6" eb="7">
      <t>ワザワ</t>
    </rPh>
    <rPh sb="7" eb="10">
      <t>ジギョウサイ</t>
    </rPh>
    <phoneticPr fontId="31"/>
  </si>
  <si>
    <t>公共事業等債</t>
    <rPh sb="4" eb="5">
      <t>トウ</t>
    </rPh>
    <phoneticPr fontId="31"/>
  </si>
  <si>
    <t>※平成23年度より事業名変更（一般公共事業債→公共事業等債）</t>
    <rPh sb="1" eb="3">
      <t>ヘイセイ</t>
    </rPh>
    <rPh sb="5" eb="7">
      <t>ネンド</t>
    </rPh>
    <rPh sb="9" eb="11">
      <t>ジギョウ</t>
    </rPh>
    <rPh sb="11" eb="12">
      <t>メイ</t>
    </rPh>
    <rPh sb="12" eb="14">
      <t>ヘンコウ</t>
    </rPh>
    <rPh sb="15" eb="17">
      <t>イッパン</t>
    </rPh>
    <rPh sb="17" eb="19">
      <t>コウキョウ</t>
    </rPh>
    <rPh sb="19" eb="21">
      <t>ジギョウ</t>
    </rPh>
    <rPh sb="21" eb="22">
      <t>サイ</t>
    </rPh>
    <rPh sb="23" eb="25">
      <t>コウキョウ</t>
    </rPh>
    <rPh sb="25" eb="28">
      <t>ジギョウトウ</t>
    </rPh>
    <rPh sb="28" eb="29">
      <t>サイ</t>
    </rPh>
    <phoneticPr fontId="31"/>
  </si>
  <si>
    <t>※平成24年度より追加（緊急防災・減災事業債）</t>
    <rPh sb="1" eb="3">
      <t>ヘイセイ</t>
    </rPh>
    <rPh sb="5" eb="6">
      <t>ネン</t>
    </rPh>
    <rPh sb="6" eb="7">
      <t>ド</t>
    </rPh>
    <rPh sb="9" eb="11">
      <t>ツイカ</t>
    </rPh>
    <rPh sb="12" eb="14">
      <t>キンキュウ</t>
    </rPh>
    <rPh sb="14" eb="16">
      <t>ボウサイ</t>
    </rPh>
    <rPh sb="17" eb="18">
      <t>ゲン</t>
    </rPh>
    <rPh sb="18" eb="19">
      <t>サイ</t>
    </rPh>
    <rPh sb="19" eb="21">
      <t>ジギョウ</t>
    </rPh>
    <rPh sb="21" eb="22">
      <t>サイ</t>
    </rPh>
    <phoneticPr fontId="31"/>
  </si>
  <si>
    <t>平　成　23　年　度</t>
    <phoneticPr fontId="31"/>
  </si>
  <si>
    <t>平　成　22　年　度</t>
    <phoneticPr fontId="31"/>
  </si>
  <si>
    <t xml:space="preserve">（216）  年度別歳入決算                                                                       </t>
    <phoneticPr fontId="31"/>
  </si>
  <si>
    <t xml:space="preserve">（217）  年度別歳出決算                                                                         </t>
    <phoneticPr fontId="31"/>
  </si>
  <si>
    <t xml:space="preserve">（224）  年度別普通会計歳出決算（性質別）                                                         </t>
    <phoneticPr fontId="31"/>
  </si>
  <si>
    <t>（230）  年度別水道事業会計資本的収支決算</t>
    <phoneticPr fontId="31"/>
  </si>
  <si>
    <t>（82）普通会計歳入決算の構成 （Ｐ156・157参照）</t>
    <phoneticPr fontId="31"/>
  </si>
  <si>
    <t>（84）経常収支比率の推移 （Ｐ166・167参照）</t>
    <phoneticPr fontId="31"/>
  </si>
  <si>
    <t>（86）一般会計決算状況</t>
    <rPh sb="4" eb="6">
      <t>イッパン</t>
    </rPh>
    <rPh sb="6" eb="8">
      <t>カイケイ</t>
    </rPh>
    <rPh sb="8" eb="10">
      <t>ケッサン</t>
    </rPh>
    <rPh sb="10" eb="12">
      <t>ジョウキョウ</t>
    </rPh>
    <phoneticPr fontId="31"/>
  </si>
  <si>
    <t>総額</t>
    <rPh sb="0" eb="2">
      <t>ソウガク</t>
    </rPh>
    <phoneticPr fontId="31"/>
  </si>
  <si>
    <t>ok</t>
    <phoneticPr fontId="31"/>
  </si>
  <si>
    <t>（218）  市税状況（平成24年度）</t>
    <phoneticPr fontId="31"/>
  </si>
  <si>
    <t xml:space="preserve">（226）  年度別公共下水道事業特別会計歳入歳出決算  </t>
    <phoneticPr fontId="31"/>
  </si>
  <si>
    <t>平  成　20  年　度</t>
    <phoneticPr fontId="31"/>
  </si>
  <si>
    <t>平  成　21　年　度</t>
    <phoneticPr fontId="31"/>
  </si>
  <si>
    <t>平  成　23　年　度</t>
    <phoneticPr fontId="31"/>
  </si>
  <si>
    <t>　平  成  22  年  度</t>
    <phoneticPr fontId="31"/>
  </si>
  <si>
    <t>平　成　20　年　度</t>
    <phoneticPr fontId="31"/>
  </si>
  <si>
    <t>平　成　24　年　度</t>
    <phoneticPr fontId="31"/>
  </si>
  <si>
    <t>平　成　22  年　度</t>
    <phoneticPr fontId="31"/>
  </si>
  <si>
    <t>積  　　　立  　　　金</t>
  </si>
  <si>
    <t xml:space="preserve">（215）  財政状況（普通会計決算） </t>
    <phoneticPr fontId="31"/>
  </si>
  <si>
    <t>平　成　24　年　度</t>
    <phoneticPr fontId="31"/>
  </si>
  <si>
    <t>平　成　22　  年　　度</t>
    <phoneticPr fontId="31"/>
  </si>
  <si>
    <t>平　　成　　23　  年　　度</t>
    <phoneticPr fontId="31"/>
  </si>
  <si>
    <t>平　　成　　24　  年　　度</t>
    <phoneticPr fontId="31"/>
  </si>
  <si>
    <t>（注）歳入歳出決算の数値である。</t>
    <phoneticPr fontId="31"/>
  </si>
  <si>
    <t xml:space="preserve">   老人保健特別会計は、後期高齢者医療特別会計の創設に伴い平成22年度末で廃止。</t>
    <phoneticPr fontId="31"/>
  </si>
  <si>
    <t>平　　成　　21　　年　　度</t>
    <phoneticPr fontId="31"/>
  </si>
  <si>
    <t>（注）公共水道事業特別会計については歳入歳出決算の数値であり、それ以外の会計については</t>
    <phoneticPr fontId="31"/>
  </si>
  <si>
    <t>地方財政調査（決算統計）の数値である。</t>
    <phoneticPr fontId="31"/>
  </si>
  <si>
    <t>（219）  過去５年間の市税状況（滞納繰越分を含む）</t>
    <phoneticPr fontId="31"/>
  </si>
  <si>
    <t>平成22年度</t>
    <phoneticPr fontId="31"/>
  </si>
  <si>
    <t>平成23年度</t>
    <phoneticPr fontId="31"/>
  </si>
  <si>
    <t>平成24年度</t>
    <phoneticPr fontId="31"/>
  </si>
  <si>
    <t xml:space="preserve">（220）  過去５年間の市民１人当り市税負担額                                  </t>
    <phoneticPr fontId="31"/>
  </si>
  <si>
    <t>区分</t>
    <phoneticPr fontId="31"/>
  </si>
  <si>
    <t>平成20年度</t>
    <phoneticPr fontId="31"/>
  </si>
  <si>
    <t>平成21年度</t>
    <phoneticPr fontId="31"/>
  </si>
  <si>
    <t>平成22年度</t>
    <phoneticPr fontId="31"/>
  </si>
  <si>
    <t>平成23年度</t>
    <phoneticPr fontId="31"/>
  </si>
  <si>
    <t>平成24年度</t>
    <phoneticPr fontId="31"/>
  </si>
  <si>
    <t>人口</t>
    <phoneticPr fontId="31"/>
  </si>
  <si>
    <t>（221）  税目別市税調定額の推移（現年度課税分）</t>
    <phoneticPr fontId="31"/>
  </si>
  <si>
    <t>総額</t>
    <phoneticPr fontId="31"/>
  </si>
  <si>
    <t xml:space="preserve">（222）  事業別市債現在高の状況 </t>
    <phoneticPr fontId="31"/>
  </si>
  <si>
    <t>平成23年度末現在高（Ａ）</t>
    <phoneticPr fontId="31"/>
  </si>
  <si>
    <t>平成24年度発行額（Ｂ）</t>
    <phoneticPr fontId="31"/>
  </si>
  <si>
    <t>平　成　24  年　度　元　利　償　還　額</t>
    <phoneticPr fontId="31"/>
  </si>
  <si>
    <t>（223）  目的別市債現在高の状況</t>
    <phoneticPr fontId="31"/>
  </si>
  <si>
    <t>人件費</t>
    <phoneticPr fontId="31"/>
  </si>
  <si>
    <t>物件費</t>
    <phoneticPr fontId="31"/>
  </si>
  <si>
    <t>扶助費</t>
    <phoneticPr fontId="31"/>
  </si>
  <si>
    <t>補助費等</t>
    <phoneticPr fontId="31"/>
  </si>
  <si>
    <t>公債費</t>
    <phoneticPr fontId="31"/>
  </si>
  <si>
    <t>積立金</t>
    <phoneticPr fontId="31"/>
  </si>
  <si>
    <t>繰出金</t>
    <phoneticPr fontId="31"/>
  </si>
  <si>
    <t xml:space="preserve">（225）  年度別経常収支比率の状況                                                                 </t>
    <phoneticPr fontId="31"/>
  </si>
  <si>
    <t>平　成　20　年　度</t>
    <phoneticPr fontId="31"/>
  </si>
  <si>
    <t>平　成　21　年　度</t>
    <phoneticPr fontId="31"/>
  </si>
  <si>
    <t>平　成　22　年　度</t>
    <phoneticPr fontId="31"/>
  </si>
  <si>
    <t>平　成　23　年　度</t>
    <phoneticPr fontId="31"/>
  </si>
  <si>
    <t>物件費</t>
    <phoneticPr fontId="31"/>
  </si>
  <si>
    <t>扶助費</t>
    <phoneticPr fontId="31"/>
  </si>
  <si>
    <t>補助費等</t>
    <phoneticPr fontId="31"/>
  </si>
  <si>
    <t>公債費</t>
    <phoneticPr fontId="31"/>
  </si>
  <si>
    <t>積立金</t>
    <phoneticPr fontId="31"/>
  </si>
  <si>
    <t>繰出金</t>
    <phoneticPr fontId="31"/>
  </si>
  <si>
    <t xml:space="preserve">（225）  年度別経常収支比率の状況                                                                 </t>
    <phoneticPr fontId="31"/>
  </si>
  <si>
    <t>平　成　20　年　度</t>
    <phoneticPr fontId="31"/>
  </si>
  <si>
    <t>平　成　21　年　度</t>
    <phoneticPr fontId="31"/>
  </si>
  <si>
    <t>平　成　22　年　度</t>
    <phoneticPr fontId="31"/>
  </si>
  <si>
    <t>平　成　23　年　度</t>
    <phoneticPr fontId="31"/>
  </si>
  <si>
    <t>平　成　24　年　度</t>
    <phoneticPr fontId="31"/>
  </si>
  <si>
    <t>平  成　22　年　度</t>
    <phoneticPr fontId="31"/>
  </si>
  <si>
    <t xml:space="preserve">（227）  年度別国民健康保険特別会計歳入歳出決算                                                     </t>
    <phoneticPr fontId="31"/>
  </si>
  <si>
    <t>平  成　20  年　度</t>
    <phoneticPr fontId="31"/>
  </si>
  <si>
    <t>平  成　21　年　度</t>
    <phoneticPr fontId="31"/>
  </si>
  <si>
    <t>平  成  22 年　度</t>
    <phoneticPr fontId="31"/>
  </si>
  <si>
    <t>平  成　23　年　度</t>
    <phoneticPr fontId="31"/>
  </si>
  <si>
    <t>平  成　24　年　度</t>
    <phoneticPr fontId="31"/>
  </si>
  <si>
    <t>-</t>
    <phoneticPr fontId="31"/>
  </si>
  <si>
    <t>平  成　24　年　度</t>
    <phoneticPr fontId="31"/>
  </si>
  <si>
    <t>（228）  年度別水道事業会計損益決算</t>
    <phoneticPr fontId="31"/>
  </si>
  <si>
    <t>（229）  年度別水道事業会計歳入決算</t>
    <phoneticPr fontId="31"/>
  </si>
  <si>
    <t>平　成　24 年　度</t>
    <phoneticPr fontId="31"/>
  </si>
  <si>
    <t>　平  成  23  年  度</t>
    <phoneticPr fontId="31"/>
  </si>
  <si>
    <t>　平  成  24  年  度</t>
    <phoneticPr fontId="31"/>
  </si>
  <si>
    <t>（231）  年度別水道事業会計歳出決算</t>
    <phoneticPr fontId="31"/>
  </si>
  <si>
    <t>平　成　22  年　度</t>
    <phoneticPr fontId="31"/>
  </si>
  <si>
    <t>平　成　23  年　度</t>
    <phoneticPr fontId="31"/>
  </si>
  <si>
    <t>平　成　24  年　度</t>
    <phoneticPr fontId="31"/>
  </si>
  <si>
    <t>（81）普通会計歳入決算の推移（Ｐ156・157参照）</t>
    <phoneticPr fontId="31"/>
  </si>
  <si>
    <t>（83）普通会計歳出決算（Ｐ166・167参照）</t>
    <phoneticPr fontId="31"/>
  </si>
  <si>
    <t>OK</t>
    <phoneticPr fontId="31"/>
  </si>
  <si>
    <t>24年度</t>
    <phoneticPr fontId="31"/>
  </si>
  <si>
    <t>（85）一般会計決算状況（Ｐ158・159参照）</t>
    <phoneticPr fontId="31"/>
  </si>
  <si>
    <t>ok</t>
    <phoneticPr fontId="31"/>
  </si>
  <si>
    <t>H24年度</t>
    <phoneticPr fontId="31"/>
  </si>
  <si>
    <t>（86）一般会計決算状況（Ｐ160・161参照）</t>
    <phoneticPr fontId="31"/>
  </si>
  <si>
    <t>OK</t>
    <phoneticPr fontId="31"/>
  </si>
  <si>
    <t>OK</t>
    <phoneticPr fontId="31"/>
  </si>
  <si>
    <t>（87）税目別市税調定額の推移 （Ｐ163参照）</t>
    <phoneticPr fontId="31"/>
  </si>
  <si>
    <t>（88）税目別市税調定額の内訳  （Ｐ163参照）</t>
    <phoneticPr fontId="31"/>
  </si>
  <si>
    <t>（現年度課税分）</t>
    <phoneticPr fontId="31"/>
  </si>
  <si>
    <t>ok</t>
    <phoneticPr fontId="31"/>
  </si>
  <si>
    <t>（89）市民１人当り収入額及び歳出額 （Ｐ163参照）　</t>
    <phoneticPr fontId="31"/>
  </si>
  <si>
    <t>（90）市債現在高（Ｐ164・165参照）</t>
    <phoneticPr fontId="31"/>
  </si>
  <si>
    <t>（滞納繰越分を含む）</t>
    <phoneticPr fontId="31"/>
  </si>
  <si>
    <t>OK</t>
    <phoneticPr fontId="31"/>
  </si>
  <si>
    <t>24年度</t>
    <phoneticPr fontId="31"/>
  </si>
  <si>
    <t>平成20年度</t>
    <phoneticPr fontId="31"/>
  </si>
  <si>
    <t>科  目</t>
    <phoneticPr fontId="31"/>
  </si>
</sst>
</file>

<file path=xl/styles.xml><?xml version="1.0" encoding="utf-8"?>
<styleSheet xmlns="http://schemas.openxmlformats.org/spreadsheetml/2006/main">
  <numFmts count="46"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0_);[Red]\(#,##0.000\)"/>
    <numFmt numFmtId="182" formatCode="#,##0.00;&quot;△ &quot;#,##0.00"/>
    <numFmt numFmtId="183" formatCode="#,##0.00_);[Red]\(#,##0.00\)"/>
    <numFmt numFmtId="184" formatCode="#,##0;[Red]#,##0"/>
    <numFmt numFmtId="185" formatCode="#,##0.00;[Red]#,##0.00"/>
    <numFmt numFmtId="186" formatCode="_ * #,##0.00_ ;_ * \-#,##0.00_ ;_ * \-_ ;_ @_ "/>
    <numFmt numFmtId="187" formatCode="0.00;[Red]0.00"/>
    <numFmt numFmtId="188" formatCode="_ * #,##0_ ;_ * \-#,##0_ ;_ * \-_ ;_ @_ "/>
    <numFmt numFmtId="189" formatCode="#,##0.00_ "/>
    <numFmt numFmtId="190" formatCode="_ * #,##0.0_ ;_ * \-#,##0.0_ ;_ * \-?_ ;_ @_ "/>
    <numFmt numFmtId="191" formatCode="0.0_ "/>
    <numFmt numFmtId="192" formatCode="#,##0.0;[Red]#,##0.0"/>
    <numFmt numFmtId="193" formatCode="#,##0_ "/>
    <numFmt numFmtId="194" formatCode="#,##0_ ;[Red]\-#,##0\ "/>
    <numFmt numFmtId="195" formatCode="&quot;ｒ&quot;#,##0.0_ "/>
    <numFmt numFmtId="196" formatCode="#,##0.0_ "/>
    <numFmt numFmtId="197" formatCode="0.00_ "/>
    <numFmt numFmtId="198" formatCode="0;[Red]0"/>
    <numFmt numFmtId="199" formatCode="_ * \ #,#?0.0\ _ ;_ * &quot; -&quot;#,#?0.0\ _ "/>
    <numFmt numFmtId="200" formatCode="_ * \(#,##0\);_ * \-#,##0_ ;_ * \-_ ;_ @_ "/>
    <numFmt numFmtId="201" formatCode="_ * \(#,#?0.0\)_ ;_ * &quot;(-&quot;#,#?0.0\)_ "/>
    <numFmt numFmtId="202" formatCode="\(#,##0.0\)_);\(#,##0.0\)"/>
    <numFmt numFmtId="203" formatCode="0.0__\ ;&quot;△&quot;0.0\ "/>
    <numFmt numFmtId="204" formatCode="#,##0_);\(#,##0\)"/>
    <numFmt numFmtId="205" formatCode="_ *&quot;\(0.0\)_ ;_ * &quot;(-&quot;#,#?0.0\)_ "/>
    <numFmt numFmtId="206" formatCode="0.0_);[Red]\(0.0\)"/>
    <numFmt numFmtId="207" formatCode="_ * #,##0.0_ ;_ * \-#,##0.0_ ;_ * \-_ ;_ @_ "/>
    <numFmt numFmtId="208" formatCode="_ * #,##0.0_ ;_ * \-#,##0.0_ ;_ * \-??_ ;_ @_ "/>
    <numFmt numFmtId="209" formatCode="0;&quot;△ &quot;0"/>
    <numFmt numFmtId="210" formatCode="0.0\ "/>
    <numFmt numFmtId="211" formatCode="0_ "/>
    <numFmt numFmtId="212" formatCode="\(#,##0\)_);\(#,##0\)"/>
    <numFmt numFmtId="213" formatCode="0.0\ ;&quot;△&quot;0.0\ "/>
    <numFmt numFmtId="214" formatCode="0_);\(0\)"/>
    <numFmt numFmtId="215" formatCode="&quot;平成&quot;##&quot;年度&quot;"/>
    <numFmt numFmtId="216" formatCode="##&quot;年度&quot;"/>
    <numFmt numFmtId="217" formatCode="&quot;r&quot;#,##0"/>
    <numFmt numFmtId="218" formatCode="&quot;ｒ&quot;#,##0"/>
    <numFmt numFmtId="219" formatCode="&quot;r&quot;#,##0.0"/>
    <numFmt numFmtId="220" formatCode="0.0%"/>
    <numFmt numFmtId="221" formatCode="#,###\-_ ;[Red]\-#,###\-"/>
  </numFmts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10"/>
      <name val="ＭＳ 明朝"/>
      <family val="1"/>
      <charset val="128"/>
    </font>
    <font>
      <b/>
      <sz val="6"/>
      <name val="ＭＳ Ｐ明朝"/>
      <family val="1"/>
      <charset val="128"/>
    </font>
    <font>
      <b/>
      <sz val="6"/>
      <name val="ＭＳ 明朝"/>
      <family val="1"/>
      <charset val="128"/>
    </font>
    <font>
      <sz val="7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15"/>
      </patternFill>
    </fill>
    <fill>
      <patternFill patternType="solid">
        <fgColor indexed="13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2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2" fillId="0" borderId="0" applyFill="0" applyBorder="0" applyAlignment="0" applyProtection="0"/>
    <xf numFmtId="38" fontId="32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9" fontId="32" fillId="0" borderId="0" applyFont="0" applyFill="0" applyBorder="0" applyAlignment="0" applyProtection="0">
      <alignment vertical="center"/>
    </xf>
  </cellStyleXfs>
  <cellXfs count="778">
    <xf numFmtId="0" fontId="0" fillId="0" borderId="0" xfId="0"/>
    <xf numFmtId="0" fontId="20" fillId="0" borderId="0" xfId="0" applyFont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83" fontId="20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distributed" vertical="center" shrinkToFit="1"/>
    </xf>
    <xf numFmtId="0" fontId="20" fillId="0" borderId="16" xfId="0" applyFont="1" applyFill="1" applyBorder="1" applyAlignment="1">
      <alignment horizontal="distributed" vertical="center" wrapText="1" shrinkToFit="1"/>
    </xf>
    <xf numFmtId="0" fontId="20" fillId="0" borderId="16" xfId="0" applyFont="1" applyFill="1" applyBorder="1" applyAlignment="1">
      <alignment horizontal="distributed" vertical="center" wrapText="1"/>
    </xf>
    <xf numFmtId="176" fontId="20" fillId="0" borderId="0" xfId="0" applyNumberFormat="1" applyFont="1" applyFill="1" applyBorder="1" applyAlignment="1">
      <alignment horizontal="left" vertical="center"/>
    </xf>
    <xf numFmtId="183" fontId="20" fillId="0" borderId="0" xfId="0" applyNumberFormat="1" applyFont="1" applyFill="1" applyBorder="1" applyAlignment="1">
      <alignment horizontal="left" vertical="center"/>
    </xf>
    <xf numFmtId="183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183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188" fontId="22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16" xfId="0" applyFont="1" applyFill="1" applyBorder="1" applyAlignment="1">
      <alignment horizontal="justify" vertical="center"/>
    </xf>
    <xf numFmtId="0" fontId="20" fillId="0" borderId="0" xfId="0" applyFont="1" applyBorder="1" applyAlignment="1">
      <alignment horizontal="center" vertical="center"/>
    </xf>
    <xf numFmtId="188" fontId="20" fillId="0" borderId="15" xfId="33" applyNumberFormat="1" applyFont="1" applyFill="1" applyBorder="1" applyAlignment="1" applyProtection="1">
      <alignment vertical="center"/>
    </xf>
    <xf numFmtId="188" fontId="20" fillId="0" borderId="0" xfId="33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18" xfId="0" applyFont="1" applyFill="1" applyBorder="1" applyAlignment="1">
      <alignment vertical="center" shrinkToFit="1"/>
    </xf>
    <xf numFmtId="0" fontId="22" fillId="0" borderId="18" xfId="0" applyFont="1" applyFill="1" applyBorder="1" applyAlignment="1">
      <alignment vertical="center" shrinkToFit="1"/>
    </xf>
    <xf numFmtId="176" fontId="20" fillId="0" borderId="18" xfId="0" applyNumberFormat="1" applyFont="1" applyFill="1" applyBorder="1" applyAlignment="1">
      <alignment horizontal="right" vertical="center"/>
    </xf>
    <xf numFmtId="178" fontId="22" fillId="0" borderId="0" xfId="0" applyNumberFormat="1" applyFont="1" applyFill="1" applyBorder="1" applyAlignment="1">
      <alignment horizontal="right" vertical="center"/>
    </xf>
    <xf numFmtId="188" fontId="20" fillId="0" borderId="0" xfId="0" applyNumberFormat="1" applyFont="1" applyBorder="1" applyAlignment="1">
      <alignment horizontal="right" vertical="center"/>
    </xf>
    <xf numFmtId="188" fontId="20" fillId="0" borderId="0" xfId="0" applyNumberFormat="1" applyFont="1" applyBorder="1" applyAlignment="1">
      <alignment vertical="center" shrinkToFit="1"/>
    </xf>
    <xf numFmtId="184" fontId="22" fillId="0" borderId="0" xfId="0" applyNumberFormat="1" applyFont="1" applyBorder="1" applyAlignment="1"/>
    <xf numFmtId="0" fontId="20" fillId="0" borderId="0" xfId="0" applyFont="1" applyFill="1" applyAlignment="1">
      <alignment vertical="center"/>
    </xf>
    <xf numFmtId="193" fontId="21" fillId="0" borderId="0" xfId="0" applyNumberFormat="1" applyFont="1" applyFill="1" applyBorder="1" applyAlignment="1">
      <alignment horizontal="right" vertical="center"/>
    </xf>
    <xf numFmtId="198" fontId="20" fillId="0" borderId="0" xfId="0" applyNumberFormat="1" applyFont="1" applyFill="1" applyAlignment="1">
      <alignment horizontal="right" vertical="center"/>
    </xf>
    <xf numFmtId="0" fontId="20" fillId="0" borderId="16" xfId="0" applyFont="1" applyFill="1" applyBorder="1" applyAlignment="1">
      <alignment horizontal="justify" vertical="center" indent="1"/>
    </xf>
    <xf numFmtId="188" fontId="22" fillId="0" borderId="18" xfId="0" applyNumberFormat="1" applyFont="1" applyFill="1" applyBorder="1" applyAlignment="1">
      <alignment horizontal="right" vertical="center"/>
    </xf>
    <xf numFmtId="188" fontId="20" fillId="0" borderId="18" xfId="0" applyNumberFormat="1" applyFont="1" applyFill="1" applyBorder="1" applyAlignment="1">
      <alignment horizontal="right" vertical="center"/>
    </xf>
    <xf numFmtId="188" fontId="20" fillId="0" borderId="0" xfId="0" applyNumberFormat="1" applyFont="1" applyFill="1" applyBorder="1" applyAlignment="1">
      <alignment horizontal="right" vertical="center" shrinkToFit="1"/>
    </xf>
    <xf numFmtId="188" fontId="20" fillId="0" borderId="0" xfId="0" applyNumberFormat="1" applyFont="1" applyFill="1" applyBorder="1" applyAlignment="1">
      <alignment vertical="center"/>
    </xf>
    <xf numFmtId="188" fontId="22" fillId="0" borderId="0" xfId="0" applyNumberFormat="1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188" fontId="22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horizontal="distributed" vertical="center" indent="1"/>
    </xf>
    <xf numFmtId="0" fontId="20" fillId="0" borderId="17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center" vertical="center"/>
    </xf>
    <xf numFmtId="193" fontId="20" fillId="0" borderId="0" xfId="0" applyNumberFormat="1" applyFont="1" applyFill="1" applyBorder="1" applyAlignment="1">
      <alignment horizontal="right" vertical="center" shrinkToFit="1"/>
    </xf>
    <xf numFmtId="0" fontId="20" fillId="0" borderId="19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 indent="1"/>
    </xf>
    <xf numFmtId="0" fontId="22" fillId="0" borderId="0" xfId="0" applyFont="1" applyFill="1" applyBorder="1" applyAlignment="1">
      <alignment horizontal="justify" vertical="center"/>
    </xf>
    <xf numFmtId="188" fontId="20" fillId="0" borderId="18" xfId="0" applyNumberFormat="1" applyFont="1" applyFill="1" applyBorder="1" applyAlignment="1">
      <alignment horizontal="right" vertical="center" shrinkToFit="1"/>
    </xf>
    <xf numFmtId="207" fontId="20" fillId="0" borderId="18" xfId="0" applyNumberFormat="1" applyFont="1" applyFill="1" applyBorder="1" applyAlignment="1">
      <alignment horizontal="right" vertical="center"/>
    </xf>
    <xf numFmtId="188" fontId="22" fillId="0" borderId="18" xfId="0" applyNumberFormat="1" applyFont="1" applyFill="1" applyBorder="1" applyAlignment="1">
      <alignment horizontal="right" vertical="center" shrinkToFit="1"/>
    </xf>
    <xf numFmtId="207" fontId="20" fillId="0" borderId="0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 indent="1"/>
    </xf>
    <xf numFmtId="0" fontId="20" fillId="0" borderId="14" xfId="0" applyFont="1" applyFill="1" applyBorder="1" applyAlignment="1">
      <alignment horizontal="right" vertical="center"/>
    </xf>
    <xf numFmtId="0" fontId="25" fillId="0" borderId="19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/>
    </xf>
    <xf numFmtId="210" fontId="20" fillId="0" borderId="0" xfId="0" applyNumberFormat="1" applyFont="1" applyFill="1" applyBorder="1" applyAlignment="1">
      <alignment horizontal="right" vertical="center"/>
    </xf>
    <xf numFmtId="206" fontId="20" fillId="0" borderId="18" xfId="0" applyNumberFormat="1" applyFont="1" applyFill="1" applyBorder="1" applyAlignment="1">
      <alignment vertical="center"/>
    </xf>
    <xf numFmtId="0" fontId="20" fillId="0" borderId="0" xfId="0" applyFont="1" applyAlignment="1"/>
    <xf numFmtId="184" fontId="20" fillId="0" borderId="0" xfId="0" applyNumberFormat="1" applyFont="1" applyFill="1" applyBorder="1" applyAlignment="1">
      <alignment vertical="center"/>
    </xf>
    <xf numFmtId="192" fontId="20" fillId="0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24" borderId="0" xfId="0" applyFont="1" applyFill="1"/>
    <xf numFmtId="49" fontId="20" fillId="0" borderId="0" xfId="0" applyNumberFormat="1" applyFont="1"/>
    <xf numFmtId="0" fontId="20" fillId="0" borderId="10" xfId="0" applyFont="1" applyBorder="1"/>
    <xf numFmtId="0" fontId="20" fillId="0" borderId="13" xfId="0" applyFont="1" applyBorder="1"/>
    <xf numFmtId="0" fontId="20" fillId="0" borderId="0" xfId="0" applyFont="1" applyAlignment="1">
      <alignment shrinkToFit="1"/>
    </xf>
    <xf numFmtId="0" fontId="20" fillId="0" borderId="24" xfId="0" applyFont="1" applyBorder="1"/>
    <xf numFmtId="191" fontId="20" fillId="0" borderId="24" xfId="0" applyNumberFormat="1" applyFont="1" applyBorder="1"/>
    <xf numFmtId="191" fontId="20" fillId="0" borderId="10" xfId="0" applyNumberFormat="1" applyFont="1" applyBorder="1"/>
    <xf numFmtId="212" fontId="22" fillId="0" borderId="0" xfId="33" applyNumberFormat="1" applyFont="1" applyFill="1" applyBorder="1" applyAlignment="1" applyProtection="1">
      <alignment horizontal="right" vertical="center"/>
    </xf>
    <xf numFmtId="188" fontId="22" fillId="0" borderId="0" xfId="0" applyNumberFormat="1" applyFont="1" applyBorder="1" applyAlignment="1">
      <alignment horizontal="right" vertical="center"/>
    </xf>
    <xf numFmtId="190" fontId="22" fillId="0" borderId="0" xfId="0" applyNumberFormat="1" applyFont="1" applyBorder="1" applyAlignment="1">
      <alignment horizontal="right" vertical="center"/>
    </xf>
    <xf numFmtId="190" fontId="20" fillId="0" borderId="0" xfId="0" applyNumberFormat="1" applyFont="1" applyBorder="1" applyAlignment="1">
      <alignment horizontal="right" vertical="center"/>
    </xf>
    <xf numFmtId="204" fontId="20" fillId="0" borderId="0" xfId="0" applyNumberFormat="1" applyFont="1" applyBorder="1" applyAlignment="1">
      <alignment horizontal="right" vertical="center"/>
    </xf>
    <xf numFmtId="204" fontId="22" fillId="0" borderId="0" xfId="33" applyNumberFormat="1" applyFont="1" applyFill="1" applyBorder="1" applyAlignment="1" applyProtection="1">
      <alignment horizontal="right" vertical="center"/>
    </xf>
    <xf numFmtId="0" fontId="20" fillId="0" borderId="0" xfId="0" applyFont="1" applyFill="1"/>
    <xf numFmtId="188" fontId="22" fillId="0" borderId="0" xfId="33" applyNumberFormat="1" applyFont="1" applyFill="1" applyBorder="1" applyAlignment="1" applyProtection="1">
      <alignment horizontal="right" vertical="center"/>
    </xf>
    <xf numFmtId="0" fontId="20" fillId="0" borderId="10" xfId="0" applyFont="1" applyBorder="1" applyAlignment="1">
      <alignment vertical="center"/>
    </xf>
    <xf numFmtId="204" fontId="20" fillId="0" borderId="0" xfId="33" applyNumberFormat="1" applyFont="1" applyFill="1" applyBorder="1" applyAlignment="1" applyProtection="1">
      <alignment horizontal="right" vertical="center"/>
    </xf>
    <xf numFmtId="213" fontId="20" fillId="0" borderId="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204" fontId="20" fillId="0" borderId="0" xfId="0" applyNumberFormat="1" applyFont="1"/>
    <xf numFmtId="0" fontId="20" fillId="0" borderId="10" xfId="0" applyFont="1" applyBorder="1" applyAlignment="1">
      <alignment horizontal="center"/>
    </xf>
    <xf numFmtId="196" fontId="20" fillId="0" borderId="10" xfId="0" applyNumberFormat="1" applyFont="1" applyBorder="1" applyAlignment="1">
      <alignment horizontal="right" vertical="center"/>
    </xf>
    <xf numFmtId="192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/>
    <xf numFmtId="0" fontId="22" fillId="0" borderId="0" xfId="0" applyFont="1" applyBorder="1" applyAlignment="1">
      <alignment horizontal="center" vertical="center"/>
    </xf>
    <xf numFmtId="184" fontId="22" fillId="0" borderId="0" xfId="0" applyNumberFormat="1" applyFont="1" applyBorder="1" applyAlignment="1">
      <alignment vertical="center"/>
    </xf>
    <xf numFmtId="188" fontId="29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>
      <alignment horizontal="left" vertical="center"/>
    </xf>
    <xf numFmtId="188" fontId="20" fillId="0" borderId="0" xfId="0" applyNumberFormat="1" applyFont="1"/>
    <xf numFmtId="188" fontId="30" fillId="0" borderId="10" xfId="0" applyNumberFormat="1" applyFont="1" applyBorder="1"/>
    <xf numFmtId="188" fontId="29" fillId="0" borderId="0" xfId="0" applyNumberFormat="1" applyFont="1" applyBorder="1" applyAlignment="1">
      <alignment vertical="center" shrinkToFit="1"/>
    </xf>
    <xf numFmtId="0" fontId="20" fillId="0" borderId="0" xfId="0" applyNumberFormat="1" applyFont="1" applyAlignment="1">
      <alignment horizontal="left" vertical="center" shrinkToFit="1"/>
    </xf>
    <xf numFmtId="188" fontId="30" fillId="0" borderId="0" xfId="0" applyNumberFormat="1" applyFont="1"/>
    <xf numFmtId="38" fontId="20" fillId="0" borderId="0" xfId="33" applyFont="1" applyFill="1" applyBorder="1" applyAlignment="1" applyProtection="1">
      <alignment shrinkToFit="1"/>
    </xf>
    <xf numFmtId="3" fontId="20" fillId="0" borderId="0" xfId="0" applyNumberFormat="1" applyFont="1"/>
    <xf numFmtId="0" fontId="20" fillId="0" borderId="10" xfId="0" applyFont="1" applyBorder="1" applyAlignment="1">
      <alignment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NumberFormat="1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wrapText="1" shrinkToFit="1"/>
    </xf>
    <xf numFmtId="188" fontId="30" fillId="0" borderId="10" xfId="0" applyNumberFormat="1" applyFont="1" applyBorder="1" applyAlignment="1">
      <alignment vertical="center"/>
    </xf>
    <xf numFmtId="188" fontId="20" fillId="0" borderId="10" xfId="0" applyNumberFormat="1" applyFont="1" applyBorder="1" applyAlignment="1">
      <alignment shrinkToFit="1"/>
    </xf>
    <xf numFmtId="184" fontId="22" fillId="0" borderId="0" xfId="0" applyNumberFormat="1" applyFont="1" applyAlignment="1"/>
    <xf numFmtId="214" fontId="20" fillId="0" borderId="0" xfId="0" applyNumberFormat="1" applyFont="1" applyAlignment="1">
      <alignment horizontal="left"/>
    </xf>
    <xf numFmtId="0" fontId="20" fillId="0" borderId="20" xfId="0" applyFont="1" applyBorder="1"/>
    <xf numFmtId="184" fontId="20" fillId="0" borderId="10" xfId="0" applyNumberFormat="1" applyFont="1" applyBorder="1" applyAlignment="1">
      <alignment vertical="center"/>
    </xf>
    <xf numFmtId="184" fontId="20" fillId="0" borderId="20" xfId="0" applyNumberFormat="1" applyFont="1" applyBorder="1" applyAlignment="1">
      <alignment vertical="center"/>
    </xf>
    <xf numFmtId="176" fontId="20" fillId="0" borderId="10" xfId="0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/>
    <xf numFmtId="0" fontId="20" fillId="0" borderId="11" xfId="0" applyFont="1" applyBorder="1"/>
    <xf numFmtId="0" fontId="20" fillId="0" borderId="20" xfId="0" applyFont="1" applyBorder="1" applyAlignment="1">
      <alignment vertical="center"/>
    </xf>
    <xf numFmtId="0" fontId="20" fillId="0" borderId="20" xfId="0" applyFont="1" applyBorder="1" applyAlignment="1">
      <alignment vertical="center" shrinkToFit="1"/>
    </xf>
    <xf numFmtId="188" fontId="20" fillId="0" borderId="10" xfId="0" applyNumberFormat="1" applyFont="1" applyFill="1" applyBorder="1" applyAlignment="1">
      <alignment horizontal="right" vertical="center"/>
    </xf>
    <xf numFmtId="192" fontId="20" fillId="0" borderId="0" xfId="0" applyNumberFormat="1" applyFont="1" applyBorder="1" applyAlignment="1">
      <alignment vertical="center"/>
    </xf>
    <xf numFmtId="184" fontId="20" fillId="0" borderId="0" xfId="0" applyNumberFormat="1" applyFont="1" applyBorder="1" applyAlignment="1">
      <alignment vertical="center"/>
    </xf>
    <xf numFmtId="196" fontId="20" fillId="0" borderId="0" xfId="0" applyNumberFormat="1" applyFont="1" applyBorder="1" applyAlignment="1">
      <alignment vertical="center"/>
    </xf>
    <xf numFmtId="49" fontId="20" fillId="0" borderId="0" xfId="0" applyNumberFormat="1" applyFont="1" applyBorder="1"/>
    <xf numFmtId="176" fontId="20" fillId="0" borderId="0" xfId="0" applyNumberFormat="1" applyFont="1" applyBorder="1" applyAlignment="1">
      <alignment vertical="top"/>
    </xf>
    <xf numFmtId="193" fontId="20" fillId="0" borderId="10" xfId="0" applyNumberFormat="1" applyFont="1" applyBorder="1" applyAlignment="1">
      <alignment vertical="center" shrinkToFit="1"/>
    </xf>
    <xf numFmtId="193" fontId="20" fillId="0" borderId="10" xfId="0" applyNumberFormat="1" applyFont="1" applyBorder="1" applyAlignment="1">
      <alignment horizontal="right"/>
    </xf>
    <xf numFmtId="193" fontId="20" fillId="0" borderId="11" xfId="0" applyNumberFormat="1" applyFont="1" applyBorder="1" applyAlignment="1">
      <alignment horizontal="right"/>
    </xf>
    <xf numFmtId="193" fontId="25" fillId="0" borderId="10" xfId="0" applyNumberFormat="1" applyFont="1" applyBorder="1" applyAlignment="1">
      <alignment horizontal="right" vertical="center"/>
    </xf>
    <xf numFmtId="193" fontId="25" fillId="0" borderId="20" xfId="0" applyNumberFormat="1" applyFont="1" applyBorder="1" applyAlignment="1">
      <alignment horizontal="right" vertical="center"/>
    </xf>
    <xf numFmtId="176" fontId="25" fillId="0" borderId="10" xfId="0" applyNumberFormat="1" applyFont="1" applyFill="1" applyBorder="1" applyAlignment="1">
      <alignment vertical="center"/>
    </xf>
    <xf numFmtId="0" fontId="20" fillId="0" borderId="25" xfId="0" applyFont="1" applyBorder="1" applyAlignment="1">
      <alignment horizontal="center"/>
    </xf>
    <xf numFmtId="188" fontId="20" fillId="0" borderId="0" xfId="0" applyNumberFormat="1" applyFont="1" applyBorder="1" applyAlignment="1">
      <alignment shrinkToFit="1"/>
    </xf>
    <xf numFmtId="0" fontId="25" fillId="0" borderId="20" xfId="0" applyFont="1" applyBorder="1" applyAlignment="1">
      <alignment vertical="center"/>
    </xf>
    <xf numFmtId="188" fontId="22" fillId="0" borderId="15" xfId="33" applyNumberFormat="1" applyFont="1" applyFill="1" applyBorder="1" applyAlignment="1" applyProtection="1">
      <alignment vertical="center"/>
    </xf>
    <xf numFmtId="188" fontId="22" fillId="0" borderId="0" xfId="33" applyNumberFormat="1" applyFont="1" applyFill="1" applyBorder="1" applyAlignment="1" applyProtection="1">
      <alignment vertical="center"/>
    </xf>
    <xf numFmtId="193" fontId="22" fillId="0" borderId="18" xfId="0" applyNumberFormat="1" applyFont="1" applyFill="1" applyBorder="1" applyAlignment="1">
      <alignment horizontal="right" vertical="center"/>
    </xf>
    <xf numFmtId="191" fontId="20" fillId="0" borderId="0" xfId="0" applyNumberFormat="1" applyFont="1" applyFill="1" applyBorder="1" applyAlignment="1">
      <alignment horizontal="right" vertical="center" shrinkToFit="1"/>
    </xf>
    <xf numFmtId="196" fontId="20" fillId="0" borderId="0" xfId="0" applyNumberFormat="1" applyFont="1" applyFill="1" applyBorder="1" applyAlignment="1">
      <alignment horizontal="right" vertical="center"/>
    </xf>
    <xf numFmtId="197" fontId="20" fillId="0" borderId="0" xfId="0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horizontal="justify" vertical="top"/>
    </xf>
    <xf numFmtId="184" fontId="20" fillId="0" borderId="0" xfId="0" applyNumberFormat="1" applyFont="1" applyFill="1" applyBorder="1" applyAlignment="1">
      <alignment horizontal="right" vertical="top"/>
    </xf>
    <xf numFmtId="191" fontId="20" fillId="0" borderId="0" xfId="0" applyNumberFormat="1" applyFont="1" applyFill="1" applyBorder="1" applyAlignment="1">
      <alignment vertical="top" shrinkToFit="1"/>
    </xf>
    <xf numFmtId="193" fontId="20" fillId="0" borderId="0" xfId="0" applyNumberFormat="1" applyFont="1" applyFill="1" applyBorder="1" applyAlignment="1">
      <alignment horizontal="right" vertical="top"/>
    </xf>
    <xf numFmtId="191" fontId="20" fillId="0" borderId="0" xfId="0" applyNumberFormat="1" applyFont="1" applyFill="1" applyBorder="1" applyAlignment="1">
      <alignment horizontal="center" vertical="top" shrinkToFit="1"/>
    </xf>
    <xf numFmtId="184" fontId="22" fillId="0" borderId="0" xfId="0" applyNumberFormat="1" applyFont="1" applyFill="1" applyBorder="1" applyAlignment="1">
      <alignment vertical="top"/>
    </xf>
    <xf numFmtId="184" fontId="22" fillId="0" borderId="0" xfId="0" applyNumberFormat="1" applyFont="1" applyFill="1" applyBorder="1" applyAlignment="1"/>
    <xf numFmtId="176" fontId="21" fillId="0" borderId="0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horizontal="right" vertical="center"/>
    </xf>
    <xf numFmtId="0" fontId="20" fillId="0" borderId="0" xfId="0" applyFont="1" applyFill="1" applyAlignment="1"/>
    <xf numFmtId="0" fontId="20" fillId="0" borderId="0" xfId="0" applyFont="1" applyFill="1" applyBorder="1" applyAlignment="1">
      <alignment horizontal="center" vertical="top" textRotation="255" wrapText="1" indent="2"/>
    </xf>
    <xf numFmtId="184" fontId="22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justify" vertical="center" indent="1"/>
    </xf>
    <xf numFmtId="0" fontId="20" fillId="0" borderId="0" xfId="0" applyFont="1" applyFill="1" applyAlignment="1">
      <alignment horizontal="left" vertical="center"/>
    </xf>
    <xf numFmtId="19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1" fillId="0" borderId="21" xfId="0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vertical="center"/>
    </xf>
    <xf numFmtId="178" fontId="21" fillId="0" borderId="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80" fontId="21" fillId="0" borderId="0" xfId="0" applyNumberFormat="1" applyFont="1" applyFill="1" applyBorder="1" applyAlignment="1">
      <alignment vertical="center"/>
    </xf>
    <xf numFmtId="181" fontId="21" fillId="0" borderId="0" xfId="0" applyNumberFormat="1" applyFont="1" applyFill="1" applyBorder="1" applyAlignment="1">
      <alignment vertical="center"/>
    </xf>
    <xf numFmtId="182" fontId="21" fillId="0" borderId="0" xfId="0" applyNumberFormat="1" applyFont="1" applyFill="1" applyBorder="1" applyAlignment="1">
      <alignment vertical="center"/>
    </xf>
    <xf numFmtId="187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215" fontId="20" fillId="0" borderId="10" xfId="0" applyNumberFormat="1" applyFont="1" applyBorder="1"/>
    <xf numFmtId="216" fontId="20" fillId="0" borderId="10" xfId="0" applyNumberFormat="1" applyFont="1" applyBorder="1"/>
    <xf numFmtId="0" fontId="22" fillId="0" borderId="20" xfId="0" applyFont="1" applyFill="1" applyBorder="1" applyAlignment="1">
      <alignment horizontal="center" vertical="center"/>
    </xf>
    <xf numFmtId="188" fontId="22" fillId="0" borderId="0" xfId="33" applyNumberFormat="1" applyFont="1" applyFill="1" applyBorder="1" applyAlignment="1" applyProtection="1">
      <alignment horizontal="left" vertical="center"/>
    </xf>
    <xf numFmtId="0" fontId="20" fillId="0" borderId="28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distributed" vertical="center"/>
    </xf>
    <xf numFmtId="0" fontId="20" fillId="0" borderId="29" xfId="0" applyFont="1" applyFill="1" applyBorder="1" applyAlignment="1">
      <alignment horizontal="distributed" vertical="center" indent="1"/>
    </xf>
    <xf numFmtId="0" fontId="20" fillId="0" borderId="29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right" vertical="center" indent="1"/>
    </xf>
    <xf numFmtId="183" fontId="22" fillId="0" borderId="30" xfId="0" applyNumberFormat="1" applyFont="1" applyFill="1" applyBorder="1" applyAlignment="1">
      <alignment horizontal="right" vertical="center"/>
    </xf>
    <xf numFmtId="178" fontId="20" fillId="0" borderId="31" xfId="0" applyNumberFormat="1" applyFont="1" applyFill="1" applyBorder="1" applyAlignment="1">
      <alignment horizontal="right" vertical="center" shrinkToFit="1"/>
    </xf>
    <xf numFmtId="0" fontId="21" fillId="0" borderId="29" xfId="0" applyFont="1" applyFill="1" applyBorder="1" applyAlignment="1">
      <alignment vertical="center"/>
    </xf>
    <xf numFmtId="0" fontId="21" fillId="0" borderId="33" xfId="0" applyFont="1" applyFill="1" applyBorder="1" applyAlignment="1">
      <alignment vertical="center"/>
    </xf>
    <xf numFmtId="176" fontId="22" fillId="0" borderId="35" xfId="33" applyNumberFormat="1" applyFont="1" applyFill="1" applyBorder="1" applyAlignment="1" applyProtection="1">
      <alignment vertical="center"/>
    </xf>
    <xf numFmtId="0" fontId="20" fillId="0" borderId="10" xfId="0" applyNumberFormat="1" applyFont="1" applyBorder="1"/>
    <xf numFmtId="217" fontId="21" fillId="0" borderId="0" xfId="0" applyNumberFormat="1" applyFont="1" applyFill="1" applyBorder="1" applyAlignment="1">
      <alignment vertical="center"/>
    </xf>
    <xf numFmtId="219" fontId="21" fillId="0" borderId="0" xfId="0" applyNumberFormat="1" applyFont="1" applyFill="1" applyBorder="1" applyAlignment="1">
      <alignment vertical="center"/>
    </xf>
    <xf numFmtId="0" fontId="25" fillId="0" borderId="0" xfId="0" applyFont="1"/>
    <xf numFmtId="211" fontId="26" fillId="0" borderId="10" xfId="0" applyNumberFormat="1" applyFont="1" applyBorder="1"/>
    <xf numFmtId="193" fontId="26" fillId="0" borderId="13" xfId="0" applyNumberFormat="1" applyFont="1" applyBorder="1"/>
    <xf numFmtId="193" fontId="26" fillId="0" borderId="10" xfId="0" applyNumberFormat="1" applyFont="1" applyBorder="1"/>
    <xf numFmtId="193" fontId="26" fillId="0" borderId="0" xfId="33" applyNumberFormat="1" applyFont="1" applyFill="1" applyBorder="1" applyAlignment="1" applyProtection="1">
      <alignment horizontal="right" shrinkToFit="1"/>
    </xf>
    <xf numFmtId="193" fontId="26" fillId="0" borderId="0" xfId="0" applyNumberFormat="1" applyFont="1" applyBorder="1" applyAlignment="1">
      <alignment horizontal="right" vertical="center" shrinkToFit="1"/>
    </xf>
    <xf numFmtId="193" fontId="33" fillId="0" borderId="0" xfId="0" applyNumberFormat="1" applyFont="1" applyBorder="1" applyAlignment="1">
      <alignment horizontal="right" vertical="center" shrinkToFit="1"/>
    </xf>
    <xf numFmtId="193" fontId="33" fillId="0" borderId="0" xfId="0" applyNumberFormat="1" applyFont="1" applyFill="1" applyBorder="1" applyAlignment="1">
      <alignment horizontal="right" vertical="center" shrinkToFit="1"/>
    </xf>
    <xf numFmtId="38" fontId="26" fillId="0" borderId="0" xfId="0" applyNumberFormat="1" applyFont="1"/>
    <xf numFmtId="0" fontId="26" fillId="0" borderId="0" xfId="0" applyFont="1"/>
    <xf numFmtId="216" fontId="26" fillId="0" borderId="10" xfId="0" applyNumberFormat="1" applyFont="1" applyBorder="1"/>
    <xf numFmtId="191" fontId="26" fillId="0" borderId="11" xfId="0" applyNumberFormat="1" applyFont="1" applyBorder="1"/>
    <xf numFmtId="191" fontId="26" fillId="0" borderId="10" xfId="0" applyNumberFormat="1" applyFont="1" applyBorder="1"/>
    <xf numFmtId="0" fontId="26" fillId="0" borderId="25" xfId="0" applyFont="1" applyBorder="1"/>
    <xf numFmtId="176" fontId="35" fillId="0" borderId="25" xfId="0" applyNumberFormat="1" applyFont="1" applyFill="1" applyBorder="1" applyAlignment="1">
      <alignment horizontal="right" vertical="center"/>
    </xf>
    <xf numFmtId="188" fontId="35" fillId="0" borderId="25" xfId="0" applyNumberFormat="1" applyFont="1" applyFill="1" applyBorder="1" applyAlignment="1">
      <alignment horizontal="right" vertical="center"/>
    </xf>
    <xf numFmtId="176" fontId="34" fillId="0" borderId="25" xfId="0" applyNumberFormat="1" applyFont="1" applyFill="1" applyBorder="1" applyAlignment="1">
      <alignment horizontal="right" vertical="center"/>
    </xf>
    <xf numFmtId="176" fontId="30" fillId="0" borderId="25" xfId="0" applyNumberFormat="1" applyFont="1" applyBorder="1" applyAlignment="1">
      <alignment horizontal="right" vertical="center" shrinkToFit="1"/>
    </xf>
    <xf numFmtId="9" fontId="20" fillId="0" borderId="25" xfId="44" applyFont="1" applyBorder="1" applyAlignment="1">
      <alignment horizontal="left"/>
    </xf>
    <xf numFmtId="220" fontId="20" fillId="0" borderId="25" xfId="44" applyNumberFormat="1" applyFont="1" applyBorder="1" applyAlignment="1">
      <alignment horizontal="left"/>
    </xf>
    <xf numFmtId="0" fontId="20" fillId="0" borderId="12" xfId="0" applyFont="1" applyBorder="1" applyAlignment="1">
      <alignment vertical="center" shrinkToFit="1"/>
    </xf>
    <xf numFmtId="176" fontId="20" fillId="0" borderId="11" xfId="33" applyNumberFormat="1" applyFont="1" applyFill="1" applyBorder="1" applyAlignment="1" applyProtection="1">
      <alignment horizontal="right" vertical="center"/>
    </xf>
    <xf numFmtId="220" fontId="22" fillId="0" borderId="0" xfId="0" applyNumberFormat="1" applyFont="1" applyBorder="1" applyAlignment="1">
      <alignment horizontal="left"/>
    </xf>
    <xf numFmtId="220" fontId="20" fillId="0" borderId="0" xfId="0" applyNumberFormat="1" applyFont="1" applyBorder="1" applyAlignment="1">
      <alignment horizontal="left"/>
    </xf>
    <xf numFmtId="220" fontId="20" fillId="0" borderId="0" xfId="0" applyNumberFormat="1" applyFont="1" applyAlignment="1">
      <alignment shrinkToFit="1"/>
    </xf>
    <xf numFmtId="204" fontId="20" fillId="0" borderId="20" xfId="33" applyNumberFormat="1" applyFont="1" applyFill="1" applyBorder="1" applyAlignment="1" applyProtection="1">
      <alignment horizontal="right" vertical="center"/>
    </xf>
    <xf numFmtId="188" fontId="20" fillId="0" borderId="20" xfId="33" applyNumberFormat="1" applyFont="1" applyFill="1" applyBorder="1" applyAlignment="1" applyProtection="1">
      <alignment horizontal="right" vertical="center"/>
    </xf>
    <xf numFmtId="188" fontId="20" fillId="0" borderId="20" xfId="0" applyNumberFormat="1" applyFont="1" applyBorder="1" applyAlignment="1">
      <alignment horizontal="right" vertical="center"/>
    </xf>
    <xf numFmtId="220" fontId="22" fillId="0" borderId="25" xfId="44" applyNumberFormat="1" applyFont="1" applyBorder="1" applyAlignment="1">
      <alignment horizontal="left" vertical="center"/>
    </xf>
    <xf numFmtId="188" fontId="36" fillId="0" borderId="10" xfId="0" applyNumberFormat="1" applyFont="1" applyBorder="1"/>
    <xf numFmtId="188" fontId="36" fillId="0" borderId="10" xfId="0" applyNumberFormat="1" applyFont="1" applyBorder="1" applyAlignment="1">
      <alignment vertical="center"/>
    </xf>
    <xf numFmtId="0" fontId="21" fillId="0" borderId="0" xfId="0" applyFont="1" applyFill="1"/>
    <xf numFmtId="0" fontId="21" fillId="0" borderId="15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/>
    <xf numFmtId="0" fontId="21" fillId="0" borderId="16" xfId="0" applyFont="1" applyFill="1" applyBorder="1" applyAlignment="1">
      <alignment horizontal="center"/>
    </xf>
    <xf numFmtId="0" fontId="21" fillId="0" borderId="26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center"/>
    </xf>
    <xf numFmtId="0" fontId="21" fillId="0" borderId="0" xfId="0" applyFont="1" applyFill="1" applyAlignment="1"/>
    <xf numFmtId="0" fontId="21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vertical="top"/>
    </xf>
    <xf numFmtId="221" fontId="20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distributed" vertical="center"/>
    </xf>
    <xf numFmtId="0" fontId="22" fillId="0" borderId="0" xfId="0" applyFont="1" applyFill="1" applyAlignment="1">
      <alignment vertical="center" shrinkToFit="1"/>
    </xf>
    <xf numFmtId="187" fontId="22" fillId="0" borderId="0" xfId="0" applyNumberFormat="1" applyFont="1" applyFill="1" applyBorder="1" applyAlignment="1">
      <alignment horizontal="right" vertical="center"/>
    </xf>
    <xf numFmtId="183" fontId="26" fillId="0" borderId="0" xfId="0" applyNumberFormat="1" applyFont="1" applyFill="1" applyBorder="1" applyAlignment="1">
      <alignment horizontal="right" vertical="center"/>
    </xf>
    <xf numFmtId="0" fontId="21" fillId="0" borderId="29" xfId="0" applyFont="1" applyFill="1" applyBorder="1"/>
    <xf numFmtId="0" fontId="21" fillId="0" borderId="33" xfId="0" applyFont="1" applyFill="1" applyBorder="1"/>
    <xf numFmtId="183" fontId="20" fillId="0" borderId="0" xfId="0" applyNumberFormat="1" applyFont="1" applyFill="1" applyBorder="1" applyAlignment="1">
      <alignment vertical="center"/>
    </xf>
    <xf numFmtId="183" fontId="20" fillId="0" borderId="0" xfId="0" applyNumberFormat="1" applyFont="1" applyFill="1" applyBorder="1"/>
    <xf numFmtId="176" fontId="20" fillId="0" borderId="0" xfId="0" applyNumberFormat="1" applyFont="1" applyFill="1" applyAlignment="1">
      <alignment vertical="center"/>
    </xf>
    <xf numFmtId="183" fontId="20" fillId="0" borderId="0" xfId="0" applyNumberFormat="1" applyFont="1" applyFill="1"/>
    <xf numFmtId="183" fontId="20" fillId="0" borderId="12" xfId="0" applyNumberFormat="1" applyFont="1" applyFill="1" applyBorder="1" applyAlignment="1">
      <alignment horizontal="center" vertical="center"/>
    </xf>
    <xf numFmtId="183" fontId="20" fillId="0" borderId="41" xfId="0" applyNumberFormat="1" applyFont="1" applyFill="1" applyBorder="1" applyAlignment="1">
      <alignment horizontal="center" vertical="center"/>
    </xf>
    <xf numFmtId="183" fontId="20" fillId="0" borderId="14" xfId="0" applyNumberFormat="1" applyFont="1" applyFill="1" applyBorder="1" applyAlignment="1">
      <alignment horizontal="center" vertical="center"/>
    </xf>
    <xf numFmtId="183" fontId="20" fillId="0" borderId="42" xfId="0" applyNumberFormat="1" applyFont="1" applyFill="1" applyBorder="1" applyAlignment="1">
      <alignment horizontal="center" vertical="center"/>
    </xf>
    <xf numFmtId="0" fontId="20" fillId="0" borderId="29" xfId="0" applyFont="1" applyFill="1" applyBorder="1"/>
    <xf numFmtId="176" fontId="20" fillId="0" borderId="12" xfId="0" applyNumberFormat="1" applyFont="1" applyFill="1" applyBorder="1" applyAlignment="1">
      <alignment horizontal="center" vertical="center"/>
    </xf>
    <xf numFmtId="176" fontId="20" fillId="0" borderId="18" xfId="0" applyNumberFormat="1" applyFont="1" applyFill="1" applyBorder="1" applyAlignment="1">
      <alignment horizontal="center" vertical="center"/>
    </xf>
    <xf numFmtId="183" fontId="20" fillId="0" borderId="18" xfId="0" applyNumberFormat="1" applyFont="1" applyFill="1" applyBorder="1" applyAlignment="1">
      <alignment horizontal="center" vertical="center"/>
    </xf>
    <xf numFmtId="183" fontId="20" fillId="0" borderId="32" xfId="0" applyNumberFormat="1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horizontal="right" vertical="center"/>
    </xf>
    <xf numFmtId="183" fontId="20" fillId="0" borderId="30" xfId="0" applyNumberFormat="1" applyFont="1" applyFill="1" applyBorder="1" applyAlignment="1">
      <alignment horizontal="right" vertical="center"/>
    </xf>
    <xf numFmtId="0" fontId="22" fillId="0" borderId="0" xfId="0" applyFont="1" applyFill="1" applyAlignment="1"/>
    <xf numFmtId="183" fontId="20" fillId="0" borderId="0" xfId="0" applyNumberFormat="1" applyFont="1" applyFill="1" applyBorder="1" applyAlignment="1">
      <alignment horizontal="right" vertical="center" shrinkToFit="1"/>
    </xf>
    <xf numFmtId="188" fontId="20" fillId="0" borderId="30" xfId="0" applyNumberFormat="1" applyFont="1" applyFill="1" applyBorder="1" applyAlignment="1">
      <alignment horizontal="right" vertical="center"/>
    </xf>
    <xf numFmtId="0" fontId="20" fillId="0" borderId="29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distributed" vertical="center" shrinkToFit="1"/>
    </xf>
    <xf numFmtId="4" fontId="20" fillId="0" borderId="0" xfId="0" applyNumberFormat="1" applyFont="1" applyFill="1" applyBorder="1" applyAlignment="1">
      <alignment horizontal="center" vertical="center"/>
    </xf>
    <xf numFmtId="180" fontId="20" fillId="0" borderId="0" xfId="0" applyNumberFormat="1" applyFont="1" applyFill="1" applyBorder="1" applyAlignment="1">
      <alignment horizontal="right" vertical="center"/>
    </xf>
    <xf numFmtId="0" fontId="20" fillId="0" borderId="29" xfId="0" applyFont="1" applyFill="1" applyBorder="1" applyAlignment="1">
      <alignment horizontal="center" vertical="center" shrinkToFit="1"/>
    </xf>
    <xf numFmtId="189" fontId="20" fillId="0" borderId="0" xfId="0" applyNumberFormat="1" applyFont="1" applyFill="1" applyBorder="1" applyAlignment="1">
      <alignment horizontal="right" vertical="center"/>
    </xf>
    <xf numFmtId="0" fontId="20" fillId="0" borderId="33" xfId="0" applyFont="1" applyFill="1" applyBorder="1"/>
    <xf numFmtId="0" fontId="20" fillId="0" borderId="31" xfId="0" applyFont="1" applyFill="1" applyBorder="1" applyAlignment="1">
      <alignment horizontal="justify" vertical="center" indent="1"/>
    </xf>
    <xf numFmtId="176" fontId="22" fillId="0" borderId="38" xfId="0" applyNumberFormat="1" applyFont="1" applyFill="1" applyBorder="1" applyAlignment="1">
      <alignment horizontal="right" vertical="center"/>
    </xf>
    <xf numFmtId="176" fontId="22" fillId="0" borderId="31" xfId="0" applyNumberFormat="1" applyFont="1" applyFill="1" applyBorder="1" applyAlignment="1">
      <alignment horizontal="right" vertical="center"/>
    </xf>
    <xf numFmtId="183" fontId="22" fillId="0" borderId="31" xfId="0" applyNumberFormat="1" applyFont="1" applyFill="1" applyBorder="1" applyAlignment="1">
      <alignment horizontal="right" vertical="center"/>
    </xf>
    <xf numFmtId="176" fontId="20" fillId="0" borderId="31" xfId="0" applyNumberFormat="1" applyFont="1" applyFill="1" applyBorder="1" applyAlignment="1">
      <alignment vertical="center"/>
    </xf>
    <xf numFmtId="183" fontId="20" fillId="0" borderId="31" xfId="0" applyNumberFormat="1" applyFont="1" applyFill="1" applyBorder="1" applyAlignment="1">
      <alignment vertical="center"/>
    </xf>
    <xf numFmtId="176" fontId="20" fillId="0" borderId="31" xfId="0" applyNumberFormat="1" applyFont="1" applyFill="1" applyBorder="1" applyAlignment="1">
      <alignment horizontal="center" vertical="center"/>
    </xf>
    <xf numFmtId="183" fontId="20" fillId="0" borderId="31" xfId="0" applyNumberFormat="1" applyFont="1" applyFill="1" applyBorder="1" applyAlignment="1">
      <alignment horizontal="center" vertical="center"/>
    </xf>
    <xf numFmtId="183" fontId="20" fillId="0" borderId="35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/>
    <xf numFmtId="183" fontId="22" fillId="0" borderId="12" xfId="0" applyNumberFormat="1" applyFont="1" applyFill="1" applyBorder="1" applyAlignment="1">
      <alignment horizontal="center" vertical="center"/>
    </xf>
    <xf numFmtId="183" fontId="22" fillId="0" borderId="14" xfId="0" applyNumberFormat="1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vertical="center"/>
    </xf>
    <xf numFmtId="0" fontId="23" fillId="0" borderId="32" xfId="0" applyFont="1" applyFill="1" applyBorder="1" applyAlignment="1">
      <alignment horizontal="center" vertical="center"/>
    </xf>
    <xf numFmtId="177" fontId="23" fillId="25" borderId="30" xfId="0" applyNumberFormat="1" applyFont="1" applyFill="1" applyBorder="1" applyAlignment="1">
      <alignment vertical="center"/>
    </xf>
    <xf numFmtId="179" fontId="23" fillId="25" borderId="30" xfId="0" applyNumberFormat="1" applyFont="1" applyFill="1" applyBorder="1" applyAlignment="1">
      <alignment vertical="center"/>
    </xf>
    <xf numFmtId="182" fontId="23" fillId="25" borderId="30" xfId="0" applyNumberFormat="1" applyFont="1" applyFill="1" applyBorder="1" applyAlignment="1">
      <alignment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176" fontId="21" fillId="0" borderId="31" xfId="0" applyNumberFormat="1" applyFont="1" applyFill="1" applyBorder="1" applyAlignment="1">
      <alignment horizontal="right" vertical="center" indent="4"/>
    </xf>
    <xf numFmtId="176" fontId="23" fillId="25" borderId="35" xfId="0" applyNumberFormat="1" applyFont="1" applyFill="1" applyBorder="1" applyAlignment="1">
      <alignment horizontal="right" vertical="center" indent="4"/>
    </xf>
    <xf numFmtId="177" fontId="23" fillId="0" borderId="30" xfId="0" applyNumberFormat="1" applyFont="1" applyFill="1" applyBorder="1" applyAlignment="1">
      <alignment vertical="center"/>
    </xf>
    <xf numFmtId="179" fontId="23" fillId="0" borderId="30" xfId="0" applyNumberFormat="1" applyFont="1" applyFill="1" applyBorder="1" applyAlignment="1">
      <alignment vertical="center"/>
    </xf>
    <xf numFmtId="182" fontId="23" fillId="0" borderId="30" xfId="0" applyNumberFormat="1" applyFont="1" applyFill="1" applyBorder="1" applyAlignment="1">
      <alignment vertical="center"/>
    </xf>
    <xf numFmtId="176" fontId="23" fillId="0" borderId="35" xfId="0" applyNumberFormat="1" applyFont="1" applyFill="1" applyBorder="1" applyAlignment="1">
      <alignment horizontal="right" vertical="center" indent="4"/>
    </xf>
    <xf numFmtId="0" fontId="20" fillId="0" borderId="33" xfId="0" applyFont="1" applyFill="1" applyBorder="1" applyAlignment="1">
      <alignment vertical="center"/>
    </xf>
    <xf numFmtId="0" fontId="20" fillId="0" borderId="34" xfId="0" applyFont="1" applyFill="1" applyBorder="1" applyAlignment="1">
      <alignment horizontal="distributed" vertical="center" shrinkToFit="1"/>
    </xf>
    <xf numFmtId="187" fontId="22" fillId="0" borderId="32" xfId="0" applyNumberFormat="1" applyFont="1" applyFill="1" applyBorder="1" applyAlignment="1">
      <alignment horizontal="right" vertical="center"/>
    </xf>
    <xf numFmtId="187" fontId="22" fillId="0" borderId="30" xfId="0" applyNumberFormat="1" applyFont="1" applyFill="1" applyBorder="1" applyAlignment="1">
      <alignment horizontal="right" vertical="center"/>
    </xf>
    <xf numFmtId="183" fontId="20" fillId="0" borderId="11" xfId="0" applyNumberFormat="1" applyFont="1" applyFill="1" applyBorder="1" applyAlignment="1">
      <alignment horizontal="center" vertical="center"/>
    </xf>
    <xf numFmtId="183" fontId="20" fillId="0" borderId="13" xfId="0" applyNumberFormat="1" applyFont="1" applyFill="1" applyBorder="1" applyAlignment="1">
      <alignment horizontal="center" vertical="center"/>
    </xf>
    <xf numFmtId="184" fontId="20" fillId="0" borderId="0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horizontal="right" vertical="center"/>
    </xf>
    <xf numFmtId="184" fontId="20" fillId="0" borderId="18" xfId="0" applyNumberFormat="1" applyFont="1" applyFill="1" applyBorder="1" applyAlignment="1">
      <alignment horizontal="right" vertical="center"/>
    </xf>
    <xf numFmtId="187" fontId="20" fillId="0" borderId="18" xfId="0" applyNumberFormat="1" applyFont="1" applyFill="1" applyBorder="1" applyAlignment="1">
      <alignment horizontal="right" vertical="center"/>
    </xf>
    <xf numFmtId="184" fontId="22" fillId="0" borderId="18" xfId="0" applyNumberFormat="1" applyFont="1" applyFill="1" applyBorder="1" applyAlignment="1">
      <alignment horizontal="right" vertical="center"/>
    </xf>
    <xf numFmtId="187" fontId="22" fillId="0" borderId="18" xfId="0" applyNumberFormat="1" applyFont="1" applyFill="1" applyBorder="1" applyAlignment="1">
      <alignment horizontal="right" vertical="center"/>
    </xf>
    <xf numFmtId="184" fontId="22" fillId="25" borderId="0" xfId="0" applyNumberFormat="1" applyFont="1" applyFill="1" applyBorder="1" applyAlignment="1">
      <alignment horizontal="right" vertical="center"/>
    </xf>
    <xf numFmtId="184" fontId="22" fillId="0" borderId="0" xfId="0" applyNumberFormat="1" applyFont="1" applyFill="1" applyBorder="1" applyAlignment="1">
      <alignment horizontal="right" vertical="center"/>
    </xf>
    <xf numFmtId="180" fontId="22" fillId="25" borderId="0" xfId="0" applyNumberFormat="1" applyFont="1" applyFill="1" applyBorder="1" applyAlignment="1">
      <alignment horizontal="right" vertical="center"/>
    </xf>
    <xf numFmtId="180" fontId="22" fillId="0" borderId="30" xfId="0" applyNumberFormat="1" applyFont="1" applyFill="1" applyBorder="1" applyAlignment="1">
      <alignment horizontal="right" vertical="center"/>
    </xf>
    <xf numFmtId="184" fontId="20" fillId="0" borderId="31" xfId="0" applyNumberFormat="1" applyFont="1" applyFill="1" applyBorder="1" applyAlignment="1">
      <alignment horizontal="right" vertical="center"/>
    </xf>
    <xf numFmtId="183" fontId="20" fillId="0" borderId="31" xfId="0" applyNumberFormat="1" applyFont="1" applyFill="1" applyBorder="1" applyAlignment="1">
      <alignment horizontal="right" vertical="center"/>
    </xf>
    <xf numFmtId="186" fontId="20" fillId="0" borderId="31" xfId="0" applyNumberFormat="1" applyFont="1" applyFill="1" applyBorder="1" applyAlignment="1">
      <alignment horizontal="right" vertical="center"/>
    </xf>
    <xf numFmtId="187" fontId="20" fillId="0" borderId="31" xfId="0" applyNumberFormat="1" applyFont="1" applyFill="1" applyBorder="1" applyAlignment="1">
      <alignment horizontal="right" vertical="center"/>
    </xf>
    <xf numFmtId="184" fontId="22" fillId="25" borderId="31" xfId="0" applyNumberFormat="1" applyFont="1" applyFill="1" applyBorder="1" applyAlignment="1">
      <alignment horizontal="right" vertical="center"/>
    </xf>
    <xf numFmtId="187" fontId="22" fillId="0" borderId="31" xfId="0" applyNumberFormat="1" applyFont="1" applyFill="1" applyBorder="1" applyAlignment="1">
      <alignment horizontal="right" vertical="center"/>
    </xf>
    <xf numFmtId="187" fontId="22" fillId="0" borderId="35" xfId="0" applyNumberFormat="1" applyFont="1" applyFill="1" applyBorder="1" applyAlignment="1">
      <alignment horizontal="right" vertical="center"/>
    </xf>
    <xf numFmtId="183" fontId="20" fillId="0" borderId="0" xfId="0" applyNumberFormat="1" applyFont="1" applyFill="1" applyAlignment="1">
      <alignment horizontal="right" vertical="center"/>
    </xf>
    <xf numFmtId="0" fontId="20" fillId="0" borderId="57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190" fontId="22" fillId="0" borderId="30" xfId="33" applyNumberFormat="1" applyFont="1" applyFill="1" applyBorder="1" applyAlignment="1" applyProtection="1">
      <alignment vertical="center" shrinkToFit="1"/>
    </xf>
    <xf numFmtId="190" fontId="20" fillId="0" borderId="30" xfId="33" applyNumberFormat="1" applyFont="1" applyFill="1" applyBorder="1" applyAlignment="1" applyProtection="1">
      <alignment vertical="center" shrinkToFit="1"/>
    </xf>
    <xf numFmtId="190" fontId="20" fillId="0" borderId="30" xfId="33" applyNumberFormat="1" applyFont="1" applyFill="1" applyBorder="1" applyAlignment="1" applyProtection="1">
      <alignment vertical="center"/>
    </xf>
    <xf numFmtId="188" fontId="20" fillId="0" borderId="30" xfId="33" applyNumberFormat="1" applyFont="1" applyFill="1" applyBorder="1" applyAlignment="1" applyProtection="1">
      <alignment vertical="center"/>
    </xf>
    <xf numFmtId="0" fontId="20" fillId="0" borderId="34" xfId="0" applyFont="1" applyFill="1" applyBorder="1" applyAlignment="1">
      <alignment horizontal="center" vertical="center"/>
    </xf>
    <xf numFmtId="192" fontId="20" fillId="0" borderId="31" xfId="0" applyNumberFormat="1" applyFont="1" applyFill="1" applyBorder="1" applyAlignment="1">
      <alignment horizontal="right" vertical="center" indent="1"/>
    </xf>
    <xf numFmtId="192" fontId="22" fillId="0" borderId="31" xfId="0" applyNumberFormat="1" applyFont="1" applyFill="1" applyBorder="1" applyAlignment="1">
      <alignment horizontal="right" vertical="center" indent="1"/>
    </xf>
    <xf numFmtId="0" fontId="20" fillId="0" borderId="62" xfId="0" applyFont="1" applyFill="1" applyBorder="1"/>
    <xf numFmtId="0" fontId="20" fillId="0" borderId="0" xfId="0" applyFont="1" applyFill="1" applyBorder="1" applyAlignment="1">
      <alignment horizontal="justify"/>
    </xf>
    <xf numFmtId="0" fontId="20" fillId="0" borderId="0" xfId="0" applyFont="1" applyFill="1" applyBorder="1" applyAlignment="1"/>
    <xf numFmtId="0" fontId="22" fillId="0" borderId="29" xfId="0" applyFont="1" applyFill="1" applyBorder="1"/>
    <xf numFmtId="0" fontId="22" fillId="0" borderId="0" xfId="0" applyFont="1" applyFill="1"/>
    <xf numFmtId="0" fontId="20" fillId="0" borderId="31" xfId="0" applyFont="1" applyFill="1" applyBorder="1"/>
    <xf numFmtId="191" fontId="20" fillId="0" borderId="35" xfId="0" applyNumberFormat="1" applyFont="1" applyFill="1" applyBorder="1"/>
    <xf numFmtId="0" fontId="20" fillId="0" borderId="18" xfId="0" applyFont="1" applyFill="1" applyBorder="1"/>
    <xf numFmtId="0" fontId="20" fillId="0" borderId="18" xfId="0" applyFont="1" applyFill="1" applyBorder="1" applyAlignment="1">
      <alignment vertical="center"/>
    </xf>
    <xf numFmtId="0" fontId="22" fillId="0" borderId="32" xfId="0" applyFont="1" applyFill="1" applyBorder="1" applyAlignment="1">
      <alignment vertical="center"/>
    </xf>
    <xf numFmtId="0" fontId="20" fillId="0" borderId="31" xfId="0" applyFont="1" applyFill="1" applyBorder="1" applyAlignment="1">
      <alignment horizontal="right" vertical="center" indent="1"/>
    </xf>
    <xf numFmtId="0" fontId="20" fillId="0" borderId="35" xfId="0" applyFont="1" applyFill="1" applyBorder="1" applyAlignment="1">
      <alignment horizontal="right" vertical="center" indent="1"/>
    </xf>
    <xf numFmtId="0" fontId="20" fillId="0" borderId="63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193" fontId="20" fillId="0" borderId="18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vertical="center"/>
    </xf>
    <xf numFmtId="176" fontId="22" fillId="0" borderId="32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6" fontId="22" fillId="0" borderId="3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/>
    </xf>
    <xf numFmtId="176" fontId="20" fillId="25" borderId="0" xfId="33" applyNumberFormat="1" applyFont="1" applyFill="1" applyBorder="1" applyAlignment="1" applyProtection="1">
      <alignment vertical="center"/>
    </xf>
    <xf numFmtId="176" fontId="20" fillId="0" borderId="30" xfId="0" applyNumberFormat="1" applyFont="1" applyFill="1" applyBorder="1" applyAlignment="1">
      <alignment vertical="center"/>
    </xf>
    <xf numFmtId="188" fontId="20" fillId="25" borderId="0" xfId="33" applyNumberFormat="1" applyFont="1" applyFill="1" applyBorder="1" applyAlignment="1" applyProtection="1">
      <alignment vertical="center"/>
    </xf>
    <xf numFmtId="176" fontId="20" fillId="0" borderId="0" xfId="33" applyNumberFormat="1" applyFont="1" applyFill="1" applyBorder="1" applyAlignment="1" applyProtection="1">
      <alignment vertical="center" shrinkToFit="1"/>
    </xf>
    <xf numFmtId="188" fontId="20" fillId="0" borderId="0" xfId="33" applyNumberFormat="1" applyFont="1" applyFill="1" applyBorder="1" applyAlignment="1" applyProtection="1">
      <alignment vertical="center" shrinkToFit="1"/>
    </xf>
    <xf numFmtId="176" fontId="20" fillId="0" borderId="31" xfId="33" applyNumberFormat="1" applyFont="1" applyFill="1" applyBorder="1" applyAlignment="1" applyProtection="1">
      <alignment vertical="center"/>
    </xf>
    <xf numFmtId="176" fontId="20" fillId="25" borderId="31" xfId="33" applyNumberFormat="1" applyFont="1" applyFill="1" applyBorder="1" applyAlignment="1" applyProtection="1">
      <alignment vertical="center"/>
    </xf>
    <xf numFmtId="176" fontId="20" fillId="0" borderId="35" xfId="0" applyNumberFormat="1" applyFont="1" applyFill="1" applyBorder="1" applyAlignment="1">
      <alignment vertical="center"/>
    </xf>
    <xf numFmtId="193" fontId="22" fillId="0" borderId="0" xfId="0" applyNumberFormat="1" applyFont="1" applyFill="1" applyBorder="1" applyAlignment="1">
      <alignment vertical="center"/>
    </xf>
    <xf numFmtId="193" fontId="22" fillId="0" borderId="32" xfId="0" applyNumberFormat="1" applyFont="1" applyFill="1" applyBorder="1" applyAlignment="1">
      <alignment vertical="center"/>
    </xf>
    <xf numFmtId="193" fontId="22" fillId="0" borderId="30" xfId="0" applyNumberFormat="1" applyFont="1" applyFill="1" applyBorder="1" applyAlignment="1">
      <alignment vertical="center"/>
    </xf>
    <xf numFmtId="193" fontId="20" fillId="25" borderId="0" xfId="0" applyNumberFormat="1" applyFont="1" applyFill="1" applyBorder="1" applyAlignment="1">
      <alignment vertical="center"/>
    </xf>
    <xf numFmtId="193" fontId="20" fillId="0" borderId="30" xfId="0" applyNumberFormat="1" applyFont="1" applyFill="1" applyBorder="1" applyAlignment="1">
      <alignment vertical="center"/>
    </xf>
    <xf numFmtId="188" fontId="20" fillId="25" borderId="0" xfId="0" applyNumberFormat="1" applyFont="1" applyFill="1" applyBorder="1" applyAlignment="1">
      <alignment vertical="center"/>
    </xf>
    <xf numFmtId="176" fontId="20" fillId="0" borderId="31" xfId="33" applyNumberFormat="1" applyFont="1" applyFill="1" applyBorder="1" applyAlignment="1" applyProtection="1">
      <alignment horizontal="right" vertical="center"/>
    </xf>
    <xf numFmtId="193" fontId="20" fillId="0" borderId="35" xfId="0" applyNumberFormat="1" applyFont="1" applyFill="1" applyBorder="1" applyAlignment="1">
      <alignment vertical="center"/>
    </xf>
    <xf numFmtId="198" fontId="20" fillId="0" borderId="0" xfId="0" applyNumberFormat="1" applyFont="1" applyFill="1" applyBorder="1" applyAlignment="1">
      <alignment vertical="center"/>
    </xf>
    <xf numFmtId="198" fontId="20" fillId="0" borderId="0" xfId="0" applyNumberFormat="1" applyFont="1" applyFill="1" applyAlignment="1">
      <alignment vertical="center"/>
    </xf>
    <xf numFmtId="0" fontId="22" fillId="0" borderId="21" xfId="0" applyFont="1" applyFill="1" applyBorder="1" applyAlignment="1">
      <alignment horizontal="justify" vertical="center" indent="1"/>
    </xf>
    <xf numFmtId="188" fontId="22" fillId="0" borderId="12" xfId="0" applyNumberFormat="1" applyFont="1" applyFill="1" applyBorder="1" applyAlignment="1">
      <alignment horizontal="right" vertical="center"/>
    </xf>
    <xf numFmtId="190" fontId="22" fillId="0" borderId="18" xfId="0" applyNumberFormat="1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 applyProtection="1">
      <alignment horizontal="right" vertical="center" shrinkToFit="1"/>
    </xf>
    <xf numFmtId="178" fontId="20" fillId="0" borderId="0" xfId="0" applyNumberFormat="1" applyFont="1" applyFill="1" applyBorder="1" applyAlignment="1">
      <alignment vertical="center" shrinkToFit="1"/>
    </xf>
    <xf numFmtId="199" fontId="20" fillId="0" borderId="0" xfId="0" applyNumberFormat="1" applyFont="1" applyFill="1" applyBorder="1" applyAlignment="1">
      <alignment horizontal="right" vertical="center" shrinkToFit="1"/>
    </xf>
    <xf numFmtId="200" fontId="20" fillId="0" borderId="0" xfId="33" applyNumberFormat="1" applyFont="1" applyFill="1" applyBorder="1" applyAlignment="1" applyProtection="1">
      <alignment horizontal="right" vertical="center" shrinkToFit="1"/>
    </xf>
    <xf numFmtId="201" fontId="20" fillId="0" borderId="0" xfId="0" applyNumberFormat="1" applyFont="1" applyFill="1" applyBorder="1" applyAlignment="1">
      <alignment horizontal="right" vertical="center" shrinkToFit="1"/>
    </xf>
    <xf numFmtId="200" fontId="20" fillId="0" borderId="0" xfId="33" applyNumberFormat="1" applyFont="1" applyFill="1" applyBorder="1" applyAlignment="1" applyProtection="1">
      <alignment vertical="center" shrinkToFit="1"/>
    </xf>
    <xf numFmtId="201" fontId="20" fillId="0" borderId="0" xfId="0" applyNumberFormat="1" applyFont="1" applyFill="1" applyBorder="1" applyAlignment="1">
      <alignment vertical="center" shrinkToFit="1"/>
    </xf>
    <xf numFmtId="203" fontId="20" fillId="0" borderId="0" xfId="0" applyNumberFormat="1" applyFont="1" applyFill="1" applyAlignment="1">
      <alignment vertical="center"/>
    </xf>
    <xf numFmtId="204" fontId="20" fillId="0" borderId="0" xfId="33" applyNumberFormat="1" applyFont="1" applyFill="1" applyBorder="1" applyAlignment="1" applyProtection="1">
      <alignment horizontal="right" vertical="center" shrinkToFit="1"/>
    </xf>
    <xf numFmtId="204" fontId="20" fillId="0" borderId="0" xfId="33" applyNumberFormat="1" applyFont="1" applyFill="1" applyBorder="1" applyAlignment="1" applyProtection="1">
      <alignment vertical="center" shrinkToFit="1"/>
    </xf>
    <xf numFmtId="188" fontId="20" fillId="0" borderId="0" xfId="33" applyNumberFormat="1" applyFont="1" applyFill="1" applyBorder="1" applyAlignment="1" applyProtection="1">
      <alignment horizontal="right" vertical="center" shrinkToFit="1"/>
    </xf>
    <xf numFmtId="18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horizontal="right" vertical="center" shrinkToFit="1"/>
    </xf>
    <xf numFmtId="0" fontId="20" fillId="0" borderId="33" xfId="0" applyFont="1" applyFill="1" applyBorder="1" applyAlignment="1">
      <alignment horizontal="justify" vertical="center"/>
    </xf>
    <xf numFmtId="0" fontId="20" fillId="0" borderId="31" xfId="0" applyFont="1" applyFill="1" applyBorder="1" applyAlignment="1">
      <alignment horizontal="justify" vertical="center"/>
    </xf>
    <xf numFmtId="0" fontId="20" fillId="0" borderId="34" xfId="0" applyFont="1" applyFill="1" applyBorder="1" applyAlignment="1">
      <alignment horizontal="justify" vertical="center"/>
    </xf>
    <xf numFmtId="190" fontId="20" fillId="0" borderId="31" xfId="0" applyNumberFormat="1" applyFont="1" applyFill="1" applyBorder="1" applyAlignment="1">
      <alignment horizontal="right" vertical="center"/>
    </xf>
    <xf numFmtId="176" fontId="20" fillId="0" borderId="18" xfId="33" applyNumberFormat="1" applyFont="1" applyFill="1" applyBorder="1" applyAlignment="1" applyProtection="1">
      <alignment horizontal="right" vertical="center" shrinkToFit="1"/>
    </xf>
    <xf numFmtId="206" fontId="20" fillId="0" borderId="18" xfId="0" applyNumberFormat="1" applyFont="1" applyFill="1" applyBorder="1" applyAlignment="1">
      <alignment horizontal="right" vertical="center" shrinkToFit="1"/>
    </xf>
    <xf numFmtId="193" fontId="20" fillId="0" borderId="18" xfId="0" applyNumberFormat="1" applyFont="1" applyFill="1" applyBorder="1" applyAlignment="1">
      <alignment vertical="center" shrinkToFit="1"/>
    </xf>
    <xf numFmtId="206" fontId="20" fillId="0" borderId="0" xfId="0" applyNumberFormat="1" applyFont="1" applyFill="1" applyBorder="1" applyAlignment="1">
      <alignment horizontal="right" vertical="center" shrinkToFit="1"/>
    </xf>
    <xf numFmtId="193" fontId="20" fillId="0" borderId="0" xfId="0" applyNumberFormat="1" applyFont="1" applyFill="1" applyBorder="1" applyAlignment="1">
      <alignment vertical="center" shrinkToFit="1"/>
    </xf>
    <xf numFmtId="206" fontId="20" fillId="0" borderId="0" xfId="0" applyNumberFormat="1" applyFont="1" applyFill="1" applyBorder="1" applyAlignment="1">
      <alignment vertical="center" shrinkToFit="1"/>
    </xf>
    <xf numFmtId="0" fontId="20" fillId="0" borderId="15" xfId="0" applyFont="1" applyFill="1" applyBorder="1" applyAlignment="1">
      <alignment horizontal="center" vertical="top" textRotation="255" wrapText="1"/>
    </xf>
    <xf numFmtId="0" fontId="20" fillId="0" borderId="31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0" fillId="0" borderId="34" xfId="0" applyFont="1" applyFill="1" applyBorder="1" applyAlignment="1">
      <alignment horizontal="justify" vertical="center" indent="1"/>
    </xf>
    <xf numFmtId="191" fontId="20" fillId="0" borderId="31" xfId="0" applyNumberFormat="1" applyFont="1" applyFill="1" applyBorder="1" applyAlignment="1">
      <alignment horizontal="right" vertical="center"/>
    </xf>
    <xf numFmtId="177" fontId="20" fillId="0" borderId="0" xfId="33" applyNumberFormat="1" applyFont="1" applyFill="1" applyBorder="1" applyAlignment="1">
      <alignment horizontal="right" vertical="center" shrinkToFit="1"/>
    </xf>
    <xf numFmtId="0" fontId="22" fillId="0" borderId="39" xfId="0" applyFont="1" applyFill="1" applyBorder="1" applyAlignment="1">
      <alignment horizontal="center" vertical="center"/>
    </xf>
    <xf numFmtId="207" fontId="22" fillId="0" borderId="30" xfId="0" applyNumberFormat="1" applyFont="1" applyFill="1" applyBorder="1" applyAlignment="1">
      <alignment horizontal="right" vertical="center"/>
    </xf>
    <xf numFmtId="0" fontId="21" fillId="0" borderId="29" xfId="0" applyFont="1" applyFill="1" applyBorder="1" applyAlignment="1">
      <alignment horizontal="center"/>
    </xf>
    <xf numFmtId="188" fontId="20" fillId="0" borderId="31" xfId="0" applyNumberFormat="1" applyFont="1" applyFill="1" applyBorder="1" applyAlignment="1">
      <alignment horizontal="right" vertical="center"/>
    </xf>
    <xf numFmtId="188" fontId="22" fillId="0" borderId="32" xfId="0" applyNumberFormat="1" applyFont="1" applyFill="1" applyBorder="1" applyAlignment="1">
      <alignment horizontal="right" vertical="center"/>
    </xf>
    <xf numFmtId="0" fontId="21" fillId="0" borderId="31" xfId="0" applyFont="1" applyFill="1" applyBorder="1" applyAlignment="1">
      <alignment horizontal="distributed" vertical="center"/>
    </xf>
    <xf numFmtId="218" fontId="20" fillId="0" borderId="66" xfId="0" applyNumberFormat="1" applyFont="1" applyFill="1" applyBorder="1" applyAlignment="1">
      <alignment horizontal="right" vertical="center"/>
    </xf>
    <xf numFmtId="207" fontId="20" fillId="0" borderId="66" xfId="0" applyNumberFormat="1" applyFont="1" applyFill="1" applyBorder="1" applyAlignment="1">
      <alignment horizontal="right" vertical="center"/>
    </xf>
    <xf numFmtId="217" fontId="20" fillId="0" borderId="66" xfId="0" applyNumberFormat="1" applyFont="1" applyFill="1" applyBorder="1" applyAlignment="1">
      <alignment horizontal="right" vertical="center"/>
    </xf>
    <xf numFmtId="188" fontId="22" fillId="0" borderId="66" xfId="0" applyNumberFormat="1" applyFont="1" applyFill="1" applyBorder="1" applyAlignment="1">
      <alignment horizontal="right" vertical="center"/>
    </xf>
    <xf numFmtId="207" fontId="22" fillId="0" borderId="67" xfId="0" applyNumberFormat="1" applyFont="1" applyFill="1" applyBorder="1" applyAlignment="1">
      <alignment horizontal="right" vertical="center"/>
    </xf>
    <xf numFmtId="206" fontId="22" fillId="0" borderId="32" xfId="0" applyNumberFormat="1" applyFont="1" applyFill="1" applyBorder="1" applyAlignment="1">
      <alignment vertical="center"/>
    </xf>
    <xf numFmtId="192" fontId="22" fillId="0" borderId="30" xfId="0" applyNumberFormat="1" applyFont="1" applyFill="1" applyBorder="1" applyAlignment="1">
      <alignment vertical="center"/>
    </xf>
    <xf numFmtId="188" fontId="22" fillId="0" borderId="30" xfId="0" applyNumberFormat="1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190" fontId="22" fillId="0" borderId="30" xfId="0" applyNumberFormat="1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22" fillId="0" borderId="32" xfId="0" applyFont="1" applyFill="1" applyBorder="1" applyAlignment="1">
      <alignment horizontal="center" vertical="center"/>
    </xf>
    <xf numFmtId="188" fontId="22" fillId="0" borderId="30" xfId="0" applyNumberFormat="1" applyFont="1" applyFill="1" applyBorder="1" applyAlignment="1">
      <alignment horizontal="right" vertical="center" shrinkToFit="1"/>
    </xf>
    <xf numFmtId="193" fontId="22" fillId="0" borderId="30" xfId="0" applyNumberFormat="1" applyFont="1" applyFill="1" applyBorder="1" applyAlignment="1">
      <alignment horizontal="right" vertical="center"/>
    </xf>
    <xf numFmtId="193" fontId="22" fillId="0" borderId="38" xfId="0" applyNumberFormat="1" applyFont="1" applyFill="1" applyBorder="1" applyAlignment="1">
      <alignment horizontal="right" vertical="center"/>
    </xf>
    <xf numFmtId="193" fontId="22" fillId="0" borderId="31" xfId="0" applyNumberFormat="1" applyFont="1" applyFill="1" applyBorder="1" applyAlignment="1">
      <alignment horizontal="right" vertical="center"/>
    </xf>
    <xf numFmtId="193" fontId="20" fillId="0" borderId="31" xfId="0" applyNumberFormat="1" applyFont="1" applyFill="1" applyBorder="1" applyAlignment="1">
      <alignment horizontal="right" vertical="center"/>
    </xf>
    <xf numFmtId="188" fontId="20" fillId="0" borderId="35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textRotation="255"/>
    </xf>
    <xf numFmtId="193" fontId="27" fillId="0" borderId="10" xfId="0" applyNumberFormat="1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176" fontId="20" fillId="0" borderId="38" xfId="0" applyNumberFormat="1" applyFont="1" applyFill="1" applyBorder="1"/>
    <xf numFmtId="176" fontId="20" fillId="0" borderId="31" xfId="0" applyNumberFormat="1" applyFont="1" applyFill="1" applyBorder="1"/>
    <xf numFmtId="194" fontId="22" fillId="0" borderId="32" xfId="33" applyNumberFormat="1" applyFont="1" applyFill="1" applyBorder="1" applyAlignment="1" applyProtection="1">
      <alignment vertical="center"/>
    </xf>
    <xf numFmtId="194" fontId="22" fillId="0" borderId="30" xfId="33" applyNumberFormat="1" applyFont="1" applyFill="1" applyBorder="1" applyAlignment="1" applyProtection="1">
      <alignment vertical="center"/>
    </xf>
    <xf numFmtId="176" fontId="22" fillId="0" borderId="30" xfId="33" applyNumberFormat="1" applyFont="1" applyFill="1" applyBorder="1" applyAlignment="1" applyProtection="1">
      <alignment vertical="center"/>
    </xf>
    <xf numFmtId="176" fontId="22" fillId="0" borderId="43" xfId="33" applyNumberFormat="1" applyFont="1" applyFill="1" applyBorder="1" applyAlignment="1" applyProtection="1">
      <alignment horizontal="right" vertical="center"/>
    </xf>
    <xf numFmtId="180" fontId="22" fillId="0" borderId="0" xfId="0" applyNumberFormat="1" applyFont="1" applyFill="1" applyBorder="1" applyAlignment="1">
      <alignment horizontal="right" vertical="center"/>
    </xf>
    <xf numFmtId="184" fontId="22" fillId="0" borderId="31" xfId="0" applyNumberFormat="1" applyFont="1" applyFill="1" applyBorder="1" applyAlignment="1">
      <alignment horizontal="right" vertical="center"/>
    </xf>
    <xf numFmtId="188" fontId="22" fillId="0" borderId="31" xfId="0" applyNumberFormat="1" applyFont="1" applyFill="1" applyBorder="1" applyAlignment="1">
      <alignment horizontal="right" vertical="center"/>
    </xf>
    <xf numFmtId="188" fontId="22" fillId="0" borderId="35" xfId="0" applyNumberFormat="1" applyFont="1" applyFill="1" applyBorder="1" applyAlignment="1">
      <alignment horizontal="right" vertical="center"/>
    </xf>
    <xf numFmtId="0" fontId="21" fillId="0" borderId="49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188" fontId="20" fillId="0" borderId="0" xfId="33" applyNumberFormat="1" applyFont="1" applyFill="1" applyBorder="1" applyAlignment="1" applyProtection="1">
      <alignment horizontal="right" vertical="center"/>
    </xf>
    <xf numFmtId="188" fontId="20" fillId="0" borderId="15" xfId="33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58" xfId="0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vertical="center"/>
    </xf>
    <xf numFmtId="178" fontId="22" fillId="0" borderId="3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176" fontId="22" fillId="0" borderId="0" xfId="33" applyNumberFormat="1" applyFont="1" applyFill="1" applyBorder="1" applyAlignment="1" applyProtection="1">
      <alignment horizontal="right" vertical="center"/>
    </xf>
    <xf numFmtId="193" fontId="20" fillId="0" borderId="0" xfId="33" applyNumberFormat="1" applyFont="1" applyFill="1" applyBorder="1" applyAlignment="1" applyProtection="1">
      <alignment vertical="center"/>
    </xf>
    <xf numFmtId="176" fontId="22" fillId="0" borderId="0" xfId="0" applyNumberFormat="1" applyFont="1" applyFill="1" applyBorder="1" applyAlignment="1">
      <alignment horizontal="right" vertical="center"/>
    </xf>
    <xf numFmtId="193" fontId="20" fillId="0" borderId="0" xfId="0" applyNumberFormat="1" applyFont="1" applyFill="1" applyBorder="1" applyAlignment="1">
      <alignment vertical="center"/>
    </xf>
    <xf numFmtId="176" fontId="20" fillId="0" borderId="31" xfId="0" applyNumberFormat="1" applyFont="1" applyFill="1" applyBorder="1" applyAlignment="1">
      <alignment horizontal="right" vertical="center"/>
    </xf>
    <xf numFmtId="193" fontId="20" fillId="0" borderId="31" xfId="0" applyNumberFormat="1" applyFont="1" applyFill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right" vertical="center"/>
    </xf>
    <xf numFmtId="178" fontId="22" fillId="0" borderId="30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93" fontId="20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 shrinkToFit="1"/>
    </xf>
    <xf numFmtId="178" fontId="22" fillId="0" borderId="18" xfId="0" applyNumberFormat="1" applyFont="1" applyFill="1" applyBorder="1" applyAlignment="1">
      <alignment horizontal="right" vertical="center"/>
    </xf>
    <xf numFmtId="188" fontId="20" fillId="0" borderId="0" xfId="0" applyNumberFormat="1" applyFont="1" applyFill="1" applyBorder="1" applyAlignment="1">
      <alignment horizontal="right" vertical="center"/>
    </xf>
    <xf numFmtId="188" fontId="22" fillId="0" borderId="30" xfId="0" applyNumberFormat="1" applyFont="1" applyFill="1" applyBorder="1" applyAlignment="1">
      <alignment horizontal="right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206" fontId="22" fillId="0" borderId="30" xfId="0" applyNumberFormat="1" applyFont="1" applyFill="1" applyBorder="1" applyAlignment="1">
      <alignment vertical="center"/>
    </xf>
    <xf numFmtId="206" fontId="20" fillId="0" borderId="0" xfId="0" applyNumberFormat="1" applyFont="1" applyFill="1" applyBorder="1" applyAlignment="1">
      <alignment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50" xfId="0" applyFont="1" applyFill="1" applyBorder="1" applyAlignment="1">
      <alignment horizontal="center" vertical="center"/>
    </xf>
    <xf numFmtId="190" fontId="20" fillId="0" borderId="18" xfId="0" applyNumberFormat="1" applyFont="1" applyFill="1" applyBorder="1" applyAlignment="1">
      <alignment horizontal="right" vertical="center"/>
    </xf>
    <xf numFmtId="190" fontId="22" fillId="0" borderId="32" xfId="0" applyNumberFormat="1" applyFont="1" applyFill="1" applyBorder="1" applyAlignment="1">
      <alignment horizontal="right" vertical="center"/>
    </xf>
    <xf numFmtId="176" fontId="22" fillId="0" borderId="0" xfId="33" applyNumberFormat="1" applyFont="1" applyFill="1" applyBorder="1" applyAlignment="1" applyProtection="1">
      <alignment horizontal="right" vertical="center" shrinkToFit="1"/>
    </xf>
    <xf numFmtId="178" fontId="22" fillId="0" borderId="0" xfId="0" applyNumberFormat="1" applyFont="1" applyFill="1" applyBorder="1" applyAlignment="1">
      <alignment vertical="center"/>
    </xf>
    <xf numFmtId="176" fontId="22" fillId="25" borderId="0" xfId="33" applyNumberFormat="1" applyFont="1" applyFill="1" applyBorder="1" applyAlignment="1" applyProtection="1">
      <alignment horizontal="right" vertical="center" shrinkToFit="1"/>
    </xf>
    <xf numFmtId="202" fontId="20" fillId="0" borderId="0" xfId="0" applyNumberFormat="1" applyFont="1" applyFill="1" applyBorder="1" applyAlignment="1">
      <alignment vertical="center"/>
    </xf>
    <xf numFmtId="200" fontId="22" fillId="25" borderId="0" xfId="33" applyNumberFormat="1" applyFont="1" applyFill="1" applyBorder="1" applyAlignment="1" applyProtection="1">
      <alignment vertical="center" shrinkToFit="1"/>
    </xf>
    <xf numFmtId="202" fontId="22" fillId="0" borderId="30" xfId="0" applyNumberFormat="1" applyFont="1" applyFill="1" applyBorder="1" applyAlignment="1">
      <alignment vertical="center"/>
    </xf>
    <xf numFmtId="204" fontId="22" fillId="25" borderId="0" xfId="33" applyNumberFormat="1" applyFont="1" applyFill="1" applyBorder="1" applyAlignment="1" applyProtection="1">
      <alignment vertical="center" shrinkToFit="1"/>
    </xf>
    <xf numFmtId="188" fontId="22" fillId="25" borderId="0" xfId="33" applyNumberFormat="1" applyFont="1" applyFill="1" applyBorder="1" applyAlignment="1" applyProtection="1">
      <alignment vertical="center" shrinkToFit="1"/>
    </xf>
    <xf numFmtId="201" fontId="20" fillId="0" borderId="0" xfId="0" applyNumberFormat="1" applyFont="1" applyFill="1" applyBorder="1" applyAlignment="1">
      <alignment vertical="center"/>
    </xf>
    <xf numFmtId="201" fontId="22" fillId="0" borderId="30" xfId="0" applyNumberFormat="1" applyFont="1" applyFill="1" applyBorder="1" applyAlignment="1">
      <alignment vertical="center"/>
    </xf>
    <xf numFmtId="205" fontId="20" fillId="0" borderId="0" xfId="0" applyNumberFormat="1" applyFont="1" applyFill="1" applyBorder="1" applyAlignment="1">
      <alignment vertical="center" shrinkToFit="1"/>
    </xf>
    <xf numFmtId="188" fontId="22" fillId="25" borderId="0" xfId="0" applyNumberFormat="1" applyFont="1" applyFill="1" applyBorder="1" applyAlignment="1">
      <alignment vertical="center"/>
    </xf>
    <xf numFmtId="190" fontId="20" fillId="0" borderId="31" xfId="0" applyNumberFormat="1" applyFont="1" applyFill="1" applyBorder="1" applyAlignment="1">
      <alignment horizontal="right" vertical="center" shrinkToFit="1"/>
    </xf>
    <xf numFmtId="179" fontId="20" fillId="0" borderId="31" xfId="0" applyNumberFormat="1" applyFont="1" applyFill="1" applyBorder="1" applyAlignment="1">
      <alignment horizontal="right" vertical="center" shrinkToFit="1"/>
    </xf>
    <xf numFmtId="190" fontId="20" fillId="0" borderId="35" xfId="0" applyNumberFormat="1" applyFont="1" applyFill="1" applyBorder="1" applyAlignment="1">
      <alignment horizontal="right" vertical="center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Fill="1" applyAlignment="1">
      <alignment horizontal="righ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36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37" xfId="0" applyFont="1" applyFill="1" applyBorder="1" applyAlignment="1">
      <alignment horizontal="center" vertical="center" shrinkToFit="1"/>
    </xf>
    <xf numFmtId="191" fontId="20" fillId="0" borderId="18" xfId="0" applyNumberFormat="1" applyFont="1" applyFill="1" applyBorder="1" applyAlignment="1">
      <alignment horizontal="right" vertical="center" shrinkToFit="1"/>
    </xf>
    <xf numFmtId="193" fontId="22" fillId="25" borderId="18" xfId="0" applyNumberFormat="1" applyFont="1" applyFill="1" applyBorder="1" applyAlignment="1">
      <alignment vertical="center" shrinkToFit="1"/>
    </xf>
    <xf numFmtId="206" fontId="22" fillId="0" borderId="18" xfId="0" applyNumberFormat="1" applyFont="1" applyFill="1" applyBorder="1" applyAlignment="1">
      <alignment horizontal="right" vertical="center" shrinkToFit="1"/>
    </xf>
    <xf numFmtId="191" fontId="22" fillId="0" borderId="32" xfId="0" applyNumberFormat="1" applyFont="1" applyFill="1" applyBorder="1" applyAlignment="1">
      <alignment horizontal="right" vertical="center" shrinkToFit="1"/>
    </xf>
    <xf numFmtId="193" fontId="22" fillId="0" borderId="0" xfId="0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193" fontId="22" fillId="25" borderId="0" xfId="0" applyNumberFormat="1" applyFont="1" applyFill="1" applyBorder="1" applyAlignment="1">
      <alignment vertical="center" shrinkToFit="1"/>
    </xf>
    <xf numFmtId="0" fontId="22" fillId="0" borderId="30" xfId="0" applyFont="1" applyFill="1" applyBorder="1" applyAlignment="1">
      <alignment vertical="center" shrinkToFit="1"/>
    </xf>
    <xf numFmtId="196" fontId="20" fillId="0" borderId="0" xfId="0" applyNumberFormat="1" applyFont="1" applyFill="1" applyBorder="1" applyAlignment="1">
      <alignment vertical="center" shrinkToFit="1"/>
    </xf>
    <xf numFmtId="206" fontId="22" fillId="0" borderId="0" xfId="0" applyNumberFormat="1" applyFont="1" applyFill="1" applyBorder="1" applyAlignment="1">
      <alignment horizontal="right" vertical="center" shrinkToFit="1"/>
    </xf>
    <xf numFmtId="196" fontId="22" fillId="0" borderId="30" xfId="0" applyNumberFormat="1" applyFont="1" applyFill="1" applyBorder="1" applyAlignment="1">
      <alignment vertical="center" shrinkToFit="1"/>
    </xf>
    <xf numFmtId="196" fontId="22" fillId="25" borderId="30" xfId="0" applyNumberFormat="1" applyFont="1" applyFill="1" applyBorder="1" applyAlignment="1">
      <alignment vertical="center" shrinkToFit="1"/>
    </xf>
    <xf numFmtId="178" fontId="22" fillId="25" borderId="30" xfId="0" applyNumberFormat="1" applyFont="1" applyFill="1" applyBorder="1" applyAlignment="1">
      <alignment vertical="center" shrinkToFit="1"/>
    </xf>
    <xf numFmtId="191" fontId="20" fillId="0" borderId="35" xfId="0" applyNumberFormat="1" applyFont="1" applyFill="1" applyBorder="1" applyAlignment="1">
      <alignment horizontal="right" vertical="center"/>
    </xf>
    <xf numFmtId="200" fontId="22" fillId="0" borderId="0" xfId="33" applyNumberFormat="1" applyFont="1" applyFill="1" applyBorder="1" applyAlignment="1" applyProtection="1">
      <alignment vertical="center" shrinkToFit="1"/>
    </xf>
    <xf numFmtId="204" fontId="22" fillId="0" borderId="0" xfId="33" applyNumberFormat="1" applyFont="1" applyFill="1" applyBorder="1" applyAlignment="1" applyProtection="1">
      <alignment vertical="center" shrinkToFit="1"/>
    </xf>
    <xf numFmtId="188" fontId="22" fillId="0" borderId="0" xfId="33" applyNumberFormat="1" applyFont="1" applyFill="1" applyBorder="1" applyAlignment="1" applyProtection="1">
      <alignment vertical="center" shrinkToFit="1"/>
    </xf>
    <xf numFmtId="193" fontId="22" fillId="0" borderId="18" xfId="0" applyNumberFormat="1" applyFont="1" applyFill="1" applyBorder="1" applyAlignment="1">
      <alignment vertical="center" shrinkToFit="1"/>
    </xf>
    <xf numFmtId="178" fontId="22" fillId="0" borderId="30" xfId="0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right"/>
    </xf>
    <xf numFmtId="207" fontId="20" fillId="0" borderId="0" xfId="0" applyNumberFormat="1" applyFont="1" applyFill="1" applyBorder="1" applyAlignment="1">
      <alignment horizontal="right" vertical="center" shrinkToFit="1"/>
    </xf>
    <xf numFmtId="190" fontId="20" fillId="0" borderId="0" xfId="0" applyNumberFormat="1" applyFont="1" applyFill="1" applyBorder="1" applyAlignment="1">
      <alignment horizontal="right" vertical="center" shrinkToFit="1"/>
    </xf>
    <xf numFmtId="188" fontId="22" fillId="25" borderId="0" xfId="0" applyNumberFormat="1" applyFont="1" applyFill="1" applyBorder="1" applyAlignment="1">
      <alignment horizontal="right" vertical="center" shrinkToFit="1"/>
    </xf>
    <xf numFmtId="190" fontId="22" fillId="0" borderId="30" xfId="0" applyNumberFormat="1" applyFont="1" applyFill="1" applyBorder="1" applyAlignment="1">
      <alignment horizontal="right" vertical="center" shrinkToFit="1"/>
    </xf>
    <xf numFmtId="0" fontId="20" fillId="0" borderId="15" xfId="0" applyFont="1" applyFill="1" applyBorder="1" applyAlignment="1">
      <alignment horizontal="distributed" vertical="center"/>
    </xf>
    <xf numFmtId="0" fontId="20" fillId="0" borderId="14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distributed" vertical="center" indent="1"/>
    </xf>
    <xf numFmtId="0" fontId="20" fillId="0" borderId="19" xfId="0" applyFont="1" applyFill="1" applyBorder="1" applyAlignment="1">
      <alignment horizontal="distributed" vertical="center" indent="1"/>
    </xf>
    <xf numFmtId="0" fontId="22" fillId="0" borderId="30" xfId="0" applyFont="1" applyFill="1" applyBorder="1"/>
    <xf numFmtId="0" fontId="20" fillId="0" borderId="12" xfId="0" applyFont="1" applyFill="1" applyBorder="1" applyAlignment="1">
      <alignment horizontal="distributed" vertical="center"/>
    </xf>
    <xf numFmtId="0" fontId="20" fillId="0" borderId="18" xfId="0" applyFont="1" applyFill="1" applyBorder="1" applyAlignment="1">
      <alignment horizontal="distributed" vertical="center"/>
    </xf>
    <xf numFmtId="0" fontId="20" fillId="0" borderId="21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distributed" vertical="center" textRotation="255"/>
    </xf>
    <xf numFmtId="0" fontId="20" fillId="0" borderId="2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justify" vertical="center" indent="1"/>
    </xf>
    <xf numFmtId="188" fontId="20" fillId="0" borderId="15" xfId="0" applyNumberFormat="1" applyFont="1" applyFill="1" applyBorder="1" applyAlignment="1">
      <alignment horizontal="right" vertical="center" shrinkToFit="1"/>
    </xf>
    <xf numFmtId="0" fontId="22" fillId="0" borderId="0" xfId="0" applyFont="1" applyFill="1" applyBorder="1"/>
    <xf numFmtId="0" fontId="20" fillId="0" borderId="38" xfId="0" applyFont="1" applyFill="1" applyBorder="1"/>
    <xf numFmtId="0" fontId="20" fillId="0" borderId="31" xfId="0" applyFont="1" applyFill="1" applyBorder="1" applyAlignment="1">
      <alignment horizontal="distributed" vertical="center"/>
    </xf>
    <xf numFmtId="49" fontId="20" fillId="0" borderId="31" xfId="0" applyNumberFormat="1" applyFont="1" applyFill="1" applyBorder="1" applyAlignment="1">
      <alignment vertical="center"/>
    </xf>
    <xf numFmtId="0" fontId="22" fillId="0" borderId="31" xfId="0" applyFont="1" applyFill="1" applyBorder="1"/>
    <xf numFmtId="49" fontId="22" fillId="0" borderId="35" xfId="0" applyNumberFormat="1" applyFont="1" applyFill="1" applyBorder="1" applyAlignment="1">
      <alignment vertical="center"/>
    </xf>
    <xf numFmtId="196" fontId="20" fillId="0" borderId="0" xfId="0" applyNumberFormat="1" applyFont="1" applyFill="1" applyBorder="1" applyAlignment="1">
      <alignment horizontal="right" vertical="center" shrinkToFit="1"/>
    </xf>
    <xf numFmtId="193" fontId="22" fillId="25" borderId="0" xfId="0" applyNumberFormat="1" applyFont="1" applyFill="1" applyBorder="1" applyAlignment="1">
      <alignment horizontal="right" vertical="center" shrinkToFit="1"/>
    </xf>
    <xf numFmtId="208" fontId="22" fillId="0" borderId="30" xfId="0" applyNumberFormat="1" applyFont="1" applyFill="1" applyBorder="1" applyAlignment="1">
      <alignment horizontal="right" vertical="center" shrinkToFit="1"/>
    </xf>
    <xf numFmtId="207" fontId="22" fillId="0" borderId="3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/>
    </xf>
    <xf numFmtId="207" fontId="22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 indent="1"/>
    </xf>
    <xf numFmtId="0" fontId="20" fillId="0" borderId="40" xfId="0" applyFont="1" applyFill="1" applyBorder="1" applyAlignment="1">
      <alignment vertical="center"/>
    </xf>
    <xf numFmtId="209" fontId="20" fillId="0" borderId="0" xfId="0" applyNumberFormat="1" applyFont="1" applyFill="1" applyBorder="1" applyAlignment="1">
      <alignment horizontal="right" vertical="center" shrinkToFit="1"/>
    </xf>
    <xf numFmtId="177" fontId="20" fillId="0" borderId="0" xfId="0" applyNumberFormat="1" applyFont="1" applyFill="1" applyBorder="1" applyAlignment="1">
      <alignment horizontal="right" vertical="center" shrinkToFit="1"/>
    </xf>
    <xf numFmtId="177" fontId="22" fillId="0" borderId="0" xfId="0" applyNumberFormat="1" applyFont="1" applyFill="1" applyBorder="1" applyAlignment="1">
      <alignment horizontal="right" vertical="center" shrinkToFit="1"/>
    </xf>
    <xf numFmtId="0" fontId="20" fillId="0" borderId="34" xfId="0" applyFont="1" applyFill="1" applyBorder="1" applyAlignment="1">
      <alignment vertical="center"/>
    </xf>
    <xf numFmtId="188" fontId="20" fillId="0" borderId="38" xfId="0" applyNumberFormat="1" applyFont="1" applyFill="1" applyBorder="1" applyAlignment="1">
      <alignment horizontal="right" vertical="center" shrinkToFit="1"/>
    </xf>
    <xf numFmtId="188" fontId="20" fillId="0" borderId="31" xfId="0" applyNumberFormat="1" applyFont="1" applyFill="1" applyBorder="1" applyAlignment="1">
      <alignment horizontal="right" vertical="center" shrinkToFit="1"/>
    </xf>
    <xf numFmtId="207" fontId="20" fillId="0" borderId="31" xfId="0" applyNumberFormat="1" applyFont="1" applyFill="1" applyBorder="1" applyAlignment="1">
      <alignment horizontal="right" vertical="center" shrinkToFit="1"/>
    </xf>
    <xf numFmtId="188" fontId="22" fillId="0" borderId="31" xfId="0" applyNumberFormat="1" applyFont="1" applyFill="1" applyBorder="1" applyAlignment="1">
      <alignment horizontal="right" vertical="center" shrinkToFit="1"/>
    </xf>
    <xf numFmtId="188" fontId="22" fillId="0" borderId="35" xfId="0" applyNumberFormat="1" applyFont="1" applyFill="1" applyBorder="1" applyAlignment="1">
      <alignment horizontal="right" vertical="center" shrinkToFit="1"/>
    </xf>
    <xf numFmtId="193" fontId="22" fillId="0" borderId="0" xfId="0" applyNumberFormat="1" applyFont="1" applyFill="1" applyBorder="1" applyAlignment="1">
      <alignment horizontal="right" vertical="center" shrinkToFit="1"/>
    </xf>
    <xf numFmtId="211" fontId="26" fillId="0" borderId="10" xfId="0" applyNumberFormat="1" applyFont="1" applyFill="1" applyBorder="1"/>
    <xf numFmtId="220" fontId="20" fillId="0" borderId="0" xfId="44" applyNumberFormat="1" applyFont="1" applyAlignment="1">
      <alignment horizontal="left"/>
    </xf>
    <xf numFmtId="0" fontId="37" fillId="0" borderId="0" xfId="0" applyFont="1"/>
    <xf numFmtId="0" fontId="22" fillId="0" borderId="10" xfId="0" applyFont="1" applyBorder="1" applyAlignment="1">
      <alignment vertical="center"/>
    </xf>
    <xf numFmtId="204" fontId="35" fillId="0" borderId="20" xfId="33" applyNumberFormat="1" applyFont="1" applyFill="1" applyBorder="1" applyAlignment="1" applyProtection="1">
      <alignment horizontal="right" vertical="center"/>
    </xf>
    <xf numFmtId="220" fontId="35" fillId="0" borderId="25" xfId="44" applyNumberFormat="1" applyFont="1" applyFill="1" applyBorder="1" applyAlignment="1" applyProtection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26" fillId="0" borderId="0" xfId="0" applyNumberFormat="1" applyFont="1" applyAlignment="1">
      <alignment horizontal="right" vertical="center"/>
    </xf>
    <xf numFmtId="0" fontId="20" fillId="6" borderId="20" xfId="0" applyFont="1" applyFill="1" applyBorder="1"/>
    <xf numFmtId="206" fontId="20" fillId="0" borderId="10" xfId="0" applyNumberFormat="1" applyFont="1" applyBorder="1" applyAlignment="1">
      <alignment horizontal="right"/>
    </xf>
    <xf numFmtId="188" fontId="38" fillId="6" borderId="10" xfId="0" applyNumberFormat="1" applyFont="1" applyFill="1" applyBorder="1" applyAlignment="1">
      <alignment vertical="center" shrinkToFit="1"/>
    </xf>
    <xf numFmtId="0" fontId="22" fillId="21" borderId="20" xfId="0" applyFont="1" applyFill="1" applyBorder="1"/>
    <xf numFmtId="188" fontId="38" fillId="21" borderId="10" xfId="0" applyNumberFormat="1" applyFont="1" applyFill="1" applyBorder="1" applyAlignment="1">
      <alignment vertical="center" shrinkToFit="1"/>
    </xf>
    <xf numFmtId="188" fontId="39" fillId="0" borderId="0" xfId="0" applyNumberFormat="1" applyFont="1"/>
    <xf numFmtId="0" fontId="40" fillId="0" borderId="0" xfId="0" applyNumberFormat="1" applyFont="1" applyAlignment="1">
      <alignment horizontal="right" vertical="center"/>
    </xf>
    <xf numFmtId="0" fontId="26" fillId="0" borderId="0" xfId="0" applyNumberFormat="1" applyFont="1" applyBorder="1" applyAlignment="1">
      <alignment horizontal="right" vertical="center"/>
    </xf>
    <xf numFmtId="188" fontId="30" fillId="0" borderId="0" xfId="0" applyNumberFormat="1" applyFont="1" applyBorder="1"/>
    <xf numFmtId="188" fontId="30" fillId="0" borderId="0" xfId="0" applyNumberFormat="1" applyFont="1" applyBorder="1" applyAlignment="1">
      <alignment vertical="center"/>
    </xf>
    <xf numFmtId="0" fontId="20" fillId="0" borderId="59" xfId="0" applyFont="1" applyBorder="1"/>
    <xf numFmtId="184" fontId="34" fillId="0" borderId="60" xfId="0" applyNumberFormat="1" applyFont="1" applyBorder="1"/>
    <xf numFmtId="193" fontId="26" fillId="0" borderId="10" xfId="0" applyNumberFormat="1" applyFont="1" applyBorder="1" applyAlignment="1">
      <alignment horizontal="right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193" fontId="20" fillId="0" borderId="0" xfId="33" applyNumberFormat="1" applyFont="1" applyFill="1" applyBorder="1" applyAlignment="1" applyProtection="1">
      <alignment vertical="center"/>
    </xf>
    <xf numFmtId="193" fontId="20" fillId="0" borderId="0" xfId="0" applyNumberFormat="1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193" fontId="20" fillId="0" borderId="0" xfId="0" applyNumberFormat="1" applyFont="1" applyFill="1" applyBorder="1" applyAlignment="1">
      <alignment horizontal="right" vertical="center"/>
    </xf>
    <xf numFmtId="188" fontId="20" fillId="0" borderId="0" xfId="0" applyNumberFormat="1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distributed" vertical="center"/>
    </xf>
    <xf numFmtId="180" fontId="20" fillId="0" borderId="0" xfId="0" applyNumberFormat="1" applyFont="1" applyFill="1" applyBorder="1" applyAlignment="1">
      <alignment horizontal="right" vertical="center" shrinkToFit="1"/>
    </xf>
    <xf numFmtId="180" fontId="20" fillId="0" borderId="30" xfId="0" applyNumberFormat="1" applyFont="1" applyFill="1" applyBorder="1" applyAlignment="1">
      <alignment vertical="center"/>
    </xf>
    <xf numFmtId="200" fontId="20" fillId="0" borderId="30" xfId="0" applyNumberFormat="1" applyFont="1" applyFill="1" applyBorder="1" applyAlignment="1">
      <alignment vertical="center"/>
    </xf>
    <xf numFmtId="0" fontId="21" fillId="0" borderId="44" xfId="0" applyFont="1" applyFill="1" applyBorder="1" applyAlignment="1">
      <alignment horizontal="distributed" vertical="center"/>
    </xf>
    <xf numFmtId="0" fontId="21" fillId="0" borderId="45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distributed" vertical="center"/>
    </xf>
    <xf numFmtId="0" fontId="22" fillId="0" borderId="45" xfId="0" applyFont="1" applyFill="1" applyBorder="1" applyAlignment="1">
      <alignment horizontal="distributed" vertical="center"/>
    </xf>
    <xf numFmtId="176" fontId="22" fillId="0" borderId="10" xfId="0" applyNumberFormat="1" applyFont="1" applyFill="1" applyBorder="1" applyAlignment="1">
      <alignment horizontal="center" vertical="center"/>
    </xf>
    <xf numFmtId="183" fontId="20" fillId="0" borderId="10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176" fontId="20" fillId="0" borderId="23" xfId="0" applyNumberFormat="1" applyFont="1" applyFill="1" applyBorder="1" applyAlignment="1">
      <alignment horizontal="center" vertical="center"/>
    </xf>
    <xf numFmtId="183" fontId="22" fillId="0" borderId="39" xfId="0" applyNumberFormat="1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distributed" vertical="center" shrinkToFit="1"/>
    </xf>
    <xf numFmtId="0" fontId="22" fillId="0" borderId="45" xfId="0" applyFont="1" applyFill="1" applyBorder="1" applyAlignment="1">
      <alignment horizontal="distributed" vertical="center" shrinkToFit="1"/>
    </xf>
    <xf numFmtId="0" fontId="20" fillId="0" borderId="56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183" fontId="20" fillId="0" borderId="39" xfId="0" applyNumberFormat="1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distributed" vertical="center"/>
    </xf>
    <xf numFmtId="0" fontId="22" fillId="0" borderId="15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183" fontId="20" fillId="0" borderId="20" xfId="0" applyNumberFormat="1" applyFont="1" applyFill="1" applyBorder="1" applyAlignment="1">
      <alignment horizontal="center" vertical="center"/>
    </xf>
    <xf numFmtId="183" fontId="20" fillId="0" borderId="48" xfId="0" applyNumberFormat="1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188" fontId="20" fillId="0" borderId="0" xfId="33" applyNumberFormat="1" applyFont="1" applyFill="1" applyBorder="1" applyAlignment="1" applyProtection="1">
      <alignment horizontal="right" vertical="center"/>
    </xf>
    <xf numFmtId="188" fontId="20" fillId="0" borderId="15" xfId="33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distributed" vertical="center"/>
    </xf>
    <xf numFmtId="188" fontId="20" fillId="0" borderId="0" xfId="33" applyNumberFormat="1" applyFont="1" applyFill="1" applyBorder="1" applyAlignment="1" applyProtection="1">
      <alignment horizontal="center" vertical="center"/>
    </xf>
    <xf numFmtId="190" fontId="20" fillId="0" borderId="30" xfId="33" applyNumberFormat="1" applyFont="1" applyFill="1" applyBorder="1" applyAlignment="1" applyProtection="1">
      <alignment horizontal="center" vertical="center" shrinkToFit="1"/>
    </xf>
    <xf numFmtId="0" fontId="20" fillId="0" borderId="44" xfId="0" applyFont="1" applyFill="1" applyBorder="1" applyAlignment="1">
      <alignment horizontal="distributed" vertical="center"/>
    </xf>
    <xf numFmtId="0" fontId="20" fillId="0" borderId="45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2" fillId="0" borderId="49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176" fontId="22" fillId="0" borderId="16" xfId="0" applyNumberFormat="1" applyFont="1" applyFill="1" applyBorder="1" applyAlignment="1">
      <alignment horizontal="right" vertical="center"/>
    </xf>
    <xf numFmtId="176" fontId="22" fillId="0" borderId="30" xfId="0" applyNumberFormat="1" applyFont="1" applyFill="1" applyBorder="1" applyAlignment="1">
      <alignment horizontal="right" vertical="center"/>
    </xf>
    <xf numFmtId="0" fontId="20" fillId="0" borderId="57" xfId="0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vertical="center"/>
    </xf>
    <xf numFmtId="178" fontId="22" fillId="0" borderId="16" xfId="0" applyNumberFormat="1" applyFont="1" applyFill="1" applyBorder="1" applyAlignment="1">
      <alignment vertical="center"/>
    </xf>
    <xf numFmtId="178" fontId="22" fillId="0" borderId="30" xfId="0" applyNumberFormat="1" applyFont="1" applyFill="1" applyBorder="1" applyAlignment="1">
      <alignment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194" fontId="20" fillId="0" borderId="0" xfId="33" applyNumberFormat="1" applyFont="1" applyFill="1" applyBorder="1" applyAlignment="1" applyProtection="1">
      <alignment horizontal="right" vertical="center"/>
    </xf>
    <xf numFmtId="176" fontId="20" fillId="0" borderId="0" xfId="33" applyNumberFormat="1" applyFont="1" applyFill="1" applyBorder="1" applyAlignment="1" applyProtection="1">
      <alignment horizontal="right" vertical="center"/>
    </xf>
    <xf numFmtId="176" fontId="22" fillId="0" borderId="0" xfId="33" applyNumberFormat="1" applyFont="1" applyFill="1" applyBorder="1" applyAlignment="1" applyProtection="1">
      <alignment horizontal="right" vertical="center"/>
    </xf>
    <xf numFmtId="194" fontId="20" fillId="0" borderId="18" xfId="33" applyNumberFormat="1" applyFont="1" applyFill="1" applyBorder="1" applyAlignment="1" applyProtection="1">
      <alignment horizontal="right" vertical="center"/>
    </xf>
    <xf numFmtId="193" fontId="20" fillId="0" borderId="0" xfId="33" applyNumberFormat="1" applyFont="1" applyFill="1" applyBorder="1" applyAlignment="1" applyProtection="1">
      <alignment vertical="center"/>
    </xf>
    <xf numFmtId="193" fontId="20" fillId="0" borderId="0" xfId="33" applyNumberFormat="1" applyFont="1" applyFill="1" applyBorder="1" applyAlignment="1" applyProtection="1">
      <alignment horizontal="center" vertical="center"/>
    </xf>
    <xf numFmtId="193" fontId="20" fillId="0" borderId="0" xfId="0" applyNumberFormat="1" applyFont="1" applyFill="1" applyBorder="1" applyAlignment="1">
      <alignment horizontal="center" vertical="center"/>
    </xf>
    <xf numFmtId="194" fontId="22" fillId="0" borderId="18" xfId="33" applyNumberFormat="1" applyFont="1" applyFill="1" applyBorder="1" applyAlignment="1" applyProtection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94" fontId="20" fillId="0" borderId="18" xfId="33" applyNumberFormat="1" applyFont="1" applyFill="1" applyBorder="1" applyAlignment="1" applyProtection="1">
      <alignment vertical="center"/>
    </xf>
    <xf numFmtId="193" fontId="20" fillId="0" borderId="18" xfId="33" applyNumberFormat="1" applyFont="1" applyFill="1" applyBorder="1" applyAlignment="1" applyProtection="1">
      <alignment horizontal="center" vertical="center"/>
    </xf>
    <xf numFmtId="193" fontId="20" fillId="0" borderId="0" xfId="0" applyNumberFormat="1" applyFont="1" applyFill="1" applyBorder="1" applyAlignment="1">
      <alignment vertical="center"/>
    </xf>
    <xf numFmtId="194" fontId="22" fillId="0" borderId="0" xfId="33" applyNumberFormat="1" applyFont="1" applyFill="1" applyBorder="1" applyAlignment="1" applyProtection="1">
      <alignment horizontal="right" vertical="center"/>
    </xf>
    <xf numFmtId="0" fontId="20" fillId="0" borderId="56" xfId="0" applyFont="1" applyFill="1" applyBorder="1" applyAlignment="1">
      <alignment horizontal="distributed" vertical="center" justifyLastLine="1"/>
    </xf>
    <xf numFmtId="0" fontId="20" fillId="0" borderId="49" xfId="0" applyFont="1" applyFill="1" applyBorder="1" applyAlignment="1">
      <alignment horizontal="distributed" vertical="center" justifyLastLine="1"/>
    </xf>
    <xf numFmtId="0" fontId="20" fillId="0" borderId="49" xfId="0" applyFont="1" applyFill="1" applyBorder="1" applyAlignment="1">
      <alignment horizontal="center" vertical="center" shrinkToFit="1"/>
    </xf>
    <xf numFmtId="193" fontId="20" fillId="0" borderId="18" xfId="0" applyNumberFormat="1" applyFont="1" applyFill="1" applyBorder="1" applyAlignment="1">
      <alignment horizontal="right" vertical="center"/>
    </xf>
    <xf numFmtId="0" fontId="20" fillId="0" borderId="52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center" vertical="center" shrinkToFit="1"/>
    </xf>
    <xf numFmtId="0" fontId="22" fillId="0" borderId="40" xfId="0" applyFont="1" applyFill="1" applyBorder="1" applyAlignment="1">
      <alignment horizontal="distributed" vertical="center" justifyLastLine="1"/>
    </xf>
    <xf numFmtId="0" fontId="22" fillId="0" borderId="21" xfId="0" applyFont="1" applyFill="1" applyBorder="1" applyAlignment="1">
      <alignment horizontal="distributed" vertical="center" justifyLastLine="1"/>
    </xf>
    <xf numFmtId="176" fontId="22" fillId="0" borderId="12" xfId="0" applyNumberFormat="1" applyFont="1" applyFill="1" applyBorder="1" applyAlignment="1">
      <alignment horizontal="center" vertical="center"/>
    </xf>
    <xf numFmtId="176" fontId="22" fillId="0" borderId="18" xfId="0" applyNumberFormat="1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5" fillId="0" borderId="52" xfId="0" applyFont="1" applyFill="1" applyBorder="1" applyAlignment="1">
      <alignment horizontal="center" vertical="distributed" textRotation="255" wrapText="1" justifyLastLine="1"/>
    </xf>
    <xf numFmtId="0" fontId="25" fillId="0" borderId="53" xfId="0" applyFont="1" applyFill="1" applyBorder="1" applyAlignment="1">
      <alignment horizontal="center" vertical="distributed" textRotation="255" wrapText="1" justifyLastLine="1"/>
    </xf>
    <xf numFmtId="176" fontId="20" fillId="0" borderId="31" xfId="0" applyNumberFormat="1" applyFont="1" applyFill="1" applyBorder="1" applyAlignment="1">
      <alignment horizontal="right" vertical="center"/>
    </xf>
    <xf numFmtId="193" fontId="20" fillId="0" borderId="0" xfId="33" applyNumberFormat="1" applyFont="1" applyFill="1" applyBorder="1" applyAlignment="1" applyProtection="1">
      <alignment horizontal="right" vertical="center"/>
    </xf>
    <xf numFmtId="176" fontId="22" fillId="0" borderId="31" xfId="33" applyNumberFormat="1" applyFont="1" applyFill="1" applyBorder="1" applyAlignment="1" applyProtection="1">
      <alignment horizontal="right" vertical="center"/>
    </xf>
    <xf numFmtId="178" fontId="22" fillId="0" borderId="18" xfId="0" applyNumberFormat="1" applyFont="1" applyFill="1" applyBorder="1" applyAlignment="1">
      <alignment horizontal="center" vertical="center" shrinkToFit="1"/>
    </xf>
    <xf numFmtId="193" fontId="22" fillId="0" borderId="18" xfId="0" applyNumberFormat="1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 shrinkToFit="1"/>
    </xf>
    <xf numFmtId="193" fontId="20" fillId="0" borderId="31" xfId="0" applyNumberFormat="1" applyFont="1" applyFill="1" applyBorder="1" applyAlignment="1">
      <alignment vertical="center"/>
    </xf>
    <xf numFmtId="193" fontId="20" fillId="0" borderId="31" xfId="0" applyNumberFormat="1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distributed" textRotation="255" wrapText="1" justifyLastLine="1"/>
    </xf>
    <xf numFmtId="0" fontId="20" fillId="0" borderId="1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93" fontId="20" fillId="0" borderId="23" xfId="0" applyNumberFormat="1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78" fontId="22" fillId="0" borderId="21" xfId="0" applyNumberFormat="1" applyFont="1" applyFill="1" applyBorder="1" applyAlignment="1">
      <alignment horizontal="right" vertical="center"/>
    </xf>
    <xf numFmtId="178" fontId="22" fillId="0" borderId="32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178" fontId="22" fillId="0" borderId="16" xfId="0" applyNumberFormat="1" applyFont="1" applyFill="1" applyBorder="1" applyAlignment="1">
      <alignment horizontal="right" vertical="center"/>
    </xf>
    <xf numFmtId="178" fontId="22" fillId="0" borderId="30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93" fontId="20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 shrinkToFit="1"/>
    </xf>
    <xf numFmtId="178" fontId="22" fillId="0" borderId="18" xfId="0" applyNumberFormat="1" applyFont="1" applyFill="1" applyBorder="1" applyAlignment="1">
      <alignment horizontal="right" vertical="center"/>
    </xf>
    <xf numFmtId="0" fontId="25" fillId="0" borderId="44" xfId="0" applyFont="1" applyFill="1" applyBorder="1" applyAlignment="1">
      <alignment horizontal="distributed" vertical="center"/>
    </xf>
    <xf numFmtId="0" fontId="25" fillId="0" borderId="45" xfId="0" applyFont="1" applyFill="1" applyBorder="1" applyAlignment="1">
      <alignment horizontal="distributed" vertical="center"/>
    </xf>
    <xf numFmtId="195" fontId="20" fillId="0" borderId="0" xfId="0" applyNumberFormat="1" applyFont="1" applyFill="1" applyBorder="1" applyAlignment="1">
      <alignment horizontal="right" vertical="center" shrinkToFit="1"/>
    </xf>
    <xf numFmtId="0" fontId="25" fillId="0" borderId="46" xfId="0" applyFont="1" applyFill="1" applyBorder="1" applyAlignment="1">
      <alignment horizontal="distributed" vertical="center"/>
    </xf>
    <xf numFmtId="0" fontId="25" fillId="0" borderId="47" xfId="0" applyFont="1" applyFill="1" applyBorder="1" applyAlignment="1">
      <alignment horizontal="distributed" vertical="center"/>
    </xf>
    <xf numFmtId="0" fontId="26" fillId="0" borderId="44" xfId="0" applyFont="1" applyFill="1" applyBorder="1" applyAlignment="1">
      <alignment horizontal="distributed" vertical="center" shrinkToFit="1"/>
    </xf>
    <xf numFmtId="0" fontId="26" fillId="0" borderId="45" xfId="0" applyFont="1" applyFill="1" applyBorder="1" applyAlignment="1">
      <alignment horizontal="distributed" vertical="center" shrinkToFit="1"/>
    </xf>
    <xf numFmtId="188" fontId="20" fillId="0" borderId="0" xfId="0" applyNumberFormat="1" applyFont="1" applyFill="1" applyBorder="1" applyAlignment="1">
      <alignment horizontal="right" vertical="center"/>
    </xf>
    <xf numFmtId="188" fontId="20" fillId="0" borderId="0" xfId="0" applyNumberFormat="1" applyFont="1" applyFill="1" applyBorder="1" applyAlignment="1">
      <alignment horizontal="center" vertical="center" shrinkToFit="1"/>
    </xf>
    <xf numFmtId="178" fontId="20" fillId="0" borderId="31" xfId="0" applyNumberFormat="1" applyFont="1" applyFill="1" applyBorder="1" applyAlignment="1">
      <alignment horizontal="right" vertical="center"/>
    </xf>
    <xf numFmtId="178" fontId="22" fillId="0" borderId="34" xfId="0" applyNumberFormat="1" applyFont="1" applyFill="1" applyBorder="1" applyAlignment="1">
      <alignment horizontal="right" vertical="center"/>
    </xf>
    <xf numFmtId="178" fontId="22" fillId="0" borderId="35" xfId="0" applyNumberFormat="1" applyFont="1" applyFill="1" applyBorder="1" applyAlignment="1">
      <alignment horizontal="right" vertical="center"/>
    </xf>
    <xf numFmtId="193" fontId="20" fillId="0" borderId="31" xfId="33" applyNumberFormat="1" applyFont="1" applyFill="1" applyBorder="1" applyAlignment="1" applyProtection="1">
      <alignment horizontal="right" vertical="center"/>
    </xf>
    <xf numFmtId="178" fontId="20" fillId="0" borderId="31" xfId="0" applyNumberFormat="1" applyFont="1" applyFill="1" applyBorder="1" applyAlignment="1">
      <alignment horizontal="center" vertical="center" shrinkToFit="1"/>
    </xf>
    <xf numFmtId="176" fontId="20" fillId="0" borderId="31" xfId="33" applyNumberFormat="1" applyFont="1" applyFill="1" applyBorder="1" applyAlignment="1" applyProtection="1">
      <alignment horizontal="center" vertical="center"/>
    </xf>
    <xf numFmtId="188" fontId="22" fillId="0" borderId="16" xfId="0" applyNumberFormat="1" applyFont="1" applyFill="1" applyBorder="1" applyAlignment="1">
      <alignment horizontal="right" vertical="center"/>
    </xf>
    <xf numFmtId="188" fontId="22" fillId="0" borderId="30" xfId="0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distributed" vertical="center"/>
    </xf>
    <xf numFmtId="0" fontId="22" fillId="0" borderId="11" xfId="0" applyFont="1" applyFill="1" applyBorder="1" applyAlignment="1">
      <alignment horizontal="distributed" vertical="center"/>
    </xf>
    <xf numFmtId="0" fontId="22" fillId="0" borderId="40" xfId="0" applyFont="1" applyFill="1" applyBorder="1" applyAlignment="1">
      <alignment horizontal="justify" vertical="center" indent="1"/>
    </xf>
    <xf numFmtId="0" fontId="22" fillId="0" borderId="12" xfId="0" applyFont="1" applyFill="1" applyBorder="1" applyAlignment="1">
      <alignment horizontal="justify" vertical="center" indent="1"/>
    </xf>
    <xf numFmtId="0" fontId="22" fillId="0" borderId="39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justify" vertical="distributed" textRotation="255" wrapText="1"/>
    </xf>
    <xf numFmtId="0" fontId="20" fillId="0" borderId="45" xfId="0" applyFont="1" applyFill="1" applyBorder="1" applyAlignment="1">
      <alignment horizontal="justify" vertical="distributed" textRotation="255" wrapText="1"/>
    </xf>
    <xf numFmtId="0" fontId="20" fillId="0" borderId="0" xfId="0" applyFont="1" applyFill="1" applyBorder="1" applyAlignment="1">
      <alignment horizontal="righ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 textRotation="255"/>
    </xf>
    <xf numFmtId="0" fontId="20" fillId="0" borderId="29" xfId="0" applyFont="1" applyFill="1" applyBorder="1" applyAlignment="1">
      <alignment horizontal="center" vertical="center" textRotation="255"/>
    </xf>
    <xf numFmtId="0" fontId="20" fillId="0" borderId="16" xfId="0" applyFont="1" applyFill="1" applyBorder="1" applyAlignment="1">
      <alignment horizontal="distributed" vertical="center"/>
    </xf>
    <xf numFmtId="0" fontId="21" fillId="0" borderId="44" xfId="0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/>
    </xf>
    <xf numFmtId="0" fontId="21" fillId="0" borderId="65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6" fillId="0" borderId="53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0" fontId="20" fillId="0" borderId="64" xfId="0" applyFont="1" applyFill="1" applyBorder="1" applyAlignment="1">
      <alignment horizontal="distributed" vertical="center"/>
    </xf>
    <xf numFmtId="0" fontId="20" fillId="0" borderId="11" xfId="0" applyFont="1" applyFill="1" applyBorder="1" applyAlignment="1">
      <alignment horizontal="distributed" vertical="center"/>
    </xf>
    <xf numFmtId="0" fontId="20" fillId="0" borderId="45" xfId="0" applyFont="1" applyFill="1" applyBorder="1" applyAlignment="1">
      <alignment horizontal="distributed" vertical="center" justifyLastLine="1"/>
    </xf>
    <xf numFmtId="0" fontId="20" fillId="0" borderId="52" xfId="0" applyFont="1" applyFill="1" applyBorder="1" applyAlignment="1">
      <alignment horizontal="center" vertical="center" textRotation="255" wrapText="1"/>
    </xf>
    <xf numFmtId="176" fontId="22" fillId="0" borderId="0" xfId="34" applyNumberFormat="1" applyFont="1" applyFill="1" applyBorder="1" applyAlignment="1" applyProtection="1">
      <alignment horizontal="right" vertical="center"/>
    </xf>
    <xf numFmtId="206" fontId="22" fillId="0" borderId="30" xfId="0" applyNumberFormat="1" applyFont="1" applyFill="1" applyBorder="1" applyAlignment="1">
      <alignment vertical="center"/>
    </xf>
    <xf numFmtId="206" fontId="20" fillId="0" borderId="0" xfId="0" applyNumberFormat="1" applyFont="1" applyFill="1" applyBorder="1" applyAlignment="1">
      <alignment vertical="center"/>
    </xf>
    <xf numFmtId="0" fontId="20" fillId="0" borderId="44" xfId="0" applyFont="1" applyFill="1" applyBorder="1" applyAlignment="1">
      <alignment horizontal="distributed" vertical="center" justifyLastLine="1"/>
    </xf>
    <xf numFmtId="0" fontId="20" fillId="0" borderId="64" xfId="0" applyFont="1" applyFill="1" applyBorder="1" applyAlignment="1">
      <alignment horizontal="center" vertical="center" textRotation="255"/>
    </xf>
    <xf numFmtId="0" fontId="20" fillId="0" borderId="52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0" fontId="20" fillId="0" borderId="29" xfId="0" applyFont="1" applyFill="1" applyBorder="1" applyAlignment="1">
      <alignment horizontal="distributed" vertical="center" wrapText="1" justifyLastLine="1"/>
    </xf>
    <xf numFmtId="0" fontId="20" fillId="0" borderId="0" xfId="0" applyFont="1" applyFill="1" applyBorder="1" applyAlignment="1">
      <alignment horizontal="distributed" vertical="center" wrapText="1" justifyLastLine="1"/>
    </xf>
    <xf numFmtId="0" fontId="20" fillId="0" borderId="16" xfId="0" applyFont="1" applyFill="1" applyBorder="1" applyAlignment="1">
      <alignment horizontal="distributed" vertical="center" wrapText="1" justifyLastLine="1"/>
    </xf>
    <xf numFmtId="176" fontId="20" fillId="0" borderId="15" xfId="33" applyNumberFormat="1" applyFont="1" applyFill="1" applyBorder="1" applyAlignment="1" applyProtection="1">
      <alignment horizontal="right" vertical="center"/>
    </xf>
    <xf numFmtId="0" fontId="20" fillId="0" borderId="40" xfId="0" applyFont="1" applyFill="1" applyBorder="1" applyAlignment="1">
      <alignment horizontal="distributed" vertical="center" wrapText="1" justifyLastLine="1"/>
    </xf>
    <xf numFmtId="0" fontId="20" fillId="0" borderId="18" xfId="0" applyFont="1" applyFill="1" applyBorder="1" applyAlignment="1">
      <alignment horizontal="distributed" vertical="center" wrapText="1" justifyLastLine="1"/>
    </xf>
    <xf numFmtId="0" fontId="20" fillId="0" borderId="21" xfId="0" applyFont="1" applyFill="1" applyBorder="1" applyAlignment="1">
      <alignment horizontal="distributed" vertical="center" wrapText="1" justifyLastLine="1"/>
    </xf>
    <xf numFmtId="0" fontId="20" fillId="0" borderId="29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0" fillId="0" borderId="33" xfId="0" applyFont="1" applyFill="1" applyBorder="1" applyAlignment="1">
      <alignment horizontal="justify" vertical="center" indent="1"/>
    </xf>
    <xf numFmtId="0" fontId="20" fillId="0" borderId="38" xfId="0" applyFont="1" applyFill="1" applyBorder="1" applyAlignment="1">
      <alignment horizontal="justify" vertical="center" indent="1"/>
    </xf>
    <xf numFmtId="0" fontId="20" fillId="0" borderId="62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38043478260869745"/>
          <c:y val="7.5060532687651338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20380434782608794"/>
          <c:y val="0.26392251815981177"/>
          <c:w val="0.70108695652173914"/>
          <c:h val="0.62469733656175408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pct25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shingl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pattFill prst="solidDmn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0.1035227661759672"/>
                  <c:y val="0.22186675818065119"/>
                </c:manualLayout>
              </c:layout>
              <c:numFmt formatCode="0.0%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CatName val="1"/>
              <c:showPercent val="1"/>
            </c:dLbl>
            <c:dLbl>
              <c:idx val="4"/>
              <c:layout>
                <c:manualLayout>
                  <c:x val="-0.12215194568070296"/>
                  <c:y val="0.15593618213453775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2.9762353075430788E-2"/>
                  <c:y val="1.1834026364681961E-3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0.20289883601506403"/>
                  <c:y val="-0.1672794833230117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投資・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出資金・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貸付金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0.1%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Percent val="1"/>
            </c:dLbl>
            <c:dLbl>
              <c:idx val="8"/>
              <c:layout>
                <c:manualLayout>
                  <c:x val="-2.0232796987333202E-2"/>
                  <c:y val="-1.0424205448895201E-2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3.3173570694967481E-3"/>
                  <c:y val="-2.5427349671178878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普通建設事業費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
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14.0%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CatName val="1"/>
              <c:showPercent val="1"/>
            </c:dLbl>
            <c:dLbl>
              <c:idx val="10"/>
              <c:delete val="1"/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</c:v>
                </c:pt>
              </c:strCache>
            </c:strRef>
          </c:cat>
          <c:val>
            <c:numRef>
              <c:f>グラフ!$I$41:$I$51</c:f>
              <c:numCache>
                <c:formatCode>#,##0;\-#,##0</c:formatCode>
                <c:ptCount val="11"/>
                <c:pt idx="0">
                  <c:v>6192007</c:v>
                </c:pt>
                <c:pt idx="1">
                  <c:v>5321379</c:v>
                </c:pt>
                <c:pt idx="2">
                  <c:v>272554</c:v>
                </c:pt>
                <c:pt idx="3">
                  <c:v>12483447</c:v>
                </c:pt>
                <c:pt idx="4">
                  <c:v>1551420</c:v>
                </c:pt>
                <c:pt idx="5">
                  <c:v>3628884</c:v>
                </c:pt>
                <c:pt idx="6">
                  <c:v>3391778</c:v>
                </c:pt>
                <c:pt idx="7">
                  <c:v>30000</c:v>
                </c:pt>
                <c:pt idx="8">
                  <c:v>3629490</c:v>
                </c:pt>
                <c:pt idx="9" formatCode="_ * #,##0_ ;_ * \-#,##0_ ;_ * \-_ ;_ @_ ">
                  <c:v>5930157</c:v>
                </c:pt>
                <c:pt idx="10" formatCode="_ * #,##0_ ;_ * \-#,##0_ ;_ * \-_ ;_ @_ 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8369963369964791E-2"/>
          <c:y val="7.909619066360403E-2"/>
          <c:w val="0.88369963369964555"/>
          <c:h val="0.54425712147098859"/>
        </c:manualLayout>
      </c:layout>
      <c:barChart>
        <c:barDir val="col"/>
        <c:grouping val="clustered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特別地方消費税交付金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グラフ!$I$95:$I$114</c:f>
              <c:numCache>
                <c:formatCode>_ * #,##0_ ;_ * \-#,##0_ ;_ * \-_ ;_ @_ </c:formatCode>
                <c:ptCount val="20"/>
                <c:pt idx="0">
                  <c:v>13228664</c:v>
                </c:pt>
                <c:pt idx="1">
                  <c:v>183533</c:v>
                </c:pt>
                <c:pt idx="2">
                  <c:v>62582</c:v>
                </c:pt>
                <c:pt idx="3">
                  <c:v>7637</c:v>
                </c:pt>
                <c:pt idx="4">
                  <c:v>2150</c:v>
                </c:pt>
                <c:pt idx="5">
                  <c:v>959581</c:v>
                </c:pt>
                <c:pt idx="6">
                  <c:v>36146</c:v>
                </c:pt>
                <c:pt idx="7">
                  <c:v>513341</c:v>
                </c:pt>
                <c:pt idx="8">
                  <c:v>4966037</c:v>
                </c:pt>
                <c:pt idx="9">
                  <c:v>16500</c:v>
                </c:pt>
                <c:pt idx="10">
                  <c:v>649976</c:v>
                </c:pt>
                <c:pt idx="11">
                  <c:v>481942</c:v>
                </c:pt>
                <c:pt idx="12">
                  <c:v>8868813</c:v>
                </c:pt>
                <c:pt idx="13">
                  <c:v>6847823</c:v>
                </c:pt>
                <c:pt idx="14">
                  <c:v>110677</c:v>
                </c:pt>
                <c:pt idx="15">
                  <c:v>7211</c:v>
                </c:pt>
                <c:pt idx="16">
                  <c:v>2791832</c:v>
                </c:pt>
                <c:pt idx="17">
                  <c:v>1281341</c:v>
                </c:pt>
                <c:pt idx="18">
                  <c:v>1205460</c:v>
                </c:pt>
                <c:pt idx="19">
                  <c:v>4079846</c:v>
                </c:pt>
              </c:numCache>
            </c:numRef>
          </c:val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特別地方消費税交付金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グラフ!$J$95:$J$114</c:f>
              <c:numCache>
                <c:formatCode>_ * #,##0_ ;_ * \-#,##0_ ;_ * \-_ ;_ @_ </c:formatCode>
                <c:ptCount val="20"/>
                <c:pt idx="0">
                  <c:v>13509102</c:v>
                </c:pt>
                <c:pt idx="1">
                  <c:v>181781</c:v>
                </c:pt>
                <c:pt idx="2">
                  <c:v>58031</c:v>
                </c:pt>
                <c:pt idx="3">
                  <c:v>9171</c:v>
                </c:pt>
                <c:pt idx="4">
                  <c:v>2413</c:v>
                </c:pt>
                <c:pt idx="5">
                  <c:v>960977</c:v>
                </c:pt>
                <c:pt idx="6">
                  <c:v>37391</c:v>
                </c:pt>
                <c:pt idx="7">
                  <c:v>513341</c:v>
                </c:pt>
                <c:pt idx="8">
                  <c:v>5156009</c:v>
                </c:pt>
                <c:pt idx="9">
                  <c:v>18008</c:v>
                </c:pt>
                <c:pt idx="10">
                  <c:v>634893</c:v>
                </c:pt>
                <c:pt idx="11">
                  <c:v>506807</c:v>
                </c:pt>
                <c:pt idx="12">
                  <c:v>8269045</c:v>
                </c:pt>
                <c:pt idx="13">
                  <c:v>5198500</c:v>
                </c:pt>
                <c:pt idx="14">
                  <c:v>1018925</c:v>
                </c:pt>
                <c:pt idx="15">
                  <c:v>14336</c:v>
                </c:pt>
                <c:pt idx="16">
                  <c:v>1978787</c:v>
                </c:pt>
                <c:pt idx="17">
                  <c:v>1281342</c:v>
                </c:pt>
                <c:pt idx="18">
                  <c:v>330147</c:v>
                </c:pt>
                <c:pt idx="19">
                  <c:v>3243446</c:v>
                </c:pt>
              </c:numCache>
            </c:numRef>
          </c:val>
        </c:ser>
        <c:gapWidth val="30"/>
        <c:axId val="140573696"/>
        <c:axId val="140587776"/>
      </c:barChart>
      <c:catAx>
        <c:axId val="1405736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587776"/>
        <c:crossesAt val="0"/>
        <c:auto val="1"/>
        <c:lblAlgn val="ctr"/>
        <c:lblOffset val="100"/>
        <c:tickLblSkip val="1"/>
        <c:tickMarkSkip val="1"/>
      </c:catAx>
      <c:valAx>
        <c:axId val="140587776"/>
        <c:scaling>
          <c:orientation val="minMax"/>
          <c:max val="14000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418E-2"/>
              <c:y val="3.3898305084745811E-2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573696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5573"/>
          <c:w val="0.33928571428571641"/>
          <c:h val="6.214689265536743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8956069384322397"/>
          <c:y val="7.021276595744784E-2"/>
          <c:w val="0.7664845446704166"/>
          <c:h val="0.75957446808510665"/>
        </c:manualLayout>
      </c:layout>
      <c:barChart>
        <c:barDir val="col"/>
        <c:grouping val="stacked"/>
        <c:ser>
          <c:idx val="0"/>
          <c:order val="0"/>
          <c:tx>
            <c:strRef>
              <c:f>グラフ!$H$209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4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</c:strCache>
            </c:strRef>
          </c:cat>
          <c:val>
            <c:numRef>
              <c:f>グラフ!$I$209:$L$209</c:f>
              <c:numCache>
                <c:formatCode>#,##0;[Red]#,##0</c:formatCode>
                <c:ptCount val="4"/>
                <c:pt idx="0">
                  <c:v>5293339</c:v>
                </c:pt>
                <c:pt idx="1">
                  <c:v>5446318</c:v>
                </c:pt>
                <c:pt idx="2">
                  <c:v>5133268</c:v>
                </c:pt>
                <c:pt idx="3" formatCode="#,##0;[Red]\-#,##0">
                  <c:v>5263176</c:v>
                </c:pt>
              </c:numCache>
            </c:numRef>
          </c:val>
        </c:ser>
        <c:ser>
          <c:idx val="1"/>
          <c:order val="1"/>
          <c:tx>
            <c:strRef>
              <c:f>グラフ!$H$210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</c:strCache>
            </c:strRef>
          </c:cat>
          <c:val>
            <c:numRef>
              <c:f>グラフ!$I$210:$L$210</c:f>
              <c:numCache>
                <c:formatCode>#,##0;[Red]#,##0</c:formatCode>
                <c:ptCount val="4"/>
                <c:pt idx="0">
                  <c:v>6124484</c:v>
                </c:pt>
                <c:pt idx="1">
                  <c:v>6172584</c:v>
                </c:pt>
                <c:pt idx="2">
                  <c:v>6271451</c:v>
                </c:pt>
                <c:pt idx="3" formatCode="#,##0;[Red]\-#,##0">
                  <c:v>6119128</c:v>
                </c:pt>
              </c:numCache>
            </c:numRef>
          </c:val>
        </c:ser>
        <c:ser>
          <c:idx val="2"/>
          <c:order val="2"/>
          <c:tx>
            <c:strRef>
              <c:f>グラフ!$H$211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1392658</c:v>
                </c:pt>
                <c:pt idx="1">
                  <c:v>1533142</c:v>
                </c:pt>
                <c:pt idx="2">
                  <c:v>1927661</c:v>
                </c:pt>
                <c:pt idx="3" formatCode="#,##0;[Red]\-#,##0">
                  <c:v>1846873</c:v>
                </c:pt>
              </c:numCache>
            </c:numRef>
          </c:val>
        </c:ser>
        <c:ser>
          <c:idx val="3"/>
          <c:order val="3"/>
          <c:tx>
            <c:strRef>
              <c:f>グラフ!$H$212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2.1753050099506854E-3"/>
                  <c:y val="-1.5620483609761747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1.2584003922586824E-3"/>
                  <c:y val="-1.513642709554924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-3.5496524472902742E-3"/>
                  <c:y val="-9.2106997263640047E-3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257664</c:v>
                </c:pt>
                <c:pt idx="1">
                  <c:v>263568</c:v>
                </c:pt>
                <c:pt idx="2">
                  <c:v>272634</c:v>
                </c:pt>
                <c:pt idx="3" formatCode="#,##0;[Red]\-#,##0">
                  <c:v>280359</c:v>
                </c:pt>
              </c:numCache>
            </c:numRef>
          </c:val>
        </c:ser>
        <c:gapWidth val="30"/>
        <c:overlap val="100"/>
        <c:axId val="140730752"/>
        <c:axId val="140732288"/>
      </c:barChart>
      <c:catAx>
        <c:axId val="14073075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732288"/>
        <c:crossesAt val="0"/>
        <c:auto val="1"/>
        <c:lblAlgn val="ctr"/>
        <c:lblOffset val="100"/>
        <c:tickLblSkip val="1"/>
        <c:tickMarkSkip val="1"/>
      </c:catAx>
      <c:valAx>
        <c:axId val="140732288"/>
        <c:scaling>
          <c:orientation val="minMax"/>
          <c:max val="1400000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188"/>
              <c:y val="1.9148936170212766E-2"/>
            </c:manualLayout>
          </c:layout>
          <c:spPr>
            <a:noFill/>
            <a:ln w="25400">
              <a:noFill/>
            </a:ln>
          </c:spPr>
        </c:title>
        <c:numFmt formatCode="#,##0;[Red]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730752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681318681318687E-2"/>
          <c:y val="0.90638297872340357"/>
          <c:w val="0.84340659340659363"/>
          <c:h val="6.1702127659574724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ser>
          <c:idx val="0"/>
          <c:order val="0"/>
          <c:tx>
            <c:strRef>
              <c:f>グラフ!$H$253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4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-2.5897142645466241E-3"/>
                  <c:y val="-4.9778327059024158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-5.3444093945779324E-3"/>
                  <c:y val="-9.232917251439425E-2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-1.3609050440314007E-2"/>
                  <c:y val="-3.237412117150059E-2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グラフ!$I$252:$M$252</c:f>
              <c:strCache>
                <c:ptCount val="5"/>
                <c:pt idx="0">
                  <c:v>平成20年度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24年度</c:v>
                </c:pt>
              </c:strCache>
            </c:strRef>
          </c:cat>
          <c:val>
            <c:numRef>
              <c:f>グラフ!$I$253:$M$253</c:f>
              <c:numCache>
                <c:formatCode>#,##0_ </c:formatCode>
                <c:ptCount val="5"/>
                <c:pt idx="0">
                  <c:v>33705835</c:v>
                </c:pt>
                <c:pt idx="1">
                  <c:v>34676086</c:v>
                </c:pt>
                <c:pt idx="2" formatCode="#,##0;[Red]\-#,##0">
                  <c:v>35395176</c:v>
                </c:pt>
                <c:pt idx="3" formatCode="#,##0;[Red]\-#,##0">
                  <c:v>35437295</c:v>
                </c:pt>
                <c:pt idx="4" formatCode="#,##0;[Red]\-#,##0">
                  <c:v>35961824</c:v>
                </c:pt>
              </c:numCache>
            </c:numRef>
          </c:val>
        </c:ser>
        <c:ser>
          <c:idx val="1"/>
          <c:order val="1"/>
          <c:tx>
            <c:strRef>
              <c:f>グラフ!$H$254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4"/>
              <c:layout>
                <c:manualLayout>
                  <c:x val="1.9087269592419805E-3"/>
                  <c:y val="1.2786329893859421E-2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グラフ!$I$252:$M$252</c:f>
              <c:strCache>
                <c:ptCount val="5"/>
                <c:pt idx="0">
                  <c:v>平成20年度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24年度</c:v>
                </c:pt>
              </c:strCache>
            </c:strRef>
          </c:cat>
          <c:val>
            <c:numRef>
              <c:f>グラフ!$I$254:$M$254</c:f>
              <c:numCache>
                <c:formatCode>#,##0_ </c:formatCode>
                <c:ptCount val="5"/>
                <c:pt idx="0">
                  <c:v>5646309</c:v>
                </c:pt>
                <c:pt idx="1">
                  <c:v>5533881</c:v>
                </c:pt>
                <c:pt idx="2" formatCode="#,##0;[Red]\-#,##0">
                  <c:v>5407209</c:v>
                </c:pt>
                <c:pt idx="3" formatCode="#,##0;[Red]\-#,##0">
                  <c:v>5311781</c:v>
                </c:pt>
                <c:pt idx="4" formatCode="#,##0;[Red]\-#,##0">
                  <c:v>5347795</c:v>
                </c:pt>
              </c:numCache>
            </c:numRef>
          </c:val>
        </c:ser>
        <c:gapWidth val="30"/>
        <c:overlap val="100"/>
        <c:axId val="140750208"/>
        <c:axId val="140805248"/>
      </c:barChart>
      <c:catAx>
        <c:axId val="14075020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805248"/>
        <c:crossesAt val="0"/>
        <c:auto val="1"/>
        <c:lblAlgn val="ctr"/>
        <c:lblOffset val="100"/>
        <c:tickLblSkip val="1"/>
        <c:tickMarkSkip val="1"/>
      </c:catAx>
      <c:valAx>
        <c:axId val="140805248"/>
        <c:scaling>
          <c:orientation val="minMax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231"/>
              <c:y val="1.084598698481562E-2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750208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7999"/>
          <c:h val="6.290672451193103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890410958904386"/>
          <c:y val="9.5238306136414264E-2"/>
          <c:w val="0.76164383561645077"/>
          <c:h val="0.65986540680229921"/>
        </c:manualLayout>
      </c:layout>
      <c:lineChart>
        <c:grouping val="standard"/>
        <c:ser>
          <c:idx val="0"/>
          <c:order val="0"/>
          <c:tx>
            <c:strRef>
              <c:f>グラフ!$H$57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</c:strCache>
            </c:str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92.3</c:v>
                </c:pt>
                <c:pt idx="1">
                  <c:v>91.1</c:v>
                </c:pt>
                <c:pt idx="2">
                  <c:v>91.1</c:v>
                </c:pt>
                <c:pt idx="3">
                  <c:v>88.700000000000017</c:v>
                </c:pt>
                <c:pt idx="4">
                  <c:v>91.8</c:v>
                </c:pt>
              </c:numCache>
            </c:numRef>
          </c:val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</c:strCache>
            </c:str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29.2</c:v>
                </c:pt>
                <c:pt idx="1">
                  <c:v>27.6</c:v>
                </c:pt>
                <c:pt idx="2">
                  <c:v>27.6</c:v>
                </c:pt>
                <c:pt idx="3">
                  <c:v>25.7</c:v>
                </c:pt>
                <c:pt idx="4">
                  <c:v>27.4</c:v>
                </c:pt>
              </c:numCache>
            </c:numRef>
          </c:val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</c:strCache>
            </c:str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14</c:v>
                </c:pt>
                <c:pt idx="1">
                  <c:v>14.5</c:v>
                </c:pt>
                <c:pt idx="2">
                  <c:v>14.5</c:v>
                </c:pt>
                <c:pt idx="3">
                  <c:v>15.2</c:v>
                </c:pt>
                <c:pt idx="4">
                  <c:v>15.3</c:v>
                </c:pt>
              </c:numCache>
            </c:numRef>
          </c:val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</c:strCache>
            </c:str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17.399999999999999</c:v>
                </c:pt>
                <c:pt idx="1">
                  <c:v>17.399999999999999</c:v>
                </c:pt>
                <c:pt idx="2">
                  <c:v>17.399999999999999</c:v>
                </c:pt>
                <c:pt idx="3">
                  <c:v>16.399999999999999</c:v>
                </c:pt>
                <c:pt idx="4">
                  <c:v>16.5</c:v>
                </c:pt>
              </c:numCache>
            </c:numRef>
          </c:val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</c:strCache>
            </c:str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17</c:v>
                </c:pt>
                <c:pt idx="1">
                  <c:v>16.7</c:v>
                </c:pt>
                <c:pt idx="2">
                  <c:v>16.7</c:v>
                </c:pt>
                <c:pt idx="3">
                  <c:v>16.600000000000001</c:v>
                </c:pt>
                <c:pt idx="4">
                  <c:v>16.399999999999999</c:v>
                </c:pt>
              </c:numCache>
            </c:numRef>
          </c:val>
        </c:ser>
        <c:marker val="1"/>
        <c:axId val="140128640"/>
        <c:axId val="140130560"/>
      </c:lineChart>
      <c:catAx>
        <c:axId val="1401286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130560"/>
        <c:crossesAt val="0"/>
        <c:auto val="1"/>
        <c:lblAlgn val="ctr"/>
        <c:lblOffset val="100"/>
        <c:tickLblSkip val="1"/>
        <c:tickMarkSkip val="1"/>
      </c:catAx>
      <c:valAx>
        <c:axId val="140130560"/>
        <c:scaling>
          <c:orientation val="minMax"/>
          <c:max val="100"/>
        </c:scaling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53"/>
              <c:y val="4.5351473922902813E-2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128640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53"/>
          <c:y val="0.84353931948982563"/>
          <c:w val="0.7643835616438357"/>
          <c:h val="0.14739252831491287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年度歳出</a:t>
            </a:r>
          </a:p>
        </c:rich>
      </c:tx>
      <c:layout>
        <c:manualLayout>
          <c:xMode val="edge"/>
          <c:yMode val="edge"/>
          <c:x val="0.43919945629113777"/>
          <c:y val="3.782505910165484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29899856938483893"/>
          <c:y val="0.23010244286840101"/>
          <c:w val="0.43681449690033547"/>
          <c:h val="0.72182821118991636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shingl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pattFill prst="solid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835167599758205E-2"/>
                  <c:y val="-0.1741628041175704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1.0643025844945421E-2"/>
                  <c:y val="1.1897023510359081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6888348183944898"/>
                  <c:y val="0.11351985257162003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0.28963220799116851"/>
                  <c:y val="1.9936585940941789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0.17597858207638281"/>
                  <c:y val="-6.4961560655981923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0.16415471671191317"/>
                  <c:y val="-0.11306044191284599"/>
                </c:manualLayout>
              </c:layout>
              <c:showCatName val="1"/>
              <c:showPercent val="1"/>
            </c:dLbl>
            <c:dLbl>
              <c:idx val="10"/>
              <c:delete val="1"/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グラフ!$H$139:$H$150</c:f>
              <c:strCache>
                <c:ptCount val="12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</c:strCache>
            </c:strRef>
          </c:cat>
          <c:val>
            <c:numRef>
              <c:f>グラフ!$I$139:$I$150</c:f>
              <c:numCache>
                <c:formatCode>#,##0;[Red]\-#,##0</c:formatCode>
                <c:ptCount val="12"/>
                <c:pt idx="0">
                  <c:v>366966</c:v>
                </c:pt>
                <c:pt idx="1">
                  <c:v>7517839</c:v>
                </c:pt>
                <c:pt idx="2">
                  <c:v>17614595</c:v>
                </c:pt>
                <c:pt idx="3">
                  <c:v>3202224</c:v>
                </c:pt>
                <c:pt idx="4">
                  <c:v>42499</c:v>
                </c:pt>
                <c:pt idx="5">
                  <c:v>88422</c:v>
                </c:pt>
                <c:pt idx="6">
                  <c:v>288686</c:v>
                </c:pt>
                <c:pt idx="7">
                  <c:v>3246486</c:v>
                </c:pt>
                <c:pt idx="8">
                  <c:v>991361</c:v>
                </c:pt>
                <c:pt idx="9">
                  <c:v>4442332</c:v>
                </c:pt>
                <c:pt idx="10">
                  <c:v>0</c:v>
                </c:pt>
                <c:pt idx="11">
                  <c:v>3512707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571439433203155"/>
          <c:y val="0.11510801475734735"/>
          <c:w val="0.82571486168726349"/>
          <c:h val="0.5269788800609827"/>
        </c:manualLayout>
      </c:layout>
      <c:barChart>
        <c:barDir val="col"/>
        <c:grouping val="clustered"/>
        <c:ser>
          <c:idx val="0"/>
          <c:order val="0"/>
          <c:tx>
            <c:strRef>
              <c:f>グラフ!$I$153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3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グラフ!$I$154:$I$167</c:f>
              <c:numCache>
                <c:formatCode>#,##0;[Red]\-#,##0</c:formatCode>
                <c:ptCount val="14"/>
                <c:pt idx="0">
                  <c:v>372658</c:v>
                </c:pt>
                <c:pt idx="1">
                  <c:v>8137460</c:v>
                </c:pt>
                <c:pt idx="2">
                  <c:v>18272057</c:v>
                </c:pt>
                <c:pt idx="3">
                  <c:v>3352272</c:v>
                </c:pt>
                <c:pt idx="4">
                  <c:v>45256</c:v>
                </c:pt>
                <c:pt idx="5">
                  <c:v>101986</c:v>
                </c:pt>
                <c:pt idx="6">
                  <c:v>328384</c:v>
                </c:pt>
                <c:pt idx="7">
                  <c:v>4941384</c:v>
                </c:pt>
                <c:pt idx="8">
                  <c:v>1071179</c:v>
                </c:pt>
                <c:pt idx="9">
                  <c:v>6143621</c:v>
                </c:pt>
                <c:pt idx="10">
                  <c:v>15841</c:v>
                </c:pt>
                <c:pt idx="11">
                  <c:v>3513708</c:v>
                </c:pt>
                <c:pt idx="12">
                  <c:v>1</c:v>
                </c:pt>
                <c:pt idx="13">
                  <c:v>5285</c:v>
                </c:pt>
              </c:numCache>
            </c:numRef>
          </c:val>
        </c:ser>
        <c:ser>
          <c:idx val="1"/>
          <c:order val="1"/>
          <c:tx>
            <c:strRef>
              <c:f>グラフ!$J$153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グラフ!$J$154:$J$167</c:f>
              <c:numCache>
                <c:formatCode>#,##0;[Red]\-#,##0</c:formatCode>
                <c:ptCount val="14"/>
                <c:pt idx="0">
                  <c:v>366966</c:v>
                </c:pt>
                <c:pt idx="1">
                  <c:v>7517839</c:v>
                </c:pt>
                <c:pt idx="2">
                  <c:v>17614595</c:v>
                </c:pt>
                <c:pt idx="3">
                  <c:v>3202224</c:v>
                </c:pt>
                <c:pt idx="4">
                  <c:v>42499</c:v>
                </c:pt>
                <c:pt idx="5">
                  <c:v>88422</c:v>
                </c:pt>
                <c:pt idx="6">
                  <c:v>288686</c:v>
                </c:pt>
                <c:pt idx="7">
                  <c:v>3246486</c:v>
                </c:pt>
                <c:pt idx="8">
                  <c:v>991361</c:v>
                </c:pt>
                <c:pt idx="9">
                  <c:v>4442332</c:v>
                </c:pt>
                <c:pt idx="10" formatCode="_ * #,##0_ ;_ * \-#,##0_ ;_ * \-_ ;_ @_ ">
                  <c:v>0</c:v>
                </c:pt>
                <c:pt idx="11">
                  <c:v>3512707</c:v>
                </c:pt>
                <c:pt idx="12" formatCode="_ * #,##0_ ;_ * \-#,##0_ ;_ * \-_ ;_ @_ ">
                  <c:v>0</c:v>
                </c:pt>
                <c:pt idx="13" formatCode="_ * #,##0_ ;_ * \-#,##0_ ;_ * \-_ ;_ @_ ">
                  <c:v>0</c:v>
                </c:pt>
              </c:numCache>
            </c:numRef>
          </c:val>
        </c:ser>
        <c:gapWidth val="40"/>
        <c:axId val="140231040"/>
        <c:axId val="140232576"/>
      </c:barChart>
      <c:catAx>
        <c:axId val="1402310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232576"/>
        <c:crossesAt val="0"/>
        <c:auto val="1"/>
        <c:lblAlgn val="ctr"/>
        <c:lblOffset val="100"/>
        <c:tickLblSkip val="1"/>
        <c:tickMarkSkip val="1"/>
      </c:catAx>
      <c:valAx>
        <c:axId val="140232576"/>
        <c:scaling>
          <c:orientation val="minMax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spPr>
            <a:noFill/>
            <a:ln w="25400">
              <a:noFill/>
            </a:ln>
          </c:spPr>
        </c:title>
        <c:numFmt formatCode="#,##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231040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2233"/>
          <c:w val="0.35764375876577803"/>
          <c:h val="5.935251798561152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-0.15487299381694941"/>
                  <c:y val="-0.20924279376582619"/>
                </c:manualLayout>
              </c:layout>
              <c:numFmt formatCode="0.0%" sourceLinked="0"/>
              <c:spPr>
                <a:ln cmpd="sng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</c:dLbl>
            <c:dLbl>
              <c:idx val="3"/>
              <c:layout>
                <c:manualLayout>
                  <c:x val="2.0338634141320693E-3"/>
                  <c:y val="-3.1096555408450092E-3"/>
                </c:manualLayout>
              </c:layout>
              <c:numFmt formatCode="0.0%" sourceLinked="0"/>
              <c:spPr>
                <a:solidFill>
                  <a:srgbClr val="FFFFFF"/>
                </a:solidFill>
                <a:ln w="12700" cmpd="sng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CatName val="1"/>
              <c:showPercent val="1"/>
            </c:dLbl>
            <c:dLbl>
              <c:idx val="4"/>
              <c:delete val="1"/>
            </c:dLbl>
            <c:dLbl>
              <c:idx val="5"/>
              <c:layout>
                <c:manualLayout>
                  <c:x val="8.8938882639671268E-3"/>
                  <c:y val="-0.21969084616635495"/>
                </c:manualLayout>
              </c:layout>
              <c:showCatName val="1"/>
              <c:showPercent val="1"/>
            </c:dLbl>
            <c:numFmt formatCode="0.0%" sourceLinked="0"/>
            <c:spPr>
              <a:solidFill>
                <a:srgbClr val="FFFFFF"/>
              </a:solidFill>
              <a:ln w="12700" cmpd="sng">
                <a:solidFill>
                  <a:schemeClr val="tx1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グラフ!$H$219:$H$224</c:f>
              <c:strCache>
                <c:ptCount val="6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特別土地保有税</c:v>
                </c:pt>
                <c:pt idx="5">
                  <c:v>入湯税</c:v>
                </c:pt>
              </c:strCache>
            </c:strRef>
          </c:cat>
          <c:val>
            <c:numRef>
              <c:f>グラフ!$I$219:$I$224</c:f>
              <c:numCache>
                <c:formatCode>#,##0;[Red]\-#,##0</c:formatCode>
                <c:ptCount val="6"/>
                <c:pt idx="0">
                  <c:v>5263176</c:v>
                </c:pt>
                <c:pt idx="1">
                  <c:v>6119128</c:v>
                </c:pt>
                <c:pt idx="2">
                  <c:v>272819</c:v>
                </c:pt>
                <c:pt idx="3">
                  <c:v>1846873</c:v>
                </c:pt>
                <c:pt idx="4" formatCode="_ * #,##0_ ;_ * \-#,##0_ ;_ * \-_ ;_ @_ ">
                  <c:v>0</c:v>
                </c:pt>
                <c:pt idx="5">
                  <c:v>7540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4312"/>
          <c:h val="0.74255644218969363"/>
        </c:manualLayout>
      </c:layout>
      <c:lineChart>
        <c:grouping val="standard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 formatCode="##&quot;年度&quot;">
                  <c:v>24</c:v>
                </c:pt>
              </c:numCache>
            </c:num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117</c:v>
                </c:pt>
                <c:pt idx="2">
                  <c:v>119</c:v>
                </c:pt>
                <c:pt idx="3">
                  <c:v>115.99999999999999</c:v>
                </c:pt>
                <c:pt idx="4">
                  <c:v>134</c:v>
                </c:pt>
              </c:numCache>
            </c:numRef>
          </c:val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 formatCode="##&quot;年度&quot;">
                  <c:v>24</c:v>
                </c:pt>
              </c:numCache>
            </c:num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97</c:v>
                </c:pt>
                <c:pt idx="2">
                  <c:v>101</c:v>
                </c:pt>
                <c:pt idx="3">
                  <c:v>99</c:v>
                </c:pt>
                <c:pt idx="4">
                  <c:v>115.99999999999999</c:v>
                </c:pt>
              </c:numCache>
            </c:numRef>
          </c:val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 formatCode="##&quot;年度&quot;">
                  <c:v>24</c:v>
                </c:pt>
              </c:numCache>
            </c:num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137</c:v>
                </c:pt>
                <c:pt idx="2">
                  <c:v>138</c:v>
                </c:pt>
                <c:pt idx="3">
                  <c:v>134</c:v>
                </c:pt>
                <c:pt idx="4">
                  <c:v>153</c:v>
                </c:pt>
              </c:numCache>
            </c:numRef>
          </c:val>
        </c:ser>
        <c:marker val="1"/>
        <c:axId val="140359936"/>
        <c:axId val="140382592"/>
      </c:lineChart>
      <c:catAx>
        <c:axId val="140359936"/>
        <c:scaling>
          <c:orientation val="minMax"/>
        </c:scaling>
        <c:axPos val="b"/>
        <c:numFmt formatCode="&quot;平成&quot;##&quot;年度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2592"/>
        <c:crossesAt val="70"/>
        <c:auto val="1"/>
        <c:lblAlgn val="ctr"/>
        <c:lblOffset val="100"/>
        <c:tickLblSkip val="1"/>
        <c:tickMarkSkip val="1"/>
      </c:catAx>
      <c:valAx>
        <c:axId val="140382592"/>
        <c:scaling>
          <c:orientation val="minMax"/>
          <c:min val="7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10481586402266288"/>
              <c:y val="1.9216555801921661E-2"/>
            </c:manualLayout>
          </c:layout>
          <c:spPr>
            <a:noFill/>
            <a:ln w="25400">
              <a:noFill/>
            </a:ln>
          </c:spPr>
        </c:title>
        <c:numFmt formatCode="0_ 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59936"/>
        <c:crossesAt val="1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4921485041574445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numCache>
            </c:num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50.8</c:v>
                </c:pt>
                <c:pt idx="1">
                  <c:v>42.3</c:v>
                </c:pt>
                <c:pt idx="2">
                  <c:v>43</c:v>
                </c:pt>
                <c:pt idx="3">
                  <c:v>44</c:v>
                </c:pt>
                <c:pt idx="4">
                  <c:v>43.9</c:v>
                </c:pt>
              </c:numCache>
            </c:numRef>
          </c:val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numCache>
            </c:num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49.2</c:v>
                </c:pt>
                <c:pt idx="1">
                  <c:v>57.7</c:v>
                </c:pt>
                <c:pt idx="2">
                  <c:v>57</c:v>
                </c:pt>
                <c:pt idx="3">
                  <c:v>56</c:v>
                </c:pt>
                <c:pt idx="4">
                  <c:v>56.1</c:v>
                </c:pt>
              </c:numCache>
            </c:numRef>
          </c:val>
        </c:ser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40400512"/>
        <c:axId val="140402048"/>
      </c:barChart>
      <c:catAx>
        <c:axId val="140400512"/>
        <c:scaling>
          <c:orientation val="maxMin"/>
        </c:scaling>
        <c:axPos val="l"/>
        <c:numFmt formatCode="##&quot;年度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02048"/>
        <c:crossesAt val="0"/>
        <c:auto val="1"/>
        <c:lblAlgn val="ctr"/>
        <c:lblOffset val="100"/>
        <c:tickLblSkip val="1"/>
        <c:tickMarkSkip val="1"/>
      </c:catAx>
      <c:valAx>
        <c:axId val="140402048"/>
        <c:scaling>
          <c:orientation val="minMax"/>
        </c:scaling>
        <c:axPos val="t"/>
        <c:majorGridlines>
          <c:spPr>
            <a:ln w="3175">
              <a:solidFill>
                <a:schemeClr val="tx1"/>
              </a:solidFill>
              <a:prstDash val="sysDot"/>
            </a:ln>
          </c:spPr>
        </c:majorGridlines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00512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25120297462818"/>
          <c:y val="0.89804772234273322"/>
          <c:w val="0.58900535870516157"/>
          <c:h val="6.290672451193103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年度歳入</a:t>
            </a:r>
          </a:p>
        </c:rich>
      </c:tx>
      <c:layout>
        <c:manualLayout>
          <c:xMode val="edge"/>
          <c:yMode val="edge"/>
          <c:x val="0.4172661870503615"/>
          <c:y val="9.7674517142756254E-2"/>
        </c:manualLayout>
      </c:layout>
      <c:spPr>
        <a:noFill/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29208633093525727"/>
          <c:y val="0.24215246636771301"/>
          <c:w val="0.423021582733816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trellis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solid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wdDn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665269359316487E-3"/>
                  <c:y val="1.630333203865220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2.715323174531244E-2"/>
                  <c:y val="4.5382107505620604E-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5.1860042674521795E-2"/>
                  <c:y val="0.174370490684180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0.15464128854397069"/>
                  <c:y val="0.16842790391111429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0.15832066315451568"/>
                  <c:y val="5.4143803773407218E-2"/>
                </c:manualLayout>
              </c:layout>
              <c:showCatName val="1"/>
              <c:showPercent val="1"/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General</c:formatCode>
                <c:ptCount val="8"/>
                <c:pt idx="0">
                  <c:v>19.3</c:v>
                </c:pt>
                <c:pt idx="1">
                  <c:v>7.6</c:v>
                </c:pt>
                <c:pt idx="2" formatCode="0.0_ ">
                  <c:v>12</c:v>
                </c:pt>
                <c:pt idx="3" formatCode="0.0_);[Red]\(0.0\)">
                  <c:v>16.3</c:v>
                </c:pt>
                <c:pt idx="4">
                  <c:v>5.8000000000000007</c:v>
                </c:pt>
                <c:pt idx="5">
                  <c:v>4.5999999999999996</c:v>
                </c:pt>
                <c:pt idx="6" formatCode="0.0_ ">
                  <c:v>3</c:v>
                </c:pt>
                <c:pt idx="7">
                  <c:v>31.5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550192404811187"/>
          <c:y val="3.104212860310452E-2"/>
          <c:w val="0.77687614251471326"/>
          <c:h val="0.77383675798221618"/>
        </c:manualLayout>
      </c:layout>
      <c:lineChart>
        <c:grouping val="standard"/>
        <c:ser>
          <c:idx val="0"/>
          <c:order val="0"/>
          <c:tx>
            <c:strRef>
              <c:f>グラフ!$I$242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グラフ!$H$243:$H$247</c:f>
              <c:strCache>
                <c:ptCount val="5"/>
                <c:pt idx="0">
                  <c:v>平成20年度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24年度</c:v>
                </c:pt>
              </c:strCache>
            </c:strRef>
          </c:cat>
          <c:val>
            <c:numRef>
              <c:f>グラフ!$I$243:$I$247</c:f>
              <c:numCache>
                <c:formatCode>#,##0_ </c:formatCode>
                <c:ptCount val="5"/>
                <c:pt idx="0">
                  <c:v>117343</c:v>
                </c:pt>
                <c:pt idx="1">
                  <c:v>117439</c:v>
                </c:pt>
                <c:pt idx="2">
                  <c:v>120409</c:v>
                </c:pt>
                <c:pt idx="3">
                  <c:v>121399.00189479864</c:v>
                </c:pt>
                <c:pt idx="4">
                  <c:v>118759</c:v>
                </c:pt>
              </c:numCache>
            </c:numRef>
          </c:val>
        </c:ser>
        <c:ser>
          <c:idx val="1"/>
          <c:order val="1"/>
          <c:tx>
            <c:strRef>
              <c:f>グラフ!$J$242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グラフ!$H$243:$H$247</c:f>
              <c:strCache>
                <c:ptCount val="5"/>
                <c:pt idx="0">
                  <c:v>平成20年度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24年度</c:v>
                </c:pt>
              </c:strCache>
            </c:strRef>
          </c:cat>
          <c:val>
            <c:numRef>
              <c:f>グラフ!$J$243:$J$247</c:f>
              <c:numCache>
                <c:formatCode>#,##0_ </c:formatCode>
                <c:ptCount val="5"/>
                <c:pt idx="0">
                  <c:v>279884</c:v>
                </c:pt>
                <c:pt idx="1">
                  <c:v>325411</c:v>
                </c:pt>
                <c:pt idx="2">
                  <c:v>330901</c:v>
                </c:pt>
                <c:pt idx="3">
                  <c:v>316839.64488093014</c:v>
                </c:pt>
                <c:pt idx="4">
                  <c:v>363194.64273155638</c:v>
                </c:pt>
              </c:numCache>
            </c:numRef>
          </c:val>
        </c:ser>
        <c:marker val="1"/>
        <c:axId val="140488704"/>
        <c:axId val="140490624"/>
      </c:lineChart>
      <c:catAx>
        <c:axId val="14048870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90624"/>
        <c:crossesAt val="0"/>
        <c:auto val="1"/>
        <c:lblAlgn val="ctr"/>
        <c:lblOffset val="100"/>
        <c:tickLblSkip val="1"/>
        <c:tickMarkSkip val="1"/>
      </c:catAx>
      <c:valAx>
        <c:axId val="140490624"/>
        <c:scaling>
          <c:orientation val="minMax"/>
          <c:max val="400000"/>
          <c:min val="50000"/>
        </c:scaling>
        <c:axPos val="l"/>
        <c:numFmt formatCode="#,##0_ " sourceLinked="1"/>
        <c:maj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8870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236"/>
          <c:y val="0.91056910569105332"/>
          <c:w val="0.56097560975609784"/>
          <c:h val="8.277900960827812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945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945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946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946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9462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9463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946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946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946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946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946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6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2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3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4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5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6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3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3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3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35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37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39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40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4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4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4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4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4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4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49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50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51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52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5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5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5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64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65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66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67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69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7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82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83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84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485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486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487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48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48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49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49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49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49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49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9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9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9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9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49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00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01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0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0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0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0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06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0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0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09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10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11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12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513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1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1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1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2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2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2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2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24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25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26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27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528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29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30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3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3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3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3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3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40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41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20764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1506" name="Text Box 10"/>
        <xdr:cNvSpPr txBox="1">
          <a:spLocks noChangeArrowheads="1"/>
        </xdr:cNvSpPr>
      </xdr:nvSpPr>
      <xdr:spPr bwMode="auto">
        <a:xfrm>
          <a:off x="20764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1507" name="Text Box 1"/>
        <xdr:cNvSpPr txBox="1">
          <a:spLocks noChangeArrowheads="1"/>
        </xdr:cNvSpPr>
      </xdr:nvSpPr>
      <xdr:spPr bwMode="auto">
        <a:xfrm>
          <a:off x="20764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1508" name="Text Box 10"/>
        <xdr:cNvSpPr txBox="1">
          <a:spLocks noChangeArrowheads="1"/>
        </xdr:cNvSpPr>
      </xdr:nvSpPr>
      <xdr:spPr bwMode="auto">
        <a:xfrm>
          <a:off x="20764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0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1" name="Text Box 1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2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3" name="Text Box 1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4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5" name="Text Box 1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6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47625</xdr:rowOff>
    </xdr:from>
    <xdr:to>
      <xdr:col>3</xdr:col>
      <xdr:colOff>19050</xdr:colOff>
      <xdr:row>64</xdr:row>
      <xdr:rowOff>19050</xdr:rowOff>
    </xdr:to>
    <xdr:graphicFrame macro="">
      <xdr:nvGraphicFramePr>
        <xdr:cNvPr id="174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17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136</xdr:row>
      <xdr:rowOff>9525</xdr:rowOff>
    </xdr:from>
    <xdr:to>
      <xdr:col>5</xdr:col>
      <xdr:colOff>1143000</xdr:colOff>
      <xdr:row>162</xdr:row>
      <xdr:rowOff>76200</xdr:rowOff>
    </xdr:to>
    <xdr:graphicFrame macro="">
      <xdr:nvGraphicFramePr>
        <xdr:cNvPr id="174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164</xdr:row>
      <xdr:rowOff>114300</xdr:rowOff>
    </xdr:from>
    <xdr:to>
      <xdr:col>5</xdr:col>
      <xdr:colOff>1057275</xdr:colOff>
      <xdr:row>197</xdr:row>
      <xdr:rowOff>57150</xdr:rowOff>
    </xdr:to>
    <xdr:graphicFrame macro="">
      <xdr:nvGraphicFramePr>
        <xdr:cNvPr id="1741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174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174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1047750</xdr:colOff>
      <xdr:row>6</xdr:row>
      <xdr:rowOff>28575</xdr:rowOff>
    </xdr:from>
    <xdr:to>
      <xdr:col>6</xdr:col>
      <xdr:colOff>57150</xdr:colOff>
      <xdr:row>34</xdr:row>
      <xdr:rowOff>114300</xdr:rowOff>
    </xdr:to>
    <xdr:graphicFrame macro="">
      <xdr:nvGraphicFramePr>
        <xdr:cNvPr id="1741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285750</xdr:colOff>
      <xdr:row>70</xdr:row>
      <xdr:rowOff>114300</xdr:rowOff>
    </xdr:from>
    <xdr:to>
      <xdr:col>6</xdr:col>
      <xdr:colOff>0</xdr:colOff>
      <xdr:row>98</xdr:row>
      <xdr:rowOff>0</xdr:rowOff>
    </xdr:to>
    <xdr:graphicFrame macro="">
      <xdr:nvGraphicFramePr>
        <xdr:cNvPr id="1741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2</xdr:col>
      <xdr:colOff>1114425</xdr:colOff>
      <xdr:row>266</xdr:row>
      <xdr:rowOff>114299</xdr:rowOff>
    </xdr:to>
    <xdr:graphicFrame macro="">
      <xdr:nvGraphicFramePr>
        <xdr:cNvPr id="1741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314325</xdr:colOff>
      <xdr:row>50</xdr:row>
      <xdr:rowOff>152399</xdr:rowOff>
    </xdr:from>
    <xdr:to>
      <xdr:col>2</xdr:col>
      <xdr:colOff>85725</xdr:colOff>
      <xdr:row>53</xdr:row>
      <xdr:rowOff>104774</xdr:rowOff>
    </xdr:to>
    <xdr:sp macro="" textlink="" fLocksText="0">
      <xdr:nvSpPr>
        <xdr:cNvPr id="18220" name="長方形 171"/>
        <xdr:cNvSpPr>
          <a:spLocks noChangeArrowheads="1"/>
        </xdr:cNvSpPr>
      </xdr:nvSpPr>
      <xdr:spPr bwMode="auto">
        <a:xfrm>
          <a:off x="1476375" y="8296274"/>
          <a:ext cx="9334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42,431,116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2</xdr:col>
      <xdr:colOff>819150</xdr:colOff>
      <xdr:row>53</xdr:row>
      <xdr:rowOff>85724</xdr:rowOff>
    </xdr:from>
    <xdr:to>
      <xdr:col>2</xdr:col>
      <xdr:colOff>885825</xdr:colOff>
      <xdr:row>57</xdr:row>
      <xdr:rowOff>133349</xdr:rowOff>
    </xdr:to>
    <xdr:sp macro="" textlink="">
      <xdr:nvSpPr>
        <xdr:cNvPr id="17420" name="直線コネクタ 17"/>
        <xdr:cNvSpPr>
          <a:spLocks noChangeShapeType="1"/>
        </xdr:cNvSpPr>
      </xdr:nvSpPr>
      <xdr:spPr bwMode="auto">
        <a:xfrm>
          <a:off x="3143250" y="8686799"/>
          <a:ext cx="66675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1076325</xdr:colOff>
      <xdr:row>57</xdr:row>
      <xdr:rowOff>142875</xdr:rowOff>
    </xdr:from>
    <xdr:to>
      <xdr:col>1</xdr:col>
      <xdr:colOff>304800</xdr:colOff>
      <xdr:row>60</xdr:row>
      <xdr:rowOff>47625</xdr:rowOff>
    </xdr:to>
    <xdr:sp macro="" textlink="">
      <xdr:nvSpPr>
        <xdr:cNvPr id="17422" name="直線コネクタ 17"/>
        <xdr:cNvSpPr>
          <a:spLocks noChangeShapeType="1"/>
        </xdr:cNvSpPr>
      </xdr:nvSpPr>
      <xdr:spPr bwMode="auto">
        <a:xfrm flipH="1">
          <a:off x="1076325" y="9353550"/>
          <a:ext cx="390525" cy="3619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447675</xdr:colOff>
      <xdr:row>49</xdr:row>
      <xdr:rowOff>0</xdr:rowOff>
    </xdr:from>
    <xdr:to>
      <xdr:col>0</xdr:col>
      <xdr:colOff>857250</xdr:colOff>
      <xdr:row>51</xdr:row>
      <xdr:rowOff>76200</xdr:rowOff>
    </xdr:to>
    <xdr:sp macro="" textlink="">
      <xdr:nvSpPr>
        <xdr:cNvPr id="17423" name="直線コネクタ 17"/>
        <xdr:cNvSpPr>
          <a:spLocks noChangeShapeType="1"/>
        </xdr:cNvSpPr>
      </xdr:nvSpPr>
      <xdr:spPr bwMode="auto">
        <a:xfrm flipH="1" flipV="1">
          <a:off x="447675" y="7724775"/>
          <a:ext cx="409575" cy="3810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762000</xdr:colOff>
      <xdr:row>90</xdr:row>
      <xdr:rowOff>95250</xdr:rowOff>
    </xdr:from>
    <xdr:to>
      <xdr:col>2</xdr:col>
      <xdr:colOff>142875</xdr:colOff>
      <xdr:row>90</xdr:row>
      <xdr:rowOff>114300</xdr:rowOff>
    </xdr:to>
    <xdr:sp macro="" textlink="">
      <xdr:nvSpPr>
        <xdr:cNvPr id="17424" name="直線コネクタ 17"/>
        <xdr:cNvSpPr>
          <a:spLocks noChangeShapeType="1"/>
        </xdr:cNvSpPr>
      </xdr:nvSpPr>
      <xdr:spPr bwMode="auto">
        <a:xfrm flipH="1">
          <a:off x="1924050" y="14468475"/>
          <a:ext cx="542925" cy="190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93</xdr:row>
      <xdr:rowOff>19050</xdr:rowOff>
    </xdr:from>
    <xdr:to>
      <xdr:col>2</xdr:col>
      <xdr:colOff>704850</xdr:colOff>
      <xdr:row>95</xdr:row>
      <xdr:rowOff>19050</xdr:rowOff>
    </xdr:to>
    <xdr:sp macro="" textlink="">
      <xdr:nvSpPr>
        <xdr:cNvPr id="17425" name="直線コネクタ 17"/>
        <xdr:cNvSpPr>
          <a:spLocks noChangeShapeType="1"/>
        </xdr:cNvSpPr>
      </xdr:nvSpPr>
      <xdr:spPr bwMode="auto">
        <a:xfrm flipH="1">
          <a:off x="2867025" y="14601825"/>
          <a:ext cx="161925" cy="3048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942974</xdr:colOff>
      <xdr:row>92</xdr:row>
      <xdr:rowOff>57150</xdr:rowOff>
    </xdr:from>
    <xdr:to>
      <xdr:col>2</xdr:col>
      <xdr:colOff>323849</xdr:colOff>
      <xdr:row>95</xdr:row>
      <xdr:rowOff>9525</xdr:rowOff>
    </xdr:to>
    <xdr:sp macro="" textlink="">
      <xdr:nvSpPr>
        <xdr:cNvPr id="17426" name="直線コネクタ 17"/>
        <xdr:cNvSpPr>
          <a:spLocks noChangeShapeType="1"/>
        </xdr:cNvSpPr>
      </xdr:nvSpPr>
      <xdr:spPr bwMode="auto">
        <a:xfrm flipH="1">
          <a:off x="2105024" y="14754225"/>
          <a:ext cx="542925" cy="4095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857250</xdr:colOff>
      <xdr:row>84</xdr:row>
      <xdr:rowOff>85725</xdr:rowOff>
    </xdr:from>
    <xdr:to>
      <xdr:col>3</xdr:col>
      <xdr:colOff>647700</xdr:colOff>
      <xdr:row>87</xdr:row>
      <xdr:rowOff>66675</xdr:rowOff>
    </xdr:to>
    <xdr:sp macro="" textlink="" fLocksText="0">
      <xdr:nvSpPr>
        <xdr:cNvPr id="18228" name="長方形 179"/>
        <xdr:cNvSpPr>
          <a:spLocks noChangeArrowheads="1"/>
        </xdr:cNvSpPr>
      </xdr:nvSpPr>
      <xdr:spPr bwMode="auto">
        <a:xfrm>
          <a:off x="3181350" y="13544550"/>
          <a:ext cx="9525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42,922,449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0</xdr:colOff>
      <xdr:row>100</xdr:row>
      <xdr:rowOff>104775</xdr:rowOff>
    </xdr:from>
    <xdr:to>
      <xdr:col>5</xdr:col>
      <xdr:colOff>1028700</xdr:colOff>
      <xdr:row>127</xdr:row>
      <xdr:rowOff>28574</xdr:rowOff>
    </xdr:to>
    <xdr:graphicFrame macro="">
      <xdr:nvGraphicFramePr>
        <xdr:cNvPr id="17428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933450</xdr:colOff>
      <xdr:row>150</xdr:row>
      <xdr:rowOff>66674</xdr:rowOff>
    </xdr:from>
    <xdr:to>
      <xdr:col>3</xdr:col>
      <xdr:colOff>714375</xdr:colOff>
      <xdr:row>153</xdr:row>
      <xdr:rowOff>57149</xdr:rowOff>
    </xdr:to>
    <xdr:sp macro="" textlink="" fLocksText="0">
      <xdr:nvSpPr>
        <xdr:cNvPr id="18230" name="長方形 182"/>
        <xdr:cNvSpPr>
          <a:spLocks noChangeArrowheads="1"/>
        </xdr:cNvSpPr>
      </xdr:nvSpPr>
      <xdr:spPr bwMode="auto">
        <a:xfrm>
          <a:off x="3257550" y="24364949"/>
          <a:ext cx="94297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41,314,123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7430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657225</xdr:colOff>
      <xdr:row>215</xdr:row>
      <xdr:rowOff>57150</xdr:rowOff>
    </xdr:from>
    <xdr:to>
      <xdr:col>3</xdr:col>
      <xdr:colOff>828675</xdr:colOff>
      <xdr:row>217</xdr:row>
      <xdr:rowOff>95250</xdr:rowOff>
    </xdr:to>
    <xdr:sp macro="" textlink="">
      <xdr:nvSpPr>
        <xdr:cNvPr id="17431" name="線 188"/>
        <xdr:cNvSpPr>
          <a:spLocks noChangeShapeType="1"/>
        </xdr:cNvSpPr>
      </xdr:nvSpPr>
      <xdr:spPr bwMode="auto">
        <a:xfrm>
          <a:off x="4143375" y="34261425"/>
          <a:ext cx="171450" cy="3429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266700</xdr:colOff>
      <xdr:row>221</xdr:row>
      <xdr:rowOff>123825</xdr:rowOff>
    </xdr:from>
    <xdr:to>
      <xdr:col>5</xdr:col>
      <xdr:colOff>38100</xdr:colOff>
      <xdr:row>224</xdr:row>
      <xdr:rowOff>85725</xdr:rowOff>
    </xdr:to>
    <xdr:sp macro="" textlink="" fLocksText="0">
      <xdr:nvSpPr>
        <xdr:cNvPr id="18233" name="長方形 192"/>
        <xdr:cNvSpPr>
          <a:spLocks noChangeArrowheads="1"/>
        </xdr:cNvSpPr>
      </xdr:nvSpPr>
      <xdr:spPr bwMode="auto">
        <a:xfrm>
          <a:off x="4914900" y="34671000"/>
          <a:ext cx="93345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13,509,536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43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0.13019</cdr:x>
      <cdr:y>0.69031</cdr:y>
    </cdr:from>
    <cdr:to>
      <cdr:x>0.31373</cdr:x>
      <cdr:y>0.69649</cdr:y>
    </cdr:to>
    <cdr:sp macro="" textlink="">
      <cdr:nvSpPr>
        <cdr:cNvPr id="421889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66775" y="2781300"/>
          <a:ext cx="1222018" cy="249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0.23891</cdr:x>
      <cdr:y>0.71006</cdr:y>
    </cdr:from>
    <cdr:to>
      <cdr:x>0.32015</cdr:x>
      <cdr:y>0.78487</cdr:y>
    </cdr:to>
    <cdr:sp macro="" textlink="">
      <cdr:nvSpPr>
        <cdr:cNvPr id="18435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590674" y="2860865"/>
          <a:ext cx="540879" cy="3014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0.52504</cdr:x>
      <cdr:y>0.20567</cdr:y>
    </cdr:from>
    <cdr:to>
      <cdr:x>0.5794</cdr:x>
      <cdr:y>0.22931</cdr:y>
    </cdr:to>
    <cdr:sp macro="" textlink="">
      <cdr:nvSpPr>
        <cdr:cNvPr id="18436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495675" y="828675"/>
          <a:ext cx="361950" cy="952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0.22604</cdr:x>
      <cdr:y>0.64539</cdr:y>
    </cdr:from>
    <cdr:to>
      <cdr:x>0.31536</cdr:x>
      <cdr:y>0.69452</cdr:y>
    </cdr:to>
    <cdr:sp macro="" textlink="">
      <cdr:nvSpPr>
        <cdr:cNvPr id="18437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504950" y="2600324"/>
          <a:ext cx="594700" cy="1979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0.23738</cdr:x>
      <cdr:y>0.41018</cdr:y>
    </cdr:from>
    <cdr:to>
      <cdr:x>0.30901</cdr:x>
      <cdr:y>0.49173</cdr:y>
    </cdr:to>
    <cdr:sp macro="" textlink="">
      <cdr:nvSpPr>
        <cdr:cNvPr id="18450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580444" y="1652650"/>
          <a:ext cx="476956" cy="3285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0.54104</cdr:x>
      <cdr:y>0.24864</cdr:y>
    </cdr:from>
    <cdr:to>
      <cdr:x>0.54215</cdr:x>
      <cdr:y>0.35726</cdr:y>
    </cdr:to>
    <cdr:sp macro="" textlink="">
      <cdr:nvSpPr>
        <cdr:cNvPr id="423943" name="線 18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5023" y="984381"/>
          <a:ext cx="238658" cy="6487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view="pageBreakPreview" zoomScaleNormal="90" zoomScaleSheetLayoutView="100" workbookViewId="0">
      <selection activeCell="D10" sqref="D10"/>
    </sheetView>
  </sheetViews>
  <sheetFormatPr defaultRowHeight="23.1" customHeight="1"/>
  <cols>
    <col min="1" max="1" width="2.5" style="5" customWidth="1"/>
    <col min="2" max="2" width="25.625" style="5" customWidth="1"/>
    <col min="3" max="3" width="2.5" style="5" customWidth="1"/>
    <col min="4" max="8" width="30.625" style="5" customWidth="1"/>
    <col min="9" max="16384" width="9" style="5"/>
  </cols>
  <sheetData>
    <row r="1" spans="1:9" ht="23.1" customHeight="1">
      <c r="A1" s="603" t="s">
        <v>0</v>
      </c>
      <c r="B1" s="603"/>
      <c r="C1" s="603"/>
      <c r="D1" s="603"/>
      <c r="E1" s="603"/>
    </row>
    <row r="2" spans="1:9" ht="23.1" customHeight="1">
      <c r="B2" s="31"/>
      <c r="C2" s="31"/>
      <c r="E2" s="31"/>
    </row>
    <row r="3" spans="1:9" ht="23.1" customHeight="1">
      <c r="B3" s="31"/>
      <c r="C3" s="31"/>
      <c r="E3" s="31"/>
    </row>
    <row r="4" spans="1:9" ht="23.1" customHeight="1" thickBot="1">
      <c r="A4" s="234" t="s">
        <v>380</v>
      </c>
      <c r="B4" s="234"/>
      <c r="G4" s="162"/>
      <c r="H4" s="162" t="s">
        <v>1</v>
      </c>
    </row>
    <row r="5" spans="1:9" ht="40.5" customHeight="1">
      <c r="A5" s="604" t="s">
        <v>2</v>
      </c>
      <c r="B5" s="605"/>
      <c r="C5" s="605"/>
      <c r="D5" s="280" t="s">
        <v>3</v>
      </c>
      <c r="E5" s="280" t="s">
        <v>4</v>
      </c>
      <c r="F5" s="435" t="s">
        <v>5</v>
      </c>
      <c r="G5" s="435" t="s">
        <v>6</v>
      </c>
      <c r="H5" s="479" t="s">
        <v>381</v>
      </c>
      <c r="I5" s="234"/>
    </row>
    <row r="6" spans="1:9" ht="10.5" customHeight="1">
      <c r="A6" s="281"/>
      <c r="B6" s="161"/>
      <c r="C6" s="163"/>
      <c r="D6" s="161"/>
      <c r="E6" s="161"/>
      <c r="F6" s="161"/>
      <c r="G6" s="161"/>
      <c r="H6" s="282"/>
      <c r="I6" s="234"/>
    </row>
    <row r="7" spans="1:9" ht="23.1" customHeight="1">
      <c r="A7" s="600" t="s">
        <v>7</v>
      </c>
      <c r="B7" s="601"/>
      <c r="C7" s="601"/>
      <c r="D7" s="151">
        <v>32885829</v>
      </c>
      <c r="E7" s="164">
        <v>38315225</v>
      </c>
      <c r="F7" s="164">
        <v>39140394</v>
      </c>
      <c r="G7" s="189">
        <v>38277799</v>
      </c>
      <c r="H7" s="283">
        <v>44050489</v>
      </c>
      <c r="I7" s="234"/>
    </row>
    <row r="8" spans="1:9" ht="23.25" customHeight="1">
      <c r="A8" s="600" t="s">
        <v>8</v>
      </c>
      <c r="B8" s="601"/>
      <c r="C8" s="601"/>
      <c r="D8" s="151">
        <v>31971566</v>
      </c>
      <c r="E8" s="164">
        <v>37371155</v>
      </c>
      <c r="F8" s="164">
        <v>38296600</v>
      </c>
      <c r="G8" s="189">
        <v>36954084</v>
      </c>
      <c r="H8" s="283">
        <v>42431116</v>
      </c>
      <c r="I8" s="234"/>
    </row>
    <row r="9" spans="1:9" ht="23.1" customHeight="1">
      <c r="A9" s="185"/>
      <c r="B9" s="237" t="s">
        <v>9</v>
      </c>
      <c r="C9" s="160"/>
      <c r="D9" s="151">
        <v>914263</v>
      </c>
      <c r="E9" s="164">
        <v>944070</v>
      </c>
      <c r="F9" s="164">
        <v>843794</v>
      </c>
      <c r="G9" s="189">
        <v>1323715</v>
      </c>
      <c r="H9" s="283">
        <v>1619373</v>
      </c>
      <c r="I9" s="234"/>
    </row>
    <row r="10" spans="1:9" ht="23.1" customHeight="1">
      <c r="A10" s="600" t="s">
        <v>10</v>
      </c>
      <c r="B10" s="601"/>
      <c r="C10" s="601"/>
      <c r="D10" s="151">
        <v>704624</v>
      </c>
      <c r="E10" s="164">
        <v>693074</v>
      </c>
      <c r="F10" s="164">
        <v>729625</v>
      </c>
      <c r="G10" s="189">
        <v>950139</v>
      </c>
      <c r="H10" s="283">
        <v>857541</v>
      </c>
      <c r="I10" s="234"/>
    </row>
    <row r="11" spans="1:9" ht="23.1" customHeight="1">
      <c r="A11" s="185"/>
      <c r="B11" s="237" t="s">
        <v>11</v>
      </c>
      <c r="C11" s="160"/>
      <c r="D11" s="165">
        <v>3.8</v>
      </c>
      <c r="E11" s="166">
        <v>3.7</v>
      </c>
      <c r="F11" s="166">
        <v>3.7</v>
      </c>
      <c r="G11" s="190">
        <v>4.5999999999999996</v>
      </c>
      <c r="H11" s="284">
        <v>4.0999999999999996</v>
      </c>
      <c r="I11" s="234"/>
    </row>
    <row r="12" spans="1:9" ht="23.1" customHeight="1">
      <c r="A12" s="185"/>
      <c r="B12" s="237" t="s">
        <v>12</v>
      </c>
      <c r="C12" s="160"/>
      <c r="D12" s="151">
        <v>33174</v>
      </c>
      <c r="E12" s="164">
        <v>-11550</v>
      </c>
      <c r="F12" s="164">
        <v>36551</v>
      </c>
      <c r="G12" s="189">
        <v>220514</v>
      </c>
      <c r="H12" s="283">
        <v>-92598</v>
      </c>
      <c r="I12" s="234"/>
    </row>
    <row r="13" spans="1:9" ht="23.1" customHeight="1">
      <c r="A13" s="185"/>
      <c r="B13" s="237" t="s">
        <v>13</v>
      </c>
      <c r="C13" s="160"/>
      <c r="D13" s="167">
        <v>48518</v>
      </c>
      <c r="E13" s="164">
        <v>-210550</v>
      </c>
      <c r="F13" s="164">
        <v>520551</v>
      </c>
      <c r="G13" s="189">
        <v>508514</v>
      </c>
      <c r="H13" s="283">
        <v>222208</v>
      </c>
      <c r="I13" s="234"/>
    </row>
    <row r="14" spans="1:9" ht="23.1" customHeight="1">
      <c r="A14" s="185"/>
      <c r="B14" s="237" t="s">
        <v>14</v>
      </c>
      <c r="C14" s="160"/>
      <c r="D14" s="151">
        <v>14477259</v>
      </c>
      <c r="E14" s="164">
        <v>14439605</v>
      </c>
      <c r="F14" s="164">
        <v>14618928</v>
      </c>
      <c r="G14" s="164">
        <v>15300235</v>
      </c>
      <c r="H14" s="283">
        <v>15606254</v>
      </c>
      <c r="I14" s="234"/>
    </row>
    <row r="15" spans="1:9" ht="23.1" customHeight="1">
      <c r="A15" s="185"/>
      <c r="B15" s="237" t="s">
        <v>15</v>
      </c>
      <c r="C15" s="160"/>
      <c r="D15" s="151">
        <v>10989022</v>
      </c>
      <c r="E15" s="164">
        <v>10727359</v>
      </c>
      <c r="F15" s="164">
        <v>10735620</v>
      </c>
      <c r="G15" s="164">
        <v>11130400</v>
      </c>
      <c r="H15" s="283">
        <v>11084794</v>
      </c>
      <c r="I15" s="234"/>
    </row>
    <row r="16" spans="1:9" ht="23.1" customHeight="1">
      <c r="A16" s="185"/>
      <c r="B16" s="237" t="s">
        <v>16</v>
      </c>
      <c r="C16" s="160"/>
      <c r="D16" s="151">
        <v>18670106</v>
      </c>
      <c r="E16" s="164">
        <v>18967070</v>
      </c>
      <c r="F16" s="164">
        <v>19842644</v>
      </c>
      <c r="G16" s="164">
        <v>20485564</v>
      </c>
      <c r="H16" s="283">
        <v>20848167</v>
      </c>
      <c r="I16" s="234"/>
    </row>
    <row r="17" spans="1:9" ht="23.1" customHeight="1">
      <c r="A17" s="185"/>
      <c r="B17" s="237" t="s">
        <v>17</v>
      </c>
      <c r="C17" s="160"/>
      <c r="D17" s="168">
        <v>0.76</v>
      </c>
      <c r="E17" s="169">
        <v>0.75</v>
      </c>
      <c r="F17" s="169">
        <v>0.74</v>
      </c>
      <c r="G17" s="169">
        <v>0.73</v>
      </c>
      <c r="H17" s="285">
        <v>0.72</v>
      </c>
      <c r="I17" s="234"/>
    </row>
    <row r="18" spans="1:9" ht="23.1" customHeight="1">
      <c r="A18" s="185"/>
      <c r="B18" s="237" t="s">
        <v>18</v>
      </c>
      <c r="C18" s="160"/>
      <c r="D18" s="151">
        <v>22386872</v>
      </c>
      <c r="E18" s="164">
        <v>22697486</v>
      </c>
      <c r="F18" s="164">
        <v>24063267</v>
      </c>
      <c r="G18" s="164">
        <v>23711829</v>
      </c>
      <c r="H18" s="283">
        <v>24907271</v>
      </c>
      <c r="I18" s="234"/>
    </row>
    <row r="19" spans="1:9" ht="23.1" customHeight="1">
      <c r="A19" s="185"/>
      <c r="B19" s="237" t="s">
        <v>19</v>
      </c>
      <c r="C19" s="160"/>
      <c r="D19" s="165">
        <v>68.099999999999994</v>
      </c>
      <c r="E19" s="166">
        <v>59.2</v>
      </c>
      <c r="F19" s="166">
        <v>61.5</v>
      </c>
      <c r="G19" s="166">
        <v>62.1</v>
      </c>
      <c r="H19" s="284">
        <v>56.5</v>
      </c>
      <c r="I19" s="234"/>
    </row>
    <row r="20" spans="1:9" ht="23.1" customHeight="1">
      <c r="A20" s="600" t="s">
        <v>20</v>
      </c>
      <c r="B20" s="601"/>
      <c r="C20" s="601"/>
      <c r="D20" s="151">
        <v>16702672</v>
      </c>
      <c r="E20" s="164">
        <v>16200507</v>
      </c>
      <c r="F20" s="164">
        <v>16821900</v>
      </c>
      <c r="G20" s="164">
        <v>16556849</v>
      </c>
      <c r="H20" s="283">
        <v>19359848</v>
      </c>
      <c r="I20" s="234"/>
    </row>
    <row r="21" spans="1:9" ht="23.1" customHeight="1">
      <c r="A21" s="185"/>
      <c r="B21" s="237" t="s">
        <v>21</v>
      </c>
      <c r="C21" s="160"/>
      <c r="D21" s="165">
        <v>50.8</v>
      </c>
      <c r="E21" s="166">
        <v>42.3</v>
      </c>
      <c r="F21" s="166">
        <v>43</v>
      </c>
      <c r="G21" s="166">
        <v>44</v>
      </c>
      <c r="H21" s="284">
        <v>43.9</v>
      </c>
      <c r="I21" s="234"/>
    </row>
    <row r="22" spans="1:9" ht="23.1" customHeight="1">
      <c r="A22" s="185"/>
      <c r="B22" s="237" t="s">
        <v>22</v>
      </c>
      <c r="C22" s="160"/>
      <c r="D22" s="151">
        <v>3416892</v>
      </c>
      <c r="E22" s="164">
        <v>3528882</v>
      </c>
      <c r="F22" s="164">
        <v>3525300</v>
      </c>
      <c r="G22" s="164">
        <v>3588279</v>
      </c>
      <c r="H22" s="283">
        <v>3628884</v>
      </c>
      <c r="I22" s="234"/>
    </row>
    <row r="23" spans="1:9" ht="23.1" customHeight="1">
      <c r="A23" s="185"/>
      <c r="B23" s="237" t="s">
        <v>23</v>
      </c>
      <c r="C23" s="160"/>
      <c r="D23" s="165">
        <v>13.4</v>
      </c>
      <c r="E23" s="166">
        <v>13.5</v>
      </c>
      <c r="F23" s="166">
        <v>12.4</v>
      </c>
      <c r="G23" s="166">
        <v>11.8</v>
      </c>
      <c r="H23" s="284">
        <v>11.6</v>
      </c>
      <c r="I23" s="234"/>
    </row>
    <row r="24" spans="1:9" ht="23.1" customHeight="1">
      <c r="A24" s="185"/>
      <c r="B24" s="237" t="s">
        <v>24</v>
      </c>
      <c r="C24" s="160"/>
      <c r="D24" s="165">
        <v>11.4</v>
      </c>
      <c r="E24" s="166">
        <v>11.5</v>
      </c>
      <c r="F24" s="166">
        <v>11</v>
      </c>
      <c r="G24" s="166">
        <v>10.7</v>
      </c>
      <c r="H24" s="284">
        <v>10.199999999999999</v>
      </c>
      <c r="I24" s="234"/>
    </row>
    <row r="25" spans="1:9" ht="23.1" customHeight="1">
      <c r="A25" s="185"/>
      <c r="B25" s="237" t="s">
        <v>25</v>
      </c>
      <c r="C25" s="160"/>
      <c r="D25" s="151">
        <v>18411787</v>
      </c>
      <c r="E25" s="164">
        <v>18658391</v>
      </c>
      <c r="F25" s="164">
        <v>19272385</v>
      </c>
      <c r="G25" s="164">
        <v>19658227</v>
      </c>
      <c r="H25" s="283">
        <v>19859614</v>
      </c>
      <c r="I25" s="234"/>
    </row>
    <row r="26" spans="1:9" ht="23.1" customHeight="1">
      <c r="A26" s="185"/>
      <c r="B26" s="237" t="s">
        <v>26</v>
      </c>
      <c r="C26" s="160"/>
      <c r="D26" s="151">
        <v>17796715</v>
      </c>
      <c r="E26" s="164">
        <v>18221961</v>
      </c>
      <c r="F26" s="164">
        <v>18864357</v>
      </c>
      <c r="G26" s="164">
        <v>19167932</v>
      </c>
      <c r="H26" s="283">
        <v>19941621</v>
      </c>
      <c r="I26" s="234"/>
    </row>
    <row r="27" spans="1:9" ht="23.1" customHeight="1">
      <c r="A27" s="185"/>
      <c r="B27" s="237" t="s">
        <v>27</v>
      </c>
      <c r="C27" s="160"/>
      <c r="D27" s="165">
        <v>92.3</v>
      </c>
      <c r="E27" s="166">
        <v>91.1</v>
      </c>
      <c r="F27" s="166">
        <v>88.7</v>
      </c>
      <c r="G27" s="166">
        <v>89.5</v>
      </c>
      <c r="H27" s="284">
        <v>91.8</v>
      </c>
      <c r="I27" s="234"/>
    </row>
    <row r="28" spans="1:9" ht="23.1" customHeight="1">
      <c r="A28" s="185"/>
      <c r="B28" s="237" t="s">
        <v>28</v>
      </c>
      <c r="C28" s="160"/>
      <c r="D28" s="151">
        <v>2821176</v>
      </c>
      <c r="E28" s="164">
        <v>2634546</v>
      </c>
      <c r="F28" s="164">
        <v>3340392</v>
      </c>
      <c r="G28" s="164">
        <v>3516964</v>
      </c>
      <c r="H28" s="283">
        <v>4929955</v>
      </c>
      <c r="I28" s="234"/>
    </row>
    <row r="29" spans="1:9" ht="23.1" customHeight="1">
      <c r="A29" s="185"/>
      <c r="B29" s="237" t="s">
        <v>29</v>
      </c>
      <c r="C29" s="160"/>
      <c r="D29" s="151">
        <v>33705835</v>
      </c>
      <c r="E29" s="164">
        <v>34676086</v>
      </c>
      <c r="F29" s="164">
        <v>35395176</v>
      </c>
      <c r="G29" s="164">
        <v>35437295</v>
      </c>
      <c r="H29" s="283">
        <v>35961824</v>
      </c>
      <c r="I29" s="234"/>
    </row>
    <row r="30" spans="1:9" ht="23.1" customHeight="1">
      <c r="A30" s="185"/>
      <c r="B30" s="237" t="s">
        <v>30</v>
      </c>
      <c r="C30" s="160"/>
      <c r="D30" s="151">
        <v>2403929</v>
      </c>
      <c r="E30" s="164">
        <v>3743686</v>
      </c>
      <c r="F30" s="164">
        <v>3006184</v>
      </c>
      <c r="G30" s="164">
        <v>2382097</v>
      </c>
      <c r="H30" s="283">
        <v>2087449</v>
      </c>
      <c r="I30" s="234"/>
    </row>
    <row r="31" spans="1:9" ht="10.5" customHeight="1" thickBot="1">
      <c r="A31" s="186"/>
      <c r="B31" s="286"/>
      <c r="C31" s="287"/>
      <c r="D31" s="288"/>
      <c r="E31" s="288"/>
      <c r="F31" s="288"/>
      <c r="G31" s="288"/>
      <c r="H31" s="289"/>
      <c r="I31" s="234"/>
    </row>
    <row r="32" spans="1:9" ht="23.1" customHeight="1">
      <c r="A32" s="602" t="s">
        <v>31</v>
      </c>
      <c r="B32" s="602"/>
      <c r="C32" s="602"/>
      <c r="D32" s="602"/>
      <c r="E32" s="602"/>
      <c r="F32" s="234"/>
      <c r="G32" s="234"/>
      <c r="H32" s="162" t="s">
        <v>32</v>
      </c>
    </row>
    <row r="33" spans="2:3" ht="23.1" customHeight="1">
      <c r="B33" s="31" t="s">
        <v>33</v>
      </c>
      <c r="C33" s="31"/>
    </row>
  </sheetData>
  <sheetProtection selectLockedCells="1" selectUnlockedCells="1"/>
  <mergeCells count="7">
    <mergeCell ref="A10:C10"/>
    <mergeCell ref="A20:C20"/>
    <mergeCell ref="A32:E32"/>
    <mergeCell ref="A1:E1"/>
    <mergeCell ref="A5:C5"/>
    <mergeCell ref="A7:C7"/>
    <mergeCell ref="A8:C8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horizontalDpi="300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zoomScaleNormal="90" zoomScaleSheetLayoutView="100" workbookViewId="0">
      <pane xSplit="2" topLeftCell="F1" activePane="topRight" state="frozen"/>
      <selection activeCell="A19" sqref="A19"/>
      <selection pane="topRight" activeCell="F21" sqref="F21"/>
    </sheetView>
  </sheetViews>
  <sheetFormatPr defaultRowHeight="18.95" customHeight="1"/>
  <cols>
    <col min="1" max="1" width="3.5" style="84" customWidth="1"/>
    <col min="2" max="2" width="30.125" style="84" customWidth="1"/>
    <col min="3" max="4" width="29.25" style="84" customWidth="1"/>
    <col min="5" max="7" width="30.625" style="84" customWidth="1"/>
    <col min="8" max="16384" width="9" style="84"/>
  </cols>
  <sheetData>
    <row r="1" spans="1:7" ht="5.0999999999999996" customHeight="1">
      <c r="A1" s="31"/>
      <c r="D1" s="31"/>
      <c r="G1" s="589"/>
    </row>
    <row r="2" spans="1:7" ht="15" customHeight="1" thickBot="1">
      <c r="A2" s="31" t="s">
        <v>404</v>
      </c>
      <c r="D2" s="31"/>
      <c r="G2" s="589" t="s">
        <v>133</v>
      </c>
    </row>
    <row r="3" spans="1:7" ht="20.100000000000001" customHeight="1">
      <c r="A3" s="615" t="s">
        <v>134</v>
      </c>
      <c r="B3" s="616"/>
      <c r="C3" s="619" t="s">
        <v>405</v>
      </c>
      <c r="D3" s="616" t="s">
        <v>406</v>
      </c>
      <c r="E3" s="616" t="s">
        <v>407</v>
      </c>
      <c r="F3" s="616"/>
      <c r="G3" s="340" t="s">
        <v>135</v>
      </c>
    </row>
    <row r="4" spans="1:7" ht="20.100000000000001" customHeight="1">
      <c r="A4" s="617"/>
      <c r="B4" s="618"/>
      <c r="C4" s="726"/>
      <c r="D4" s="618"/>
      <c r="E4" s="587" t="s">
        <v>136</v>
      </c>
      <c r="F4" s="592" t="s">
        <v>137</v>
      </c>
      <c r="G4" s="341" t="s">
        <v>138</v>
      </c>
    </row>
    <row r="5" spans="1:7" ht="15.95" customHeight="1">
      <c r="A5" s="606" t="s">
        <v>91</v>
      </c>
      <c r="B5" s="607"/>
      <c r="C5" s="342">
        <f>C6+C28</f>
        <v>40749076</v>
      </c>
      <c r="D5" s="343">
        <f>D6+D28</f>
        <v>3931046</v>
      </c>
      <c r="E5" s="343">
        <f>E6+E28</f>
        <v>3370503</v>
      </c>
      <c r="F5" s="343">
        <f>F6+F28</f>
        <v>766853</v>
      </c>
      <c r="G5" s="344">
        <f>+C5+D5-E5</f>
        <v>41309619</v>
      </c>
    </row>
    <row r="6" spans="1:7" ht="15.95" customHeight="1">
      <c r="A6" s="606" t="s">
        <v>139</v>
      </c>
      <c r="B6" s="607"/>
      <c r="C6" s="591">
        <f>SUM(C7:C27)</f>
        <v>35437295</v>
      </c>
      <c r="D6" s="345">
        <f>SUM(D7:D27)</f>
        <v>3531946</v>
      </c>
      <c r="E6" s="345">
        <f>SUM(E7:E27)</f>
        <v>3007417</v>
      </c>
      <c r="F6" s="345">
        <f>SUM(F7:F27)</f>
        <v>621467</v>
      </c>
      <c r="G6" s="346">
        <f t="shared" ref="G6:G29" si="0">+C6+D6-E6</f>
        <v>35961824</v>
      </c>
    </row>
    <row r="7" spans="1:7" ht="15.95" customHeight="1">
      <c r="A7" s="251"/>
      <c r="B7" s="595" t="s">
        <v>356</v>
      </c>
      <c r="C7" s="347">
        <v>4900351</v>
      </c>
      <c r="D7" s="347">
        <v>458500</v>
      </c>
      <c r="E7" s="347">
        <v>312959</v>
      </c>
      <c r="F7" s="347">
        <v>80003</v>
      </c>
      <c r="G7" s="349">
        <f t="shared" si="0"/>
        <v>5045892</v>
      </c>
    </row>
    <row r="8" spans="1:7" ht="15.95" customHeight="1">
      <c r="A8" s="251"/>
      <c r="B8" s="595" t="s">
        <v>140</v>
      </c>
      <c r="C8" s="590">
        <v>7918815</v>
      </c>
      <c r="D8" s="347">
        <v>176200</v>
      </c>
      <c r="E8" s="347">
        <v>972336</v>
      </c>
      <c r="F8" s="347">
        <v>160227</v>
      </c>
      <c r="G8" s="349">
        <f t="shared" si="0"/>
        <v>7122679</v>
      </c>
    </row>
    <row r="9" spans="1:7" ht="15.95" customHeight="1">
      <c r="A9" s="251"/>
      <c r="B9" s="595" t="s">
        <v>141</v>
      </c>
      <c r="C9" s="347">
        <v>615978</v>
      </c>
      <c r="D9" s="22">
        <v>0</v>
      </c>
      <c r="E9" s="347">
        <v>55528</v>
      </c>
      <c r="F9" s="347">
        <v>13245</v>
      </c>
      <c r="G9" s="349">
        <f t="shared" si="0"/>
        <v>560450</v>
      </c>
    </row>
    <row r="10" spans="1:7" ht="15.95" customHeight="1">
      <c r="A10" s="251"/>
      <c r="B10" s="595" t="s">
        <v>142</v>
      </c>
      <c r="C10" s="347">
        <v>4838962</v>
      </c>
      <c r="D10" s="347">
        <v>118900</v>
      </c>
      <c r="E10" s="347">
        <v>483616</v>
      </c>
      <c r="F10" s="347">
        <v>128435</v>
      </c>
      <c r="G10" s="349">
        <f t="shared" si="0"/>
        <v>4474246</v>
      </c>
    </row>
    <row r="11" spans="1:7" ht="15.95" customHeight="1">
      <c r="A11" s="251"/>
      <c r="B11" s="595" t="s">
        <v>143</v>
      </c>
      <c r="C11" s="22">
        <v>0</v>
      </c>
      <c r="D11" s="22">
        <v>0</v>
      </c>
      <c r="E11" s="22">
        <v>0</v>
      </c>
      <c r="F11" s="22">
        <v>0</v>
      </c>
      <c r="G11" s="598">
        <f t="shared" si="0"/>
        <v>0</v>
      </c>
    </row>
    <row r="12" spans="1:7" ht="15.95" customHeight="1">
      <c r="A12" s="251"/>
      <c r="B12" s="595" t="s">
        <v>144</v>
      </c>
      <c r="C12" s="22">
        <v>0</v>
      </c>
      <c r="D12" s="22">
        <v>0</v>
      </c>
      <c r="E12" s="22">
        <v>0</v>
      </c>
      <c r="F12" s="22">
        <v>0</v>
      </c>
      <c r="G12" s="598">
        <f t="shared" si="0"/>
        <v>0</v>
      </c>
    </row>
    <row r="13" spans="1:7" ht="15.95" customHeight="1">
      <c r="A13" s="251"/>
      <c r="B13" s="595" t="s">
        <v>355</v>
      </c>
      <c r="C13" s="22">
        <v>0</v>
      </c>
      <c r="D13" s="22">
        <v>143200</v>
      </c>
      <c r="E13" s="22">
        <v>0</v>
      </c>
      <c r="F13" s="22">
        <v>0</v>
      </c>
      <c r="G13" s="349">
        <f t="shared" si="0"/>
        <v>143200</v>
      </c>
    </row>
    <row r="14" spans="1:7" ht="15.95" customHeight="1">
      <c r="A14" s="251"/>
      <c r="B14" s="595" t="s">
        <v>145</v>
      </c>
      <c r="C14" s="351">
        <v>906727</v>
      </c>
      <c r="D14" s="22">
        <v>402500</v>
      </c>
      <c r="E14" s="347">
        <v>235735</v>
      </c>
      <c r="F14" s="347">
        <v>12075</v>
      </c>
      <c r="G14" s="349">
        <f t="shared" si="0"/>
        <v>1073492</v>
      </c>
    </row>
    <row r="15" spans="1:7" ht="15.95" customHeight="1">
      <c r="A15" s="251"/>
      <c r="B15" s="595" t="s">
        <v>146</v>
      </c>
      <c r="C15" s="351">
        <v>119008</v>
      </c>
      <c r="D15" s="22">
        <v>0</v>
      </c>
      <c r="E15" s="347">
        <v>14880</v>
      </c>
      <c r="F15" s="347">
        <v>1944</v>
      </c>
      <c r="G15" s="349">
        <f t="shared" si="0"/>
        <v>104128</v>
      </c>
    </row>
    <row r="16" spans="1:7" ht="15.95" customHeight="1">
      <c r="A16" s="251"/>
      <c r="B16" s="595" t="s">
        <v>147</v>
      </c>
      <c r="C16" s="351">
        <v>743667</v>
      </c>
      <c r="D16" s="351">
        <v>115900</v>
      </c>
      <c r="E16" s="347">
        <v>72000</v>
      </c>
      <c r="F16" s="347">
        <v>11251</v>
      </c>
      <c r="G16" s="349">
        <f t="shared" si="0"/>
        <v>787567</v>
      </c>
    </row>
    <row r="17" spans="1:7" ht="15.95" customHeight="1">
      <c r="A17" s="251"/>
      <c r="B17" s="595" t="s">
        <v>148</v>
      </c>
      <c r="C17" s="351">
        <v>25432</v>
      </c>
      <c r="D17" s="22">
        <v>0</v>
      </c>
      <c r="E17" s="347">
        <v>8222</v>
      </c>
      <c r="F17" s="347">
        <v>1303</v>
      </c>
      <c r="G17" s="349">
        <f t="shared" si="0"/>
        <v>17210</v>
      </c>
    </row>
    <row r="18" spans="1:7" ht="15.95" customHeight="1">
      <c r="A18" s="251"/>
      <c r="B18" s="595" t="s">
        <v>149</v>
      </c>
      <c r="C18" s="352">
        <v>0</v>
      </c>
      <c r="D18" s="22">
        <v>0</v>
      </c>
      <c r="E18" s="22">
        <v>0</v>
      </c>
      <c r="F18" s="22">
        <v>0</v>
      </c>
      <c r="G18" s="598">
        <f t="shared" si="0"/>
        <v>0</v>
      </c>
    </row>
    <row r="19" spans="1:7" ht="15.95" customHeight="1">
      <c r="A19" s="251"/>
      <c r="B19" s="595" t="s">
        <v>150</v>
      </c>
      <c r="C19" s="351">
        <v>37080</v>
      </c>
      <c r="D19" s="22">
        <v>0</v>
      </c>
      <c r="E19" s="347">
        <v>6620</v>
      </c>
      <c r="F19" s="347">
        <v>556</v>
      </c>
      <c r="G19" s="349">
        <f t="shared" si="0"/>
        <v>30460</v>
      </c>
    </row>
    <row r="20" spans="1:7" ht="15.95" customHeight="1">
      <c r="A20" s="251"/>
      <c r="B20" s="595" t="s">
        <v>151</v>
      </c>
      <c r="C20" s="22">
        <v>0</v>
      </c>
      <c r="D20" s="22">
        <v>0</v>
      </c>
      <c r="E20" s="22">
        <v>0</v>
      </c>
      <c r="F20" s="22">
        <v>0</v>
      </c>
      <c r="G20" s="598">
        <f t="shared" si="0"/>
        <v>0</v>
      </c>
    </row>
    <row r="21" spans="1:7" ht="15.95" customHeight="1">
      <c r="A21" s="251"/>
      <c r="B21" s="595" t="s">
        <v>152</v>
      </c>
      <c r="C21" s="351">
        <v>1286434</v>
      </c>
      <c r="D21" s="22">
        <v>0</v>
      </c>
      <c r="E21" s="347">
        <v>202347</v>
      </c>
      <c r="F21" s="347">
        <v>16176</v>
      </c>
      <c r="G21" s="349">
        <f t="shared" si="0"/>
        <v>1084087</v>
      </c>
    </row>
    <row r="22" spans="1:7" ht="15.95" customHeight="1">
      <c r="A22" s="251"/>
      <c r="B22" s="595" t="s">
        <v>153</v>
      </c>
      <c r="C22" s="351">
        <v>174575</v>
      </c>
      <c r="D22" s="22">
        <v>0</v>
      </c>
      <c r="E22" s="347">
        <v>27668</v>
      </c>
      <c r="F22" s="347">
        <v>3354</v>
      </c>
      <c r="G22" s="349">
        <f t="shared" si="0"/>
        <v>146907</v>
      </c>
    </row>
    <row r="23" spans="1:7" ht="15.95" customHeight="1">
      <c r="A23" s="251"/>
      <c r="B23" s="595" t="s">
        <v>154</v>
      </c>
      <c r="C23" s="351">
        <v>168262</v>
      </c>
      <c r="D23" s="22">
        <v>0</v>
      </c>
      <c r="E23" s="347">
        <v>13777</v>
      </c>
      <c r="F23" s="347">
        <v>2803</v>
      </c>
      <c r="G23" s="349">
        <f t="shared" si="0"/>
        <v>154485</v>
      </c>
    </row>
    <row r="24" spans="1:7" ht="15.95" customHeight="1">
      <c r="A24" s="251"/>
      <c r="B24" s="595" t="s">
        <v>155</v>
      </c>
      <c r="C24" s="351">
        <v>1105407</v>
      </c>
      <c r="D24" s="351">
        <v>247700</v>
      </c>
      <c r="E24" s="347">
        <v>33877</v>
      </c>
      <c r="F24" s="347">
        <v>16370</v>
      </c>
      <c r="G24" s="349">
        <f t="shared" si="0"/>
        <v>1319230</v>
      </c>
    </row>
    <row r="25" spans="1:7" ht="15.95" customHeight="1">
      <c r="A25" s="251"/>
      <c r="B25" s="595" t="s">
        <v>156</v>
      </c>
      <c r="C25" s="351">
        <v>11983576</v>
      </c>
      <c r="D25" s="351">
        <v>1861946</v>
      </c>
      <c r="E25" s="347">
        <v>508308</v>
      </c>
      <c r="F25" s="347">
        <v>166187</v>
      </c>
      <c r="G25" s="349">
        <f t="shared" si="0"/>
        <v>13337214</v>
      </c>
    </row>
    <row r="26" spans="1:7" ht="15.95" customHeight="1">
      <c r="A26" s="251"/>
      <c r="B26" s="595" t="s">
        <v>157</v>
      </c>
      <c r="C26" s="351">
        <v>445021</v>
      </c>
      <c r="D26" s="22">
        <v>0</v>
      </c>
      <c r="E26" s="347">
        <v>59544</v>
      </c>
      <c r="F26" s="347">
        <v>7538</v>
      </c>
      <c r="G26" s="349">
        <f t="shared" si="0"/>
        <v>385477</v>
      </c>
    </row>
    <row r="27" spans="1:7" ht="15.95" customHeight="1">
      <c r="A27" s="251"/>
      <c r="B27" s="595" t="s">
        <v>158</v>
      </c>
      <c r="C27" s="351">
        <v>168000</v>
      </c>
      <c r="D27" s="347">
        <v>7100</v>
      </c>
      <c r="E27" s="22">
        <v>0</v>
      </c>
      <c r="F27" s="22">
        <v>0</v>
      </c>
      <c r="G27" s="349">
        <f t="shared" si="0"/>
        <v>175100</v>
      </c>
    </row>
    <row r="28" spans="1:7" ht="15.95" customHeight="1">
      <c r="A28" s="606" t="s">
        <v>159</v>
      </c>
      <c r="B28" s="607"/>
      <c r="C28" s="4">
        <f>SUM(C29:C29)</f>
        <v>5311781</v>
      </c>
      <c r="D28" s="345">
        <f>SUM(D29:D29)</f>
        <v>399100</v>
      </c>
      <c r="E28" s="345">
        <f>SUM(E29:E29)</f>
        <v>363086</v>
      </c>
      <c r="F28" s="345">
        <f>SUM(F29:F29)</f>
        <v>145386</v>
      </c>
      <c r="G28" s="346">
        <f t="shared" si="0"/>
        <v>5347795</v>
      </c>
    </row>
    <row r="29" spans="1:7" ht="15.95" customHeight="1" thickBot="1">
      <c r="A29" s="267"/>
      <c r="B29" s="596" t="s">
        <v>160</v>
      </c>
      <c r="C29" s="353">
        <v>5311781</v>
      </c>
      <c r="D29" s="353">
        <v>399100</v>
      </c>
      <c r="E29" s="353">
        <v>363086</v>
      </c>
      <c r="F29" s="353">
        <v>145386</v>
      </c>
      <c r="G29" s="355">
        <f t="shared" si="0"/>
        <v>5347795</v>
      </c>
    </row>
    <row r="30" spans="1:7" ht="15" customHeight="1">
      <c r="A30" s="119"/>
      <c r="B30" s="588" t="s">
        <v>357</v>
      </c>
      <c r="C30" s="588"/>
      <c r="D30" s="588"/>
      <c r="E30" s="588"/>
      <c r="F30" s="588"/>
      <c r="G30" s="23" t="s">
        <v>32</v>
      </c>
    </row>
    <row r="31" spans="1:7" ht="15" customHeight="1">
      <c r="A31" s="119"/>
      <c r="B31" s="588" t="s">
        <v>358</v>
      </c>
      <c r="C31" s="588"/>
      <c r="D31" s="588"/>
      <c r="E31" s="588"/>
      <c r="F31" s="588"/>
      <c r="G31" s="588"/>
    </row>
    <row r="32" spans="1:7" ht="15" customHeight="1" thickBot="1">
      <c r="A32" s="588" t="s">
        <v>408</v>
      </c>
      <c r="C32" s="588"/>
      <c r="D32" s="588"/>
      <c r="F32" s="588"/>
      <c r="G32" s="589" t="s">
        <v>133</v>
      </c>
    </row>
    <row r="33" spans="1:7" ht="20.100000000000001" customHeight="1">
      <c r="A33" s="615" t="s">
        <v>161</v>
      </c>
      <c r="B33" s="616"/>
      <c r="C33" s="619" t="s">
        <v>405</v>
      </c>
      <c r="D33" s="616" t="s">
        <v>406</v>
      </c>
      <c r="E33" s="616" t="s">
        <v>407</v>
      </c>
      <c r="F33" s="616"/>
      <c r="G33" s="340" t="s">
        <v>135</v>
      </c>
    </row>
    <row r="34" spans="1:7" ht="20.100000000000001" customHeight="1">
      <c r="A34" s="617"/>
      <c r="B34" s="618"/>
      <c r="C34" s="726"/>
      <c r="D34" s="618"/>
      <c r="E34" s="587" t="s">
        <v>136</v>
      </c>
      <c r="F34" s="592" t="s">
        <v>137</v>
      </c>
      <c r="G34" s="341" t="s">
        <v>138</v>
      </c>
    </row>
    <row r="35" spans="1:7" ht="15.95" customHeight="1">
      <c r="A35" s="727" t="s">
        <v>91</v>
      </c>
      <c r="B35" s="728"/>
      <c r="C35" s="593">
        <f>C36+C49</f>
        <v>40749076</v>
      </c>
      <c r="D35" s="158">
        <f>D36+D49</f>
        <v>3931046</v>
      </c>
      <c r="E35" s="356">
        <f>E36+E49</f>
        <v>3370503</v>
      </c>
      <c r="F35" s="356">
        <f>F36+F49</f>
        <v>766853</v>
      </c>
      <c r="G35" s="357">
        <f>+C35+D35-E35</f>
        <v>41309619</v>
      </c>
    </row>
    <row r="36" spans="1:7" ht="15.95" customHeight="1">
      <c r="A36" s="606" t="s">
        <v>139</v>
      </c>
      <c r="B36" s="607"/>
      <c r="C36" s="593">
        <f>SUM(C37:C48)</f>
        <v>35437295</v>
      </c>
      <c r="D36" s="158">
        <f>SUM(D37:D48)</f>
        <v>3531946</v>
      </c>
      <c r="E36" s="356">
        <f>SUM(E37:E48)</f>
        <v>3007417</v>
      </c>
      <c r="F36" s="356">
        <f>SUM(F37:F48)</f>
        <v>621467</v>
      </c>
      <c r="G36" s="358">
        <f t="shared" ref="G36:G50" si="1">+C36+D36-E36</f>
        <v>35961824</v>
      </c>
    </row>
    <row r="37" spans="1:7" ht="15.95" customHeight="1">
      <c r="A37" s="251"/>
      <c r="B37" s="595" t="s">
        <v>162</v>
      </c>
      <c r="C37" s="593">
        <v>2054814</v>
      </c>
      <c r="D37" s="594">
        <v>247700</v>
      </c>
      <c r="E37" s="591">
        <v>211417</v>
      </c>
      <c r="F37" s="591">
        <v>43626</v>
      </c>
      <c r="G37" s="360">
        <f t="shared" si="1"/>
        <v>2091097</v>
      </c>
    </row>
    <row r="38" spans="1:7" ht="15.95" customHeight="1">
      <c r="A38" s="251"/>
      <c r="B38" s="595" t="s">
        <v>163</v>
      </c>
      <c r="C38" s="593">
        <v>502371</v>
      </c>
      <c r="D38" s="594">
        <v>0</v>
      </c>
      <c r="E38" s="591">
        <v>31241</v>
      </c>
      <c r="F38" s="591">
        <v>8443</v>
      </c>
      <c r="G38" s="360">
        <f t="shared" si="1"/>
        <v>471130</v>
      </c>
    </row>
    <row r="39" spans="1:7" ht="15.95" customHeight="1">
      <c r="A39" s="251"/>
      <c r="B39" s="595" t="s">
        <v>164</v>
      </c>
      <c r="C39" s="593">
        <v>1102800</v>
      </c>
      <c r="D39" s="594">
        <v>482900</v>
      </c>
      <c r="E39" s="591">
        <v>289262</v>
      </c>
      <c r="F39" s="591">
        <v>14696</v>
      </c>
      <c r="G39" s="360">
        <f t="shared" si="1"/>
        <v>1296438</v>
      </c>
    </row>
    <row r="40" spans="1:7" ht="15.95" customHeight="1">
      <c r="A40" s="251"/>
      <c r="B40" s="595" t="s">
        <v>165</v>
      </c>
      <c r="C40" s="593">
        <v>143182</v>
      </c>
      <c r="D40" s="594">
        <v>0</v>
      </c>
      <c r="E40" s="591">
        <v>10798</v>
      </c>
      <c r="F40" s="591">
        <v>2248</v>
      </c>
      <c r="G40" s="360">
        <f t="shared" si="1"/>
        <v>132384</v>
      </c>
    </row>
    <row r="41" spans="1:7" ht="15.95" customHeight="1">
      <c r="A41" s="251"/>
      <c r="B41" s="595" t="s">
        <v>166</v>
      </c>
      <c r="C41" s="593">
        <v>12152299</v>
      </c>
      <c r="D41" s="593">
        <v>677100</v>
      </c>
      <c r="E41" s="591">
        <v>1110062</v>
      </c>
      <c r="F41" s="591">
        <v>214623</v>
      </c>
      <c r="G41" s="360">
        <f t="shared" si="1"/>
        <v>11719337</v>
      </c>
    </row>
    <row r="42" spans="1:7" ht="15.95" customHeight="1">
      <c r="A42" s="251"/>
      <c r="B42" s="595" t="s">
        <v>167</v>
      </c>
      <c r="C42" s="593">
        <v>387887</v>
      </c>
      <c r="D42" s="594">
        <v>143200</v>
      </c>
      <c r="E42" s="591">
        <v>52978</v>
      </c>
      <c r="F42" s="591">
        <v>10375</v>
      </c>
      <c r="G42" s="360">
        <f t="shared" si="1"/>
        <v>478109</v>
      </c>
    </row>
    <row r="43" spans="1:7" ht="15.95" customHeight="1">
      <c r="A43" s="251"/>
      <c r="B43" s="595" t="s">
        <v>168</v>
      </c>
      <c r="C43" s="593">
        <v>5618414</v>
      </c>
      <c r="D43" s="593">
        <v>119100</v>
      </c>
      <c r="E43" s="591">
        <v>560523</v>
      </c>
      <c r="F43" s="591">
        <v>140933</v>
      </c>
      <c r="G43" s="360">
        <f t="shared" si="1"/>
        <v>5176991</v>
      </c>
    </row>
    <row r="44" spans="1:7" ht="15.95" customHeight="1">
      <c r="A44" s="251"/>
      <c r="B44" s="595" t="s">
        <v>169</v>
      </c>
      <c r="C44" s="593">
        <v>11983576</v>
      </c>
      <c r="D44" s="593">
        <v>1861946</v>
      </c>
      <c r="E44" s="591">
        <v>508308</v>
      </c>
      <c r="F44" s="591">
        <v>166187</v>
      </c>
      <c r="G44" s="360">
        <f t="shared" si="1"/>
        <v>13337214</v>
      </c>
    </row>
    <row r="45" spans="1:7" ht="15.95" customHeight="1">
      <c r="A45" s="251"/>
      <c r="B45" s="595" t="s">
        <v>170</v>
      </c>
      <c r="C45" s="594">
        <v>0</v>
      </c>
      <c r="D45" s="594">
        <v>0</v>
      </c>
      <c r="E45" s="38">
        <v>0</v>
      </c>
      <c r="F45" s="38">
        <v>0</v>
      </c>
      <c r="G45" s="599">
        <f t="shared" si="1"/>
        <v>0</v>
      </c>
    </row>
    <row r="46" spans="1:7" ht="15.95" customHeight="1">
      <c r="A46" s="251"/>
      <c r="B46" s="595" t="s">
        <v>152</v>
      </c>
      <c r="C46" s="593">
        <v>1286434</v>
      </c>
      <c r="D46" s="594">
        <v>0</v>
      </c>
      <c r="E46" s="591">
        <v>202347</v>
      </c>
      <c r="F46" s="591">
        <v>16175</v>
      </c>
      <c r="G46" s="360">
        <f t="shared" si="1"/>
        <v>1084087</v>
      </c>
    </row>
    <row r="47" spans="1:7" ht="15.95" customHeight="1">
      <c r="A47" s="251"/>
      <c r="B47" s="595" t="s">
        <v>153</v>
      </c>
      <c r="C47" s="593">
        <v>174575</v>
      </c>
      <c r="D47" s="594">
        <v>0</v>
      </c>
      <c r="E47" s="591">
        <v>27668</v>
      </c>
      <c r="F47" s="591">
        <v>3354</v>
      </c>
      <c r="G47" s="360">
        <f t="shared" si="1"/>
        <v>146907</v>
      </c>
    </row>
    <row r="48" spans="1:7" ht="15.95" customHeight="1">
      <c r="A48" s="251"/>
      <c r="B48" s="595" t="s">
        <v>171</v>
      </c>
      <c r="C48" s="593">
        <v>30943</v>
      </c>
      <c r="D48" s="594">
        <v>0</v>
      </c>
      <c r="E48" s="591">
        <v>2813</v>
      </c>
      <c r="F48" s="591">
        <v>807</v>
      </c>
      <c r="G48" s="360">
        <f t="shared" si="1"/>
        <v>28130</v>
      </c>
    </row>
    <row r="49" spans="1:7" ht="15.95" customHeight="1">
      <c r="A49" s="606" t="s">
        <v>159</v>
      </c>
      <c r="B49" s="607"/>
      <c r="C49" s="593">
        <f>SUM(C50:C50)</f>
        <v>5311781</v>
      </c>
      <c r="D49" s="158">
        <f>SUM(D50:D50)</f>
        <v>399100</v>
      </c>
      <c r="E49" s="356">
        <f>SUM(E50:E50)</f>
        <v>363086</v>
      </c>
      <c r="F49" s="356">
        <f>SUM(F50:F50)</f>
        <v>145386</v>
      </c>
      <c r="G49" s="358">
        <f t="shared" si="1"/>
        <v>5347795</v>
      </c>
    </row>
    <row r="50" spans="1:7" ht="15.95" customHeight="1" thickBot="1">
      <c r="A50" s="267"/>
      <c r="B50" s="596" t="s">
        <v>160</v>
      </c>
      <c r="C50" s="362">
        <v>5311781</v>
      </c>
      <c r="D50" s="362">
        <v>399100</v>
      </c>
      <c r="E50" s="353">
        <v>363086</v>
      </c>
      <c r="F50" s="353">
        <v>145386</v>
      </c>
      <c r="G50" s="363">
        <f t="shared" si="1"/>
        <v>5347795</v>
      </c>
    </row>
    <row r="51" spans="1:7" ht="15" customHeight="1">
      <c r="B51" s="588"/>
      <c r="C51" s="364"/>
      <c r="D51" s="365"/>
      <c r="E51" s="365"/>
      <c r="F51" s="365"/>
      <c r="G51" s="33" t="s">
        <v>32</v>
      </c>
    </row>
  </sheetData>
  <sheetProtection selectLockedCells="1" selectUnlockedCells="1"/>
  <mergeCells count="14">
    <mergeCell ref="A49:B49"/>
    <mergeCell ref="A28:B28"/>
    <mergeCell ref="A33:B34"/>
    <mergeCell ref="C33:C34"/>
    <mergeCell ref="C3:C4"/>
    <mergeCell ref="A35:B35"/>
    <mergeCell ref="E33:F33"/>
    <mergeCell ref="A36:B36"/>
    <mergeCell ref="D33:D34"/>
    <mergeCell ref="E3:F3"/>
    <mergeCell ref="A5:B5"/>
    <mergeCell ref="A6:B6"/>
    <mergeCell ref="D3:D4"/>
    <mergeCell ref="A3:B4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5" orientation="portrait" useFirstPageNumber="1" horizontalDpi="300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X42"/>
  <sheetViews>
    <sheetView view="pageBreakPreview" zoomScaleNormal="90" zoomScaleSheetLayoutView="100" workbookViewId="0">
      <pane xSplit="5" topLeftCell="F1" activePane="topRight" state="frozen"/>
      <selection pane="topRight" activeCell="J47" sqref="J47"/>
    </sheetView>
  </sheetViews>
  <sheetFormatPr defaultRowHeight="20.100000000000001" customHeight="1"/>
  <cols>
    <col min="1" max="1" width="1.25" style="31" customWidth="1"/>
    <col min="2" max="2" width="3.75" style="31" customWidth="1"/>
    <col min="3" max="3" width="1.25" style="31" customWidth="1"/>
    <col min="4" max="4" width="14.625" style="31" customWidth="1"/>
    <col min="5" max="5" width="1.25" style="31" customWidth="1"/>
    <col min="6" max="6" width="13.125" style="31" customWidth="1"/>
    <col min="7" max="8" width="8.625" style="31" customWidth="1"/>
    <col min="9" max="9" width="13.125" style="31" customWidth="1"/>
    <col min="10" max="11" width="8.625" style="31" customWidth="1"/>
    <col min="12" max="12" width="13.125" style="31" customWidth="1"/>
    <col min="13" max="14" width="8.625" style="31" customWidth="1"/>
    <col min="15" max="15" width="13" style="31" customWidth="1"/>
    <col min="16" max="17" width="8.625" style="31" customWidth="1"/>
    <col min="18" max="18" width="13.125" style="31" customWidth="1"/>
    <col min="19" max="19" width="9.25" style="31" customWidth="1"/>
    <col min="20" max="20" width="9" style="31" customWidth="1"/>
    <col min="21" max="16384" width="9" style="31"/>
  </cols>
  <sheetData>
    <row r="1" spans="1:24" ht="5.0999999999999996" customHeight="1">
      <c r="Q1" s="23"/>
      <c r="R1" s="439"/>
      <c r="S1" s="439"/>
      <c r="T1" s="449"/>
    </row>
    <row r="2" spans="1:24" ht="15" customHeight="1" thickBot="1">
      <c r="A2" s="31" t="s">
        <v>363</v>
      </c>
      <c r="Q2" s="23"/>
      <c r="R2" s="439"/>
      <c r="S2" s="439"/>
      <c r="T2" s="449" t="s">
        <v>1</v>
      </c>
    </row>
    <row r="3" spans="1:24" ht="24.95" customHeight="1">
      <c r="A3" s="615" t="s">
        <v>172</v>
      </c>
      <c r="B3" s="616"/>
      <c r="C3" s="616"/>
      <c r="D3" s="616"/>
      <c r="E3" s="616"/>
      <c r="F3" s="616" t="s">
        <v>376</v>
      </c>
      <c r="G3" s="616"/>
      <c r="H3" s="616"/>
      <c r="I3" s="616" t="s">
        <v>349</v>
      </c>
      <c r="J3" s="616"/>
      <c r="K3" s="616"/>
      <c r="L3" s="616" t="s">
        <v>360</v>
      </c>
      <c r="M3" s="616"/>
      <c r="N3" s="616"/>
      <c r="O3" s="616" t="s">
        <v>359</v>
      </c>
      <c r="P3" s="616"/>
      <c r="Q3" s="616"/>
      <c r="R3" s="620" t="s">
        <v>345</v>
      </c>
      <c r="S3" s="620"/>
      <c r="T3" s="621"/>
    </row>
    <row r="4" spans="1:24" ht="24.95" customHeight="1">
      <c r="A4" s="617"/>
      <c r="B4" s="618"/>
      <c r="C4" s="618"/>
      <c r="D4" s="618"/>
      <c r="E4" s="618"/>
      <c r="F4" s="618" t="s">
        <v>36</v>
      </c>
      <c r="G4" s="465" t="s">
        <v>37</v>
      </c>
      <c r="H4" s="618" t="s">
        <v>38</v>
      </c>
      <c r="I4" s="618" t="s">
        <v>36</v>
      </c>
      <c r="J4" s="465" t="s">
        <v>37</v>
      </c>
      <c r="K4" s="618" t="s">
        <v>38</v>
      </c>
      <c r="L4" s="618" t="s">
        <v>36</v>
      </c>
      <c r="M4" s="437" t="s">
        <v>37</v>
      </c>
      <c r="N4" s="618" t="s">
        <v>38</v>
      </c>
      <c r="O4" s="618" t="s">
        <v>36</v>
      </c>
      <c r="P4" s="465" t="s">
        <v>37</v>
      </c>
      <c r="Q4" s="618" t="s">
        <v>38</v>
      </c>
      <c r="R4" s="689" t="s">
        <v>36</v>
      </c>
      <c r="S4" s="462" t="s">
        <v>37</v>
      </c>
      <c r="T4" s="731" t="s">
        <v>38</v>
      </c>
    </row>
    <row r="5" spans="1:24" ht="24.95" customHeight="1">
      <c r="A5" s="617"/>
      <c r="B5" s="618"/>
      <c r="C5" s="618"/>
      <c r="D5" s="618"/>
      <c r="E5" s="618"/>
      <c r="F5" s="618"/>
      <c r="G5" s="463" t="s">
        <v>39</v>
      </c>
      <c r="H5" s="618"/>
      <c r="I5" s="618"/>
      <c r="J5" s="463" t="s">
        <v>39</v>
      </c>
      <c r="K5" s="618"/>
      <c r="L5" s="618"/>
      <c r="M5" s="437" t="s">
        <v>39</v>
      </c>
      <c r="N5" s="618"/>
      <c r="O5" s="618"/>
      <c r="P5" s="463" t="s">
        <v>39</v>
      </c>
      <c r="Q5" s="618"/>
      <c r="R5" s="689"/>
      <c r="S5" s="464" t="s">
        <v>39</v>
      </c>
      <c r="T5" s="731"/>
    </row>
    <row r="6" spans="1:24" ht="6" customHeight="1">
      <c r="A6" s="729"/>
      <c r="B6" s="730"/>
      <c r="C6" s="730"/>
      <c r="D6" s="730"/>
      <c r="E6" s="366"/>
      <c r="F6" s="367"/>
      <c r="G6" s="368"/>
      <c r="H6" s="368"/>
      <c r="I6" s="35"/>
      <c r="J6" s="368"/>
      <c r="K6" s="368"/>
      <c r="L6" s="35"/>
      <c r="M6" s="368"/>
      <c r="N6" s="368"/>
      <c r="O6" s="36"/>
      <c r="P6" s="480"/>
      <c r="Q6" s="480"/>
      <c r="R6" s="35"/>
      <c r="S6" s="368"/>
      <c r="T6" s="481"/>
    </row>
    <row r="7" spans="1:24" ht="20.100000000000001" customHeight="1">
      <c r="A7" s="606" t="s">
        <v>173</v>
      </c>
      <c r="B7" s="607"/>
      <c r="C7" s="607"/>
      <c r="D7" s="607"/>
      <c r="E7" s="607"/>
      <c r="F7" s="369">
        <f>SUM(F8,F10,F11,F12,F13,F14,F15,F16,F17,F18,F21,F22)</f>
        <v>31971566</v>
      </c>
      <c r="G7" s="370">
        <v>100.4</v>
      </c>
      <c r="H7" s="370">
        <v>100</v>
      </c>
      <c r="I7" s="351">
        <f>SUM(I8,I10,I11,I12,I13,I14,I15,I16,I17,I18,I21,I22)</f>
        <v>37371155</v>
      </c>
      <c r="J7" s="370">
        <f t="shared" ref="J7:J20" si="0">ROUND(I7/F7,5)*100</f>
        <v>116.889</v>
      </c>
      <c r="K7" s="370">
        <v>100</v>
      </c>
      <c r="L7" s="351">
        <f>SUM(L8,L10,L11,L12,L13,L14,L15,L16,L17,L18,L21,L22)</f>
        <v>38296600</v>
      </c>
      <c r="M7" s="370">
        <f t="shared" ref="M7:M20" si="1">ROUND(L7/I7,5)*100</f>
        <v>102.47599999999998</v>
      </c>
      <c r="N7" s="370">
        <v>100</v>
      </c>
      <c r="O7" s="369">
        <f>SUM(O8,O10,O11,O12,O13,O14,O15,O16,O17,O18,O21,O22)</f>
        <v>36954082</v>
      </c>
      <c r="P7" s="447">
        <f t="shared" ref="P7:P20" si="2">ROUND(O7/L7,5)*100</f>
        <v>96.494</v>
      </c>
      <c r="Q7" s="447">
        <f t="shared" ref="Q7:Q20" si="3">ROUND(O7/$O$7,5)*100</f>
        <v>100</v>
      </c>
      <c r="R7" s="482">
        <f>SUM(R8,R10,R11,R12,R13,R14,R15,R16,R17,R18,R21,R22)</f>
        <v>42431116</v>
      </c>
      <c r="S7" s="483">
        <f t="shared" ref="S7:S20" si="4">ROUND(R7/O7,5)*100</f>
        <v>114.821</v>
      </c>
      <c r="T7" s="448">
        <f t="shared" ref="T7:T19" si="5">ROUND(R7/$R$7,5)*100</f>
        <v>100</v>
      </c>
    </row>
    <row r="8" spans="1:24" ht="20.100000000000001" customHeight="1">
      <c r="A8" s="181"/>
      <c r="B8" s="634" t="s">
        <v>409</v>
      </c>
      <c r="C8" s="634"/>
      <c r="D8" s="634"/>
      <c r="E8" s="19"/>
      <c r="F8" s="369">
        <v>6285564</v>
      </c>
      <c r="G8" s="467">
        <v>92.8</v>
      </c>
      <c r="H8" s="371">
        <v>19.7</v>
      </c>
      <c r="I8" s="351">
        <v>6339632</v>
      </c>
      <c r="J8" s="370">
        <f t="shared" si="0"/>
        <v>100.86</v>
      </c>
      <c r="K8" s="370">
        <f t="shared" ref="K8:K20" si="6">ROUND(I8/$L$7,5)*100</f>
        <v>16.553999999999998</v>
      </c>
      <c r="L8" s="351">
        <v>6087011</v>
      </c>
      <c r="M8" s="370">
        <f t="shared" si="1"/>
        <v>96.015000000000001</v>
      </c>
      <c r="N8" s="370">
        <f t="shared" ref="N8:N20" si="7">ROUND(L8/$L$7,5)*100</f>
        <v>15.894</v>
      </c>
      <c r="O8" s="369">
        <v>6042740</v>
      </c>
      <c r="P8" s="447">
        <f t="shared" si="2"/>
        <v>99.272999999999996</v>
      </c>
      <c r="Q8" s="447">
        <f t="shared" si="3"/>
        <v>16.352</v>
      </c>
      <c r="R8" s="484">
        <v>6192007</v>
      </c>
      <c r="S8" s="483">
        <f t="shared" si="4"/>
        <v>102.47</v>
      </c>
      <c r="T8" s="448">
        <f t="shared" si="5"/>
        <v>14.593</v>
      </c>
    </row>
    <row r="9" spans="1:24" ht="20.100000000000001" customHeight="1">
      <c r="A9" s="181"/>
      <c r="B9" s="649" t="s">
        <v>174</v>
      </c>
      <c r="C9" s="649"/>
      <c r="D9" s="649"/>
      <c r="E9" s="19"/>
      <c r="F9" s="372">
        <v>4131833</v>
      </c>
      <c r="G9" s="467">
        <v>96.4</v>
      </c>
      <c r="H9" s="373">
        <v>12.9</v>
      </c>
      <c r="I9" s="374">
        <v>3983832</v>
      </c>
      <c r="J9" s="370">
        <f t="shared" si="0"/>
        <v>96.418000000000006</v>
      </c>
      <c r="K9" s="375">
        <f t="shared" si="6"/>
        <v>10.403</v>
      </c>
      <c r="L9" s="374">
        <v>3730139</v>
      </c>
      <c r="M9" s="370">
        <f t="shared" si="1"/>
        <v>93.632000000000005</v>
      </c>
      <c r="N9" s="373">
        <f t="shared" si="7"/>
        <v>9.74</v>
      </c>
      <c r="O9" s="374">
        <v>3615802</v>
      </c>
      <c r="P9" s="447">
        <f t="shared" si="2"/>
        <v>96.935000000000002</v>
      </c>
      <c r="Q9" s="485">
        <f t="shared" si="3"/>
        <v>9.7850000000000001</v>
      </c>
      <c r="R9" s="486">
        <v>3516895</v>
      </c>
      <c r="S9" s="483">
        <f t="shared" si="4"/>
        <v>97.265000000000001</v>
      </c>
      <c r="T9" s="487">
        <f t="shared" si="5"/>
        <v>8.2880000000000003</v>
      </c>
      <c r="X9" s="376"/>
    </row>
    <row r="10" spans="1:24" ht="20.100000000000001" customHeight="1">
      <c r="A10" s="181"/>
      <c r="B10" s="634" t="s">
        <v>410</v>
      </c>
      <c r="C10" s="634"/>
      <c r="D10" s="634"/>
      <c r="E10" s="19"/>
      <c r="F10" s="377">
        <v>4548238</v>
      </c>
      <c r="G10" s="467">
        <v>109</v>
      </c>
      <c r="H10" s="371">
        <v>14.2</v>
      </c>
      <c r="I10" s="378">
        <v>4945174</v>
      </c>
      <c r="J10" s="370">
        <f t="shared" si="0"/>
        <v>108.72699999999999</v>
      </c>
      <c r="K10" s="370">
        <f t="shared" si="6"/>
        <v>12.913</v>
      </c>
      <c r="L10" s="378">
        <v>5062773</v>
      </c>
      <c r="M10" s="370">
        <f t="shared" si="1"/>
        <v>102.37799999999999</v>
      </c>
      <c r="N10" s="370">
        <f t="shared" si="7"/>
        <v>13.22</v>
      </c>
      <c r="O10" s="378">
        <v>5147525</v>
      </c>
      <c r="P10" s="447">
        <f t="shared" si="2"/>
        <v>101.67399999999999</v>
      </c>
      <c r="Q10" s="447">
        <f t="shared" si="3"/>
        <v>13.930000000000001</v>
      </c>
      <c r="R10" s="488">
        <v>5321379</v>
      </c>
      <c r="S10" s="483">
        <f t="shared" si="4"/>
        <v>103.37700000000001</v>
      </c>
      <c r="T10" s="448">
        <f t="shared" si="5"/>
        <v>12.540999999999999</v>
      </c>
    </row>
    <row r="11" spans="1:24" ht="20.100000000000001" customHeight="1">
      <c r="A11" s="181"/>
      <c r="B11" s="634" t="s">
        <v>175</v>
      </c>
      <c r="C11" s="634"/>
      <c r="D11" s="634"/>
      <c r="E11" s="19"/>
      <c r="F11" s="377">
        <v>288020</v>
      </c>
      <c r="G11" s="467">
        <v>97.3</v>
      </c>
      <c r="H11" s="371">
        <v>0.9</v>
      </c>
      <c r="I11" s="378">
        <v>296753</v>
      </c>
      <c r="J11" s="370">
        <f t="shared" si="0"/>
        <v>103.032</v>
      </c>
      <c r="K11" s="370">
        <f t="shared" si="6"/>
        <v>0.77500000000000002</v>
      </c>
      <c r="L11" s="378">
        <v>276959</v>
      </c>
      <c r="M11" s="370">
        <f t="shared" si="1"/>
        <v>93.33</v>
      </c>
      <c r="N11" s="370">
        <f t="shared" si="7"/>
        <v>0.72300000000000009</v>
      </c>
      <c r="O11" s="378">
        <v>263193</v>
      </c>
      <c r="P11" s="447">
        <f t="shared" si="2"/>
        <v>95.03</v>
      </c>
      <c r="Q11" s="447">
        <f t="shared" si="3"/>
        <v>0.71199999999999997</v>
      </c>
      <c r="R11" s="488">
        <v>272554</v>
      </c>
      <c r="S11" s="483">
        <f t="shared" si="4"/>
        <v>103.55700000000002</v>
      </c>
      <c r="T11" s="448">
        <f t="shared" si="5"/>
        <v>0.64200000000000002</v>
      </c>
    </row>
    <row r="12" spans="1:24" ht="20.100000000000001" customHeight="1">
      <c r="A12" s="181"/>
      <c r="B12" s="634" t="s">
        <v>411</v>
      </c>
      <c r="C12" s="634"/>
      <c r="D12" s="634"/>
      <c r="E12" s="19"/>
      <c r="F12" s="377">
        <v>8026222</v>
      </c>
      <c r="G12" s="467">
        <v>105.1</v>
      </c>
      <c r="H12" s="371">
        <v>25.1</v>
      </c>
      <c r="I12" s="378">
        <v>8719109</v>
      </c>
      <c r="J12" s="370">
        <f t="shared" si="0"/>
        <v>108.633</v>
      </c>
      <c r="K12" s="370">
        <f t="shared" si="6"/>
        <v>22.766999999999999</v>
      </c>
      <c r="L12" s="378">
        <v>11097440</v>
      </c>
      <c r="M12" s="370">
        <f t="shared" si="1"/>
        <v>127.277</v>
      </c>
      <c r="N12" s="370">
        <f t="shared" si="7"/>
        <v>28.977999999999998</v>
      </c>
      <c r="O12" s="378">
        <v>12043230</v>
      </c>
      <c r="P12" s="447">
        <f t="shared" si="2"/>
        <v>108.523</v>
      </c>
      <c r="Q12" s="447">
        <f t="shared" si="3"/>
        <v>32.590000000000003</v>
      </c>
      <c r="R12" s="488">
        <v>12483447</v>
      </c>
      <c r="S12" s="483">
        <f t="shared" si="4"/>
        <v>103.655</v>
      </c>
      <c r="T12" s="448">
        <f t="shared" si="5"/>
        <v>29.421000000000003</v>
      </c>
    </row>
    <row r="13" spans="1:24" ht="20.100000000000001" customHeight="1">
      <c r="A13" s="181"/>
      <c r="B13" s="634" t="s">
        <v>412</v>
      </c>
      <c r="C13" s="634"/>
      <c r="D13" s="634"/>
      <c r="E13" s="19"/>
      <c r="F13" s="377">
        <v>1255937</v>
      </c>
      <c r="G13" s="467">
        <v>108.8</v>
      </c>
      <c r="H13" s="371">
        <v>3.9</v>
      </c>
      <c r="I13" s="378">
        <v>2957885</v>
      </c>
      <c r="J13" s="370">
        <f t="shared" si="0"/>
        <v>235.512</v>
      </c>
      <c r="K13" s="370">
        <f t="shared" si="6"/>
        <v>7.7240000000000002</v>
      </c>
      <c r="L13" s="378">
        <v>1676568</v>
      </c>
      <c r="M13" s="370">
        <f t="shared" si="1"/>
        <v>56.681000000000004</v>
      </c>
      <c r="N13" s="370">
        <f t="shared" si="7"/>
        <v>4.3780000000000001</v>
      </c>
      <c r="O13" s="378">
        <v>1407922</v>
      </c>
      <c r="P13" s="447">
        <f t="shared" si="2"/>
        <v>83.975999999999999</v>
      </c>
      <c r="Q13" s="447">
        <f t="shared" si="3"/>
        <v>3.81</v>
      </c>
      <c r="R13" s="488">
        <v>1551420</v>
      </c>
      <c r="S13" s="483">
        <f t="shared" si="4"/>
        <v>110.19200000000001</v>
      </c>
      <c r="T13" s="448">
        <f t="shared" si="5"/>
        <v>3.6560000000000001</v>
      </c>
    </row>
    <row r="14" spans="1:24" ht="20.100000000000001" customHeight="1">
      <c r="A14" s="181"/>
      <c r="B14" s="634" t="s">
        <v>413</v>
      </c>
      <c r="C14" s="634"/>
      <c r="D14" s="634"/>
      <c r="E14" s="19"/>
      <c r="F14" s="377">
        <v>3416892</v>
      </c>
      <c r="G14" s="467">
        <v>100.3</v>
      </c>
      <c r="H14" s="371">
        <v>10.7</v>
      </c>
      <c r="I14" s="378">
        <v>3528882</v>
      </c>
      <c r="J14" s="370">
        <f t="shared" si="0"/>
        <v>103.27800000000001</v>
      </c>
      <c r="K14" s="370">
        <f t="shared" si="6"/>
        <v>9.2149999999999999</v>
      </c>
      <c r="L14" s="378">
        <v>3525300</v>
      </c>
      <c r="M14" s="370">
        <f t="shared" si="1"/>
        <v>99.897999999999996</v>
      </c>
      <c r="N14" s="370">
        <f t="shared" si="7"/>
        <v>9.2050000000000001</v>
      </c>
      <c r="O14" s="378">
        <v>3588279</v>
      </c>
      <c r="P14" s="447">
        <f t="shared" si="2"/>
        <v>101.786</v>
      </c>
      <c r="Q14" s="447">
        <f t="shared" si="3"/>
        <v>9.7100000000000009</v>
      </c>
      <c r="R14" s="488">
        <v>3628884</v>
      </c>
      <c r="S14" s="483">
        <f t="shared" si="4"/>
        <v>101.13200000000001</v>
      </c>
      <c r="T14" s="448">
        <f t="shared" si="5"/>
        <v>8.5519999999999996</v>
      </c>
    </row>
    <row r="15" spans="1:24" ht="20.100000000000001" customHeight="1">
      <c r="A15" s="181"/>
      <c r="B15" s="634" t="s">
        <v>414</v>
      </c>
      <c r="C15" s="634"/>
      <c r="D15" s="634"/>
      <c r="E15" s="19"/>
      <c r="F15" s="377">
        <v>1187619</v>
      </c>
      <c r="G15" s="467">
        <v>317.8</v>
      </c>
      <c r="H15" s="371">
        <v>3.7</v>
      </c>
      <c r="I15" s="378">
        <v>464170</v>
      </c>
      <c r="J15" s="370">
        <f t="shared" si="0"/>
        <v>39.084000000000003</v>
      </c>
      <c r="K15" s="370">
        <f t="shared" si="6"/>
        <v>1.212</v>
      </c>
      <c r="L15" s="378">
        <v>914616</v>
      </c>
      <c r="M15" s="370">
        <f t="shared" si="1"/>
        <v>197.04299999999998</v>
      </c>
      <c r="N15" s="370">
        <f t="shared" si="7"/>
        <v>2.3879999999999999</v>
      </c>
      <c r="O15" s="378">
        <v>607169</v>
      </c>
      <c r="P15" s="447">
        <f t="shared" si="2"/>
        <v>66.385000000000005</v>
      </c>
      <c r="Q15" s="447">
        <f t="shared" si="3"/>
        <v>1.643</v>
      </c>
      <c r="R15" s="488">
        <v>3391778</v>
      </c>
      <c r="S15" s="483">
        <f t="shared" si="4"/>
        <v>558.62199999999996</v>
      </c>
      <c r="T15" s="448">
        <f t="shared" si="5"/>
        <v>7.9939999999999998</v>
      </c>
    </row>
    <row r="16" spans="1:24" ht="20.100000000000001" customHeight="1">
      <c r="A16" s="181"/>
      <c r="B16" s="634" t="s">
        <v>176</v>
      </c>
      <c r="C16" s="634"/>
      <c r="D16" s="634"/>
      <c r="E16" s="19"/>
      <c r="F16" s="377">
        <v>39150</v>
      </c>
      <c r="G16" s="467">
        <v>102</v>
      </c>
      <c r="H16" s="371">
        <v>0.1</v>
      </c>
      <c r="I16" s="378">
        <v>35450</v>
      </c>
      <c r="J16" s="370">
        <f t="shared" si="0"/>
        <v>90.549000000000007</v>
      </c>
      <c r="K16" s="370">
        <f t="shared" si="6"/>
        <v>9.2999999999999999E-2</v>
      </c>
      <c r="L16" s="378">
        <v>36000</v>
      </c>
      <c r="M16" s="370">
        <f t="shared" si="1"/>
        <v>101.55099999999999</v>
      </c>
      <c r="N16" s="370">
        <f t="shared" si="7"/>
        <v>9.4E-2</v>
      </c>
      <c r="O16" s="378">
        <v>35000</v>
      </c>
      <c r="P16" s="447">
        <f t="shared" si="2"/>
        <v>97.221999999999994</v>
      </c>
      <c r="Q16" s="447">
        <f t="shared" si="3"/>
        <v>9.5000000000000001E-2</v>
      </c>
      <c r="R16" s="488">
        <v>30000</v>
      </c>
      <c r="S16" s="483">
        <f t="shared" si="4"/>
        <v>85.713999999999999</v>
      </c>
      <c r="T16" s="448">
        <f t="shared" si="5"/>
        <v>7.1000000000000008E-2</v>
      </c>
    </row>
    <row r="17" spans="1:20" ht="20.100000000000001" customHeight="1">
      <c r="A17" s="181"/>
      <c r="B17" s="634" t="s">
        <v>415</v>
      </c>
      <c r="C17" s="634"/>
      <c r="D17" s="634"/>
      <c r="E17" s="19"/>
      <c r="F17" s="377">
        <v>2788105</v>
      </c>
      <c r="G17" s="467">
        <v>93.5</v>
      </c>
      <c r="H17" s="371">
        <v>8.6999999999999993</v>
      </c>
      <c r="I17" s="378">
        <v>3533470</v>
      </c>
      <c r="J17" s="370">
        <f t="shared" si="0"/>
        <v>126.73399999999999</v>
      </c>
      <c r="K17" s="370">
        <f t="shared" si="6"/>
        <v>9.2270000000000003</v>
      </c>
      <c r="L17" s="378">
        <v>3537325</v>
      </c>
      <c r="M17" s="370">
        <f t="shared" si="1"/>
        <v>100.10900000000001</v>
      </c>
      <c r="N17" s="370">
        <f t="shared" si="7"/>
        <v>9.2370000000000001</v>
      </c>
      <c r="O17" s="378">
        <v>3513714</v>
      </c>
      <c r="P17" s="447">
        <f t="shared" si="2"/>
        <v>99.332999999999998</v>
      </c>
      <c r="Q17" s="447">
        <f t="shared" si="3"/>
        <v>9.5079999999999991</v>
      </c>
      <c r="R17" s="488">
        <v>3629490</v>
      </c>
      <c r="S17" s="483">
        <f t="shared" si="4"/>
        <v>103.295</v>
      </c>
      <c r="T17" s="448">
        <f t="shared" si="5"/>
        <v>8.5540000000000003</v>
      </c>
    </row>
    <row r="18" spans="1:20" ht="20.100000000000001" customHeight="1">
      <c r="A18" s="181"/>
      <c r="B18" s="634" t="s">
        <v>177</v>
      </c>
      <c r="C18" s="634"/>
      <c r="D18" s="634"/>
      <c r="E18" s="19"/>
      <c r="F18" s="379">
        <v>4135819</v>
      </c>
      <c r="G18" s="467">
        <v>82.4</v>
      </c>
      <c r="H18" s="371">
        <v>12.9</v>
      </c>
      <c r="I18" s="352">
        <v>6550630</v>
      </c>
      <c r="J18" s="370">
        <f t="shared" si="0"/>
        <v>158.38800000000001</v>
      </c>
      <c r="K18" s="370">
        <f t="shared" si="6"/>
        <v>17.105</v>
      </c>
      <c r="L18" s="352">
        <v>6082608</v>
      </c>
      <c r="M18" s="370">
        <f t="shared" si="1"/>
        <v>92.855000000000004</v>
      </c>
      <c r="N18" s="370">
        <f t="shared" si="7"/>
        <v>15.882999999999999</v>
      </c>
      <c r="O18" s="352">
        <v>4305310</v>
      </c>
      <c r="P18" s="447">
        <f t="shared" si="2"/>
        <v>70.781000000000006</v>
      </c>
      <c r="Q18" s="447">
        <f t="shared" si="3"/>
        <v>11.65</v>
      </c>
      <c r="R18" s="489">
        <v>5930157</v>
      </c>
      <c r="S18" s="483">
        <f t="shared" si="4"/>
        <v>137.74100000000001</v>
      </c>
      <c r="T18" s="448">
        <f t="shared" si="5"/>
        <v>13.975999999999999</v>
      </c>
    </row>
    <row r="19" spans="1:20" ht="20.100000000000001" customHeight="1">
      <c r="A19" s="181"/>
      <c r="B19" s="649" t="s">
        <v>178</v>
      </c>
      <c r="C19" s="649"/>
      <c r="D19" s="649"/>
      <c r="E19" s="19"/>
      <c r="F19" s="372">
        <v>2702107</v>
      </c>
      <c r="G19" s="467">
        <v>73.2</v>
      </c>
      <c r="H19" s="373">
        <v>8.5</v>
      </c>
      <c r="I19" s="374">
        <v>4265735</v>
      </c>
      <c r="J19" s="370">
        <f t="shared" si="0"/>
        <v>157.86699999999999</v>
      </c>
      <c r="K19" s="375">
        <f t="shared" si="6"/>
        <v>11.139000000000001</v>
      </c>
      <c r="L19" s="374">
        <v>4041011</v>
      </c>
      <c r="M19" s="370">
        <f t="shared" si="1"/>
        <v>94.731999999999999</v>
      </c>
      <c r="N19" s="375">
        <f t="shared" si="7"/>
        <v>10.552</v>
      </c>
      <c r="O19" s="374">
        <v>3545281</v>
      </c>
      <c r="P19" s="447">
        <f t="shared" si="2"/>
        <v>87.733000000000004</v>
      </c>
      <c r="Q19" s="490">
        <f t="shared" si="3"/>
        <v>9.5939999999999994</v>
      </c>
      <c r="R19" s="486">
        <v>4406195</v>
      </c>
      <c r="S19" s="483">
        <f t="shared" si="4"/>
        <v>124.28300000000002</v>
      </c>
      <c r="T19" s="491">
        <f t="shared" si="5"/>
        <v>10.384</v>
      </c>
    </row>
    <row r="20" spans="1:20" ht="20.100000000000001" customHeight="1">
      <c r="A20" s="181"/>
      <c r="B20" s="649" t="s">
        <v>179</v>
      </c>
      <c r="C20" s="649"/>
      <c r="D20" s="649"/>
      <c r="E20" s="19"/>
      <c r="F20" s="372">
        <v>1433712</v>
      </c>
      <c r="G20" s="467">
        <v>107.9</v>
      </c>
      <c r="H20" s="373">
        <v>4.5</v>
      </c>
      <c r="I20" s="374">
        <v>2284895</v>
      </c>
      <c r="J20" s="370">
        <f t="shared" si="0"/>
        <v>159.369</v>
      </c>
      <c r="K20" s="375">
        <f t="shared" si="6"/>
        <v>5.9660000000000002</v>
      </c>
      <c r="L20" s="374">
        <v>2041597</v>
      </c>
      <c r="M20" s="370">
        <f t="shared" si="1"/>
        <v>89.352000000000004</v>
      </c>
      <c r="N20" s="492">
        <f t="shared" si="7"/>
        <v>5.3310000000000004</v>
      </c>
      <c r="O20" s="374">
        <v>760029</v>
      </c>
      <c r="P20" s="447">
        <f t="shared" si="2"/>
        <v>37.226999999999997</v>
      </c>
      <c r="Q20" s="485">
        <f t="shared" si="3"/>
        <v>2.0569999999999999</v>
      </c>
      <c r="R20" s="486">
        <v>1523962</v>
      </c>
      <c r="S20" s="483">
        <f t="shared" si="4"/>
        <v>200.51399999999998</v>
      </c>
      <c r="T20" s="487">
        <f>ROUND(R20/$R$7,5)*100</f>
        <v>3.5920000000000001</v>
      </c>
    </row>
    <row r="21" spans="1:20" ht="20.100000000000001" customHeight="1">
      <c r="A21" s="181"/>
      <c r="B21" s="634" t="s">
        <v>180</v>
      </c>
      <c r="C21" s="634"/>
      <c r="D21" s="634"/>
      <c r="E21" s="19"/>
      <c r="F21" s="380">
        <v>0</v>
      </c>
      <c r="G21" s="380">
        <v>0</v>
      </c>
      <c r="H21" s="37" t="s">
        <v>102</v>
      </c>
      <c r="I21" s="380">
        <v>0</v>
      </c>
      <c r="J21" s="380">
        <v>0</v>
      </c>
      <c r="K21" s="37" t="s">
        <v>102</v>
      </c>
      <c r="L21" s="380">
        <v>0</v>
      </c>
      <c r="M21" s="380">
        <v>0</v>
      </c>
      <c r="N21" s="380">
        <v>0</v>
      </c>
      <c r="O21" s="38">
        <v>0</v>
      </c>
      <c r="P21" s="38">
        <v>0</v>
      </c>
      <c r="Q21" s="38">
        <v>0</v>
      </c>
      <c r="R21" s="493"/>
      <c r="S21" s="39">
        <v>0</v>
      </c>
      <c r="T21" s="411">
        <v>0</v>
      </c>
    </row>
    <row r="22" spans="1:20" ht="20.100000000000001" customHeight="1">
      <c r="A22" s="181"/>
      <c r="B22" s="634" t="s">
        <v>181</v>
      </c>
      <c r="C22" s="634"/>
      <c r="D22" s="634"/>
      <c r="E22" s="19"/>
      <c r="F22" s="597">
        <v>0</v>
      </c>
      <c r="G22" s="37">
        <v>0</v>
      </c>
      <c r="H22" s="469" t="s">
        <v>102</v>
      </c>
      <c r="I22" s="37">
        <v>0</v>
      </c>
      <c r="J22" s="37">
        <v>0</v>
      </c>
      <c r="K22" s="37" t="s">
        <v>102</v>
      </c>
      <c r="L22" s="380">
        <v>0</v>
      </c>
      <c r="M22" s="380">
        <v>0</v>
      </c>
      <c r="N22" s="380">
        <v>0</v>
      </c>
      <c r="O22" s="38">
        <v>0</v>
      </c>
      <c r="P22" s="38">
        <v>0</v>
      </c>
      <c r="Q22" s="38">
        <v>0</v>
      </c>
      <c r="R22" s="493"/>
      <c r="S22" s="39">
        <v>0</v>
      </c>
      <c r="T22" s="411">
        <v>0</v>
      </c>
    </row>
    <row r="23" spans="1:20" ht="6" customHeight="1" thickBot="1">
      <c r="A23" s="382"/>
      <c r="B23" s="383"/>
      <c r="C23" s="383"/>
      <c r="D23" s="383"/>
      <c r="E23" s="384"/>
      <c r="F23" s="385"/>
      <c r="G23" s="385"/>
      <c r="H23" s="385"/>
      <c r="I23" s="385"/>
      <c r="J23" s="385"/>
      <c r="K23" s="385"/>
      <c r="L23" s="494"/>
      <c r="M23" s="495"/>
      <c r="N23" s="494"/>
      <c r="O23" s="494"/>
      <c r="P23" s="495"/>
      <c r="Q23" s="494"/>
      <c r="R23" s="494"/>
      <c r="S23" s="495"/>
      <c r="T23" s="496"/>
    </row>
    <row r="24" spans="1:20" ht="15" customHeight="1">
      <c r="L24" s="497"/>
      <c r="M24" s="497"/>
      <c r="N24" s="497"/>
      <c r="O24" s="497"/>
      <c r="P24" s="497"/>
      <c r="Q24" s="498"/>
      <c r="R24" s="497"/>
      <c r="S24" s="734" t="s">
        <v>32</v>
      </c>
      <c r="T24" s="734"/>
    </row>
    <row r="25" spans="1:20" ht="15" customHeight="1">
      <c r="L25" s="497"/>
      <c r="M25" s="497"/>
      <c r="N25" s="497"/>
      <c r="O25" s="497"/>
      <c r="P25" s="497"/>
      <c r="Q25" s="497"/>
      <c r="R25" s="497"/>
      <c r="S25" s="497"/>
      <c r="T25" s="497"/>
    </row>
    <row r="26" spans="1:20" ht="15" customHeight="1" thickBot="1">
      <c r="A26" s="31" t="s">
        <v>416</v>
      </c>
      <c r="L26" s="497"/>
      <c r="M26" s="497"/>
      <c r="N26" s="497"/>
      <c r="O26" s="497"/>
      <c r="P26" s="497"/>
      <c r="Q26" s="498"/>
      <c r="R26" s="734" t="s">
        <v>1</v>
      </c>
      <c r="S26" s="734"/>
      <c r="T26" s="734"/>
    </row>
    <row r="27" spans="1:20" ht="24.95" customHeight="1">
      <c r="A27" s="615" t="s">
        <v>172</v>
      </c>
      <c r="B27" s="616"/>
      <c r="C27" s="616"/>
      <c r="D27" s="616"/>
      <c r="E27" s="616"/>
      <c r="F27" s="616" t="s">
        <v>417</v>
      </c>
      <c r="G27" s="616"/>
      <c r="H27" s="616"/>
      <c r="I27" s="616" t="s">
        <v>418</v>
      </c>
      <c r="J27" s="616"/>
      <c r="K27" s="616"/>
      <c r="L27" s="665" t="s">
        <v>419</v>
      </c>
      <c r="M27" s="665"/>
      <c r="N27" s="665"/>
      <c r="O27" s="665" t="s">
        <v>420</v>
      </c>
      <c r="P27" s="665"/>
      <c r="Q27" s="665"/>
      <c r="R27" s="640" t="s">
        <v>377</v>
      </c>
      <c r="S27" s="640"/>
      <c r="T27" s="641"/>
    </row>
    <row r="28" spans="1:20" ht="24.95" customHeight="1">
      <c r="A28" s="617"/>
      <c r="B28" s="618"/>
      <c r="C28" s="618"/>
      <c r="D28" s="618"/>
      <c r="E28" s="618"/>
      <c r="F28" s="618" t="s">
        <v>36</v>
      </c>
      <c r="G28" s="465" t="s">
        <v>37</v>
      </c>
      <c r="H28" s="465" t="s">
        <v>182</v>
      </c>
      <c r="I28" s="618" t="s">
        <v>36</v>
      </c>
      <c r="J28" s="465" t="s">
        <v>37</v>
      </c>
      <c r="K28" s="465" t="s">
        <v>182</v>
      </c>
      <c r="L28" s="669" t="s">
        <v>36</v>
      </c>
      <c r="M28" s="499" t="s">
        <v>37</v>
      </c>
      <c r="N28" s="499" t="s">
        <v>182</v>
      </c>
      <c r="O28" s="669" t="s">
        <v>36</v>
      </c>
      <c r="P28" s="499" t="s">
        <v>37</v>
      </c>
      <c r="Q28" s="499" t="s">
        <v>182</v>
      </c>
      <c r="R28" s="735" t="s">
        <v>36</v>
      </c>
      <c r="S28" s="500" t="s">
        <v>37</v>
      </c>
      <c r="T28" s="501" t="s">
        <v>182</v>
      </c>
    </row>
    <row r="29" spans="1:20" ht="24.95" customHeight="1">
      <c r="A29" s="617"/>
      <c r="B29" s="618"/>
      <c r="C29" s="618"/>
      <c r="D29" s="618"/>
      <c r="E29" s="618"/>
      <c r="F29" s="618"/>
      <c r="G29" s="463" t="s">
        <v>39</v>
      </c>
      <c r="H29" s="463" t="s">
        <v>183</v>
      </c>
      <c r="I29" s="618"/>
      <c r="J29" s="463" t="s">
        <v>39</v>
      </c>
      <c r="K29" s="463" t="s">
        <v>183</v>
      </c>
      <c r="L29" s="669"/>
      <c r="M29" s="502" t="s">
        <v>39</v>
      </c>
      <c r="N29" s="502" t="s">
        <v>183</v>
      </c>
      <c r="O29" s="669"/>
      <c r="P29" s="502" t="s">
        <v>39</v>
      </c>
      <c r="Q29" s="502" t="s">
        <v>183</v>
      </c>
      <c r="R29" s="735"/>
      <c r="S29" s="503" t="s">
        <v>39</v>
      </c>
      <c r="T29" s="504" t="s">
        <v>183</v>
      </c>
    </row>
    <row r="30" spans="1:20" ht="30" customHeight="1">
      <c r="A30" s="736" t="s">
        <v>184</v>
      </c>
      <c r="B30" s="737"/>
      <c r="C30" s="737"/>
      <c r="D30" s="737"/>
      <c r="E30" s="737"/>
      <c r="F30" s="386">
        <v>18411787</v>
      </c>
      <c r="G30" s="387">
        <v>101.67600000000002</v>
      </c>
      <c r="H30" s="387" t="s">
        <v>185</v>
      </c>
      <c r="I30" s="388">
        <v>18658391</v>
      </c>
      <c r="J30" s="389">
        <f>ROUND(I30/F30,5)*100</f>
        <v>101.339</v>
      </c>
      <c r="K30" s="387" t="s">
        <v>185</v>
      </c>
      <c r="L30" s="388">
        <v>19272385</v>
      </c>
      <c r="M30" s="389">
        <f>ROUND(L30/I30,5)*100</f>
        <v>103.291</v>
      </c>
      <c r="N30" s="387" t="s">
        <v>185</v>
      </c>
      <c r="O30" s="388">
        <v>19658227</v>
      </c>
      <c r="P30" s="387">
        <f>ROUND(O30/L30,5)*100</f>
        <v>102.002</v>
      </c>
      <c r="Q30" s="505" t="s">
        <v>185</v>
      </c>
      <c r="R30" s="506">
        <v>19859614</v>
      </c>
      <c r="S30" s="507">
        <f>ROUND(R30/O30,5)*100</f>
        <v>101.024</v>
      </c>
      <c r="T30" s="508" t="s">
        <v>185</v>
      </c>
    </row>
    <row r="31" spans="1:20" ht="6" customHeight="1">
      <c r="A31" s="738"/>
      <c r="B31" s="692"/>
      <c r="C31" s="459"/>
      <c r="D31" s="439"/>
      <c r="E31" s="40"/>
      <c r="F31" s="381"/>
      <c r="G31" s="389"/>
      <c r="H31" s="389"/>
      <c r="I31" s="390"/>
      <c r="J31" s="391"/>
      <c r="K31" s="391"/>
      <c r="L31" s="509"/>
      <c r="M31" s="391"/>
      <c r="N31" s="391"/>
      <c r="O31" s="390"/>
      <c r="P31" s="391"/>
      <c r="Q31" s="510"/>
      <c r="R31" s="511"/>
      <c r="S31" s="391"/>
      <c r="T31" s="512"/>
    </row>
    <row r="32" spans="1:20" ht="20.100000000000001" customHeight="1">
      <c r="A32" s="732" t="s">
        <v>186</v>
      </c>
      <c r="B32" s="733"/>
      <c r="C32" s="392"/>
      <c r="D32" s="443" t="s">
        <v>91</v>
      </c>
      <c r="E32" s="34"/>
      <c r="F32" s="369">
        <v>17796715</v>
      </c>
      <c r="G32" s="389">
        <v>103.107</v>
      </c>
      <c r="H32" s="389">
        <v>92.3</v>
      </c>
      <c r="I32" s="390">
        <v>18221961</v>
      </c>
      <c r="J32" s="389">
        <f>ROUND(I32/F32,5)*100</f>
        <v>102.389</v>
      </c>
      <c r="K32" s="391">
        <v>91.1</v>
      </c>
      <c r="L32" s="390">
        <v>18864357</v>
      </c>
      <c r="M32" s="389">
        <f t="shared" ref="M32:M39" si="8">ROUND(L32/I32,5)*100</f>
        <v>103.52500000000001</v>
      </c>
      <c r="N32" s="391">
        <v>91.1</v>
      </c>
      <c r="O32" s="390">
        <v>19167932</v>
      </c>
      <c r="P32" s="389">
        <f>ROUND(O32/L32,5)*100</f>
        <v>101.60899999999999</v>
      </c>
      <c r="Q32" s="513">
        <f>SUM(Q33:Q39)</f>
        <v>88.700000000000017</v>
      </c>
      <c r="R32" s="511">
        <v>19941621</v>
      </c>
      <c r="S32" s="514">
        <f>ROUND(R32/O32,5)*100</f>
        <v>104.036</v>
      </c>
      <c r="T32" s="515">
        <f>SUM(T33:T39)</f>
        <v>91.8</v>
      </c>
    </row>
    <row r="33" spans="1:20" ht="20.100000000000001" customHeight="1">
      <c r="A33" s="732"/>
      <c r="B33" s="733"/>
      <c r="C33" s="392"/>
      <c r="D33" s="443" t="s">
        <v>187</v>
      </c>
      <c r="E33" s="34"/>
      <c r="F33" s="369">
        <v>5625875</v>
      </c>
      <c r="G33" s="389">
        <v>96.724000000000004</v>
      </c>
      <c r="H33" s="389">
        <v>29.2</v>
      </c>
      <c r="I33" s="390">
        <v>5510119</v>
      </c>
      <c r="J33" s="389">
        <f>ROUND(I33/F33,5)*100</f>
        <v>97.941999999999993</v>
      </c>
      <c r="K33" s="391">
        <v>27.6</v>
      </c>
      <c r="L33" s="390">
        <v>5459135</v>
      </c>
      <c r="M33" s="389">
        <f t="shared" si="8"/>
        <v>99.075000000000003</v>
      </c>
      <c r="N33" s="391">
        <v>27.6</v>
      </c>
      <c r="O33" s="390">
        <v>5579280</v>
      </c>
      <c r="P33" s="389">
        <f t="shared" ref="P33:P39" si="9">ROUND(O33/L33,5)*100</f>
        <v>102.20100000000001</v>
      </c>
      <c r="Q33" s="513">
        <v>25.7</v>
      </c>
      <c r="R33" s="511">
        <v>5955209</v>
      </c>
      <c r="S33" s="514">
        <f t="shared" ref="S33:S39" si="10">ROUND(R33/O33,5)*100</f>
        <v>106.738</v>
      </c>
      <c r="T33" s="516">
        <v>27.4</v>
      </c>
    </row>
    <row r="34" spans="1:20" ht="20.100000000000001" customHeight="1">
      <c r="A34" s="732"/>
      <c r="B34" s="733"/>
      <c r="C34" s="392"/>
      <c r="D34" s="443" t="s">
        <v>188</v>
      </c>
      <c r="E34" s="34"/>
      <c r="F34" s="369">
        <v>2694602</v>
      </c>
      <c r="G34" s="389">
        <v>105.50299999999999</v>
      </c>
      <c r="H34" s="389">
        <v>14</v>
      </c>
      <c r="I34" s="390">
        <v>2896627</v>
      </c>
      <c r="J34" s="389">
        <f t="shared" ref="J34:J39" si="11">ROUND(I34/F34,5)*100</f>
        <v>107.497</v>
      </c>
      <c r="K34" s="391">
        <v>14.5</v>
      </c>
      <c r="L34" s="390">
        <v>3239928</v>
      </c>
      <c r="M34" s="389">
        <f t="shared" si="8"/>
        <v>111.85199999999999</v>
      </c>
      <c r="N34" s="391">
        <v>14.5</v>
      </c>
      <c r="O34" s="390">
        <v>3137152</v>
      </c>
      <c r="P34" s="389">
        <f t="shared" si="9"/>
        <v>96.828000000000003</v>
      </c>
      <c r="Q34" s="370">
        <v>15.2</v>
      </c>
      <c r="R34" s="511">
        <v>3332106</v>
      </c>
      <c r="S34" s="514">
        <f t="shared" si="10"/>
        <v>106.21400000000001</v>
      </c>
      <c r="T34" s="517">
        <v>15.3</v>
      </c>
    </row>
    <row r="35" spans="1:20" ht="20.100000000000001" customHeight="1">
      <c r="A35" s="732"/>
      <c r="B35" s="733"/>
      <c r="C35" s="392"/>
      <c r="D35" s="443" t="s">
        <v>22</v>
      </c>
      <c r="E35" s="34"/>
      <c r="F35" s="369">
        <v>3354739</v>
      </c>
      <c r="G35" s="389">
        <v>100.47699999999999</v>
      </c>
      <c r="H35" s="389">
        <v>17.399999999999999</v>
      </c>
      <c r="I35" s="390">
        <v>3475100</v>
      </c>
      <c r="J35" s="389">
        <f t="shared" si="11"/>
        <v>103.58799999999999</v>
      </c>
      <c r="K35" s="391">
        <v>17.399999999999999</v>
      </c>
      <c r="L35" s="390">
        <v>3477689</v>
      </c>
      <c r="M35" s="389">
        <f t="shared" si="8"/>
        <v>100.075</v>
      </c>
      <c r="N35" s="391">
        <v>17.399999999999999</v>
      </c>
      <c r="O35" s="390">
        <v>3530440</v>
      </c>
      <c r="P35" s="389">
        <f t="shared" si="9"/>
        <v>101.517</v>
      </c>
      <c r="Q35" s="370">
        <v>16.399999999999999</v>
      </c>
      <c r="R35" s="511">
        <v>3574449</v>
      </c>
      <c r="S35" s="514">
        <f t="shared" si="10"/>
        <v>101.247</v>
      </c>
      <c r="T35" s="517">
        <v>16.5</v>
      </c>
    </row>
    <row r="36" spans="1:20" ht="20.100000000000001" customHeight="1">
      <c r="A36" s="732"/>
      <c r="B36" s="733"/>
      <c r="C36" s="392"/>
      <c r="D36" s="443" t="s">
        <v>189</v>
      </c>
      <c r="E36" s="34"/>
      <c r="F36" s="369">
        <v>3283580</v>
      </c>
      <c r="G36" s="389">
        <v>108.01600000000001</v>
      </c>
      <c r="H36" s="389">
        <v>17</v>
      </c>
      <c r="I36" s="390">
        <v>3339029</v>
      </c>
      <c r="J36" s="389">
        <f t="shared" si="11"/>
        <v>101.68900000000001</v>
      </c>
      <c r="K36" s="391">
        <v>16.7</v>
      </c>
      <c r="L36" s="390">
        <v>3524705</v>
      </c>
      <c r="M36" s="389">
        <f t="shared" si="8"/>
        <v>105.56099999999999</v>
      </c>
      <c r="N36" s="391">
        <v>16.7</v>
      </c>
      <c r="O36" s="390">
        <v>3638589</v>
      </c>
      <c r="P36" s="389">
        <f t="shared" si="9"/>
        <v>103.23100000000001</v>
      </c>
      <c r="Q36" s="370">
        <v>16.600000000000001</v>
      </c>
      <c r="R36" s="511">
        <v>3566313</v>
      </c>
      <c r="S36" s="514">
        <f t="shared" si="10"/>
        <v>98.013999999999996</v>
      </c>
      <c r="T36" s="517">
        <v>16.399999999999999</v>
      </c>
    </row>
    <row r="37" spans="1:20" ht="20.100000000000001" customHeight="1">
      <c r="A37" s="732"/>
      <c r="B37" s="733"/>
      <c r="C37" s="392"/>
      <c r="D37" s="443" t="s">
        <v>190</v>
      </c>
      <c r="E37" s="34"/>
      <c r="F37" s="369">
        <v>284122</v>
      </c>
      <c r="G37" s="389">
        <v>106.083</v>
      </c>
      <c r="H37" s="389">
        <v>1.5</v>
      </c>
      <c r="I37" s="390">
        <v>289120</v>
      </c>
      <c r="J37" s="389">
        <f t="shared" si="11"/>
        <v>101.759</v>
      </c>
      <c r="K37" s="391">
        <v>1.4</v>
      </c>
      <c r="L37" s="390">
        <v>262001</v>
      </c>
      <c r="M37" s="389">
        <f t="shared" si="8"/>
        <v>90.62</v>
      </c>
      <c r="N37" s="391">
        <v>1.4</v>
      </c>
      <c r="O37" s="390">
        <v>248590</v>
      </c>
      <c r="P37" s="389">
        <f t="shared" si="9"/>
        <v>94.881</v>
      </c>
      <c r="Q37" s="370">
        <v>1.2</v>
      </c>
      <c r="R37" s="511">
        <v>257457</v>
      </c>
      <c r="S37" s="514">
        <f t="shared" si="10"/>
        <v>103.56700000000001</v>
      </c>
      <c r="T37" s="517">
        <v>1.2</v>
      </c>
    </row>
    <row r="38" spans="1:20" ht="20.100000000000001" customHeight="1">
      <c r="A38" s="732"/>
      <c r="B38" s="733"/>
      <c r="C38" s="392"/>
      <c r="D38" s="443" t="s">
        <v>191</v>
      </c>
      <c r="E38" s="34"/>
      <c r="F38" s="369">
        <v>490601</v>
      </c>
      <c r="G38" s="389">
        <v>125.297</v>
      </c>
      <c r="H38" s="389">
        <v>2.5</v>
      </c>
      <c r="I38" s="390">
        <v>531863</v>
      </c>
      <c r="J38" s="389">
        <f t="shared" si="11"/>
        <v>108.41099999999999</v>
      </c>
      <c r="K38" s="391">
        <v>2.7</v>
      </c>
      <c r="L38" s="390">
        <v>511028</v>
      </c>
      <c r="M38" s="389">
        <f t="shared" si="8"/>
        <v>96.082999999999998</v>
      </c>
      <c r="N38" s="391">
        <v>2.7</v>
      </c>
      <c r="O38" s="390">
        <v>788793</v>
      </c>
      <c r="P38" s="389">
        <f t="shared" si="9"/>
        <v>154.35399999999998</v>
      </c>
      <c r="Q38" s="370">
        <v>2.4</v>
      </c>
      <c r="R38" s="511">
        <v>876689</v>
      </c>
      <c r="S38" s="514">
        <f t="shared" si="10"/>
        <v>111.14299999999999</v>
      </c>
      <c r="T38" s="517">
        <v>4</v>
      </c>
    </row>
    <row r="39" spans="1:20" ht="20.100000000000001" customHeight="1">
      <c r="A39" s="732"/>
      <c r="B39" s="733"/>
      <c r="C39" s="392"/>
      <c r="D39" s="443" t="s">
        <v>192</v>
      </c>
      <c r="E39" s="34"/>
      <c r="F39" s="369">
        <v>2063196</v>
      </c>
      <c r="G39" s="389">
        <v>111.41399999999999</v>
      </c>
      <c r="H39" s="389">
        <v>10.7</v>
      </c>
      <c r="I39" s="390">
        <v>2180103</v>
      </c>
      <c r="J39" s="389">
        <f t="shared" si="11"/>
        <v>105.666</v>
      </c>
      <c r="K39" s="391">
        <v>10.9</v>
      </c>
      <c r="L39" s="390">
        <v>2389871</v>
      </c>
      <c r="M39" s="389">
        <f t="shared" si="8"/>
        <v>109.622</v>
      </c>
      <c r="N39" s="391">
        <v>10.9</v>
      </c>
      <c r="O39" s="390">
        <v>2245088</v>
      </c>
      <c r="P39" s="389">
        <f t="shared" si="9"/>
        <v>93.942000000000007</v>
      </c>
      <c r="Q39" s="370">
        <v>11.2</v>
      </c>
      <c r="R39" s="511">
        <v>2379398</v>
      </c>
      <c r="S39" s="514">
        <f t="shared" si="10"/>
        <v>105.982</v>
      </c>
      <c r="T39" s="517">
        <v>11</v>
      </c>
    </row>
    <row r="40" spans="1:20" ht="6" customHeight="1" thickBot="1">
      <c r="A40" s="294"/>
      <c r="B40" s="393"/>
      <c r="C40" s="394"/>
      <c r="D40" s="268"/>
      <c r="E40" s="395"/>
      <c r="F40" s="455"/>
      <c r="G40" s="396"/>
      <c r="H40" s="396"/>
      <c r="I40" s="455"/>
      <c r="J40" s="396"/>
      <c r="K40" s="396"/>
      <c r="L40" s="455"/>
      <c r="M40" s="396"/>
      <c r="N40" s="396"/>
      <c r="O40" s="455"/>
      <c r="P40" s="396"/>
      <c r="Q40" s="396"/>
      <c r="R40" s="455"/>
      <c r="S40" s="396"/>
      <c r="T40" s="518"/>
    </row>
    <row r="41" spans="1:20" ht="15" customHeight="1">
      <c r="A41" s="627" t="s">
        <v>193</v>
      </c>
      <c r="B41" s="627"/>
      <c r="C41" s="627"/>
      <c r="D41" s="627"/>
      <c r="E41" s="627"/>
      <c r="F41" s="627"/>
      <c r="G41" s="627"/>
      <c r="H41" s="627"/>
      <c r="I41" s="627"/>
      <c r="J41" s="627"/>
      <c r="K41" s="627"/>
      <c r="L41" s="439"/>
      <c r="M41" s="439"/>
      <c r="N41" s="439"/>
      <c r="O41" s="439"/>
      <c r="P41" s="439"/>
      <c r="Q41" s="439"/>
      <c r="R41" s="439"/>
      <c r="S41" s="649" t="s">
        <v>32</v>
      </c>
      <c r="T41" s="649"/>
    </row>
    <row r="42" spans="1:20" ht="15" customHeight="1">
      <c r="A42" s="627" t="s">
        <v>31</v>
      </c>
      <c r="B42" s="627"/>
      <c r="C42" s="627"/>
      <c r="D42" s="627"/>
      <c r="E42" s="627"/>
      <c r="F42" s="627"/>
      <c r="G42" s="627"/>
      <c r="H42" s="627"/>
      <c r="I42" s="627"/>
      <c r="J42" s="627"/>
      <c r="K42" s="627"/>
      <c r="L42" s="627"/>
      <c r="M42" s="627"/>
      <c r="N42" s="627"/>
      <c r="O42" s="627"/>
      <c r="P42" s="627"/>
      <c r="Q42" s="627"/>
      <c r="R42" s="627"/>
      <c r="S42" s="627"/>
    </row>
  </sheetData>
  <sheetProtection selectLockedCells="1" selectUnlockedCells="1"/>
  <mergeCells count="52">
    <mergeCell ref="A42:S42"/>
    <mergeCell ref="R27:T27"/>
    <mergeCell ref="F28:F29"/>
    <mergeCell ref="I28:I29"/>
    <mergeCell ref="L28:L29"/>
    <mergeCell ref="O28:O29"/>
    <mergeCell ref="R28:R29"/>
    <mergeCell ref="L27:N27"/>
    <mergeCell ref="O27:Q27"/>
    <mergeCell ref="S41:T41"/>
    <mergeCell ref="A30:E30"/>
    <mergeCell ref="A41:K41"/>
    <mergeCell ref="A31:B31"/>
    <mergeCell ref="A27:E29"/>
    <mergeCell ref="F27:H27"/>
    <mergeCell ref="I27:K27"/>
    <mergeCell ref="B8:D8"/>
    <mergeCell ref="B9:D9"/>
    <mergeCell ref="B16:D16"/>
    <mergeCell ref="B18:D18"/>
    <mergeCell ref="B10:D10"/>
    <mergeCell ref="B13:D13"/>
    <mergeCell ref="B17:D17"/>
    <mergeCell ref="B11:D11"/>
    <mergeCell ref="B14:D14"/>
    <mergeCell ref="B15:D15"/>
    <mergeCell ref="B12:D12"/>
    <mergeCell ref="A32:B39"/>
    <mergeCell ref="R26:T26"/>
    <mergeCell ref="B19:D19"/>
    <mergeCell ref="B20:D20"/>
    <mergeCell ref="B21:D21"/>
    <mergeCell ref="B22:D22"/>
    <mergeCell ref="S24:T24"/>
    <mergeCell ref="T4:T5"/>
    <mergeCell ref="A3:E5"/>
    <mergeCell ref="R3:T3"/>
    <mergeCell ref="O4:O5"/>
    <mergeCell ref="Q4:Q5"/>
    <mergeCell ref="F4:F5"/>
    <mergeCell ref="F3:H3"/>
    <mergeCell ref="O3:Q3"/>
    <mergeCell ref="I3:K3"/>
    <mergeCell ref="L3:N3"/>
    <mergeCell ref="H4:H5"/>
    <mergeCell ref="R4:R5"/>
    <mergeCell ref="A6:D6"/>
    <mergeCell ref="A7:E7"/>
    <mergeCell ref="L4:L5"/>
    <mergeCell ref="N4:N5"/>
    <mergeCell ref="K4:K5"/>
    <mergeCell ref="I4:I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6" orientation="portrait" useFirstPageNumber="1" horizontalDpi="300" verticalDpi="300" r:id="rId1"/>
  <headerFooter scaleWithDoc="0" alignWithMargins="0">
    <oddHeader>&amp;L&amp;"ＭＳ 明朝,標準"&amp;10財　政</oddHeader>
    <oddFooter>&amp;C&amp;"ＭＳ 明朝,標準"&amp;12&amp;A</oddFooter>
  </headerFooter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42"/>
  <sheetViews>
    <sheetView view="pageBreakPreview" zoomScaleNormal="90" zoomScaleSheetLayoutView="100" workbookViewId="0">
      <pane xSplit="5" topLeftCell="L1" activePane="topRight" state="frozen"/>
      <selection pane="topRight" activeCell="H25" sqref="H25"/>
    </sheetView>
  </sheetViews>
  <sheetFormatPr defaultRowHeight="20.100000000000001" customHeight="1"/>
  <cols>
    <col min="1" max="1" width="1.25" style="31" customWidth="1"/>
    <col min="2" max="2" width="3.75" style="31" customWidth="1"/>
    <col min="3" max="3" width="1.25" style="31" customWidth="1"/>
    <col min="4" max="4" width="14.625" style="31" customWidth="1"/>
    <col min="5" max="5" width="1.25" style="31" customWidth="1"/>
    <col min="6" max="6" width="13.125" style="31" customWidth="1"/>
    <col min="7" max="8" width="8.625" style="31" customWidth="1"/>
    <col min="9" max="9" width="13.125" style="31" customWidth="1"/>
    <col min="10" max="11" width="8.625" style="31" customWidth="1"/>
    <col min="12" max="12" width="13.125" style="31" customWidth="1"/>
    <col min="13" max="14" width="8.625" style="31" customWidth="1"/>
    <col min="15" max="15" width="13" style="31" customWidth="1"/>
    <col min="16" max="17" width="8.625" style="31" customWidth="1"/>
    <col min="18" max="18" width="13.125" style="31" customWidth="1"/>
    <col min="19" max="19" width="9.25" style="31" customWidth="1"/>
    <col min="20" max="20" width="9" style="31" customWidth="1"/>
    <col min="21" max="16384" width="9" style="31"/>
  </cols>
  <sheetData>
    <row r="1" spans="1:24" ht="5.0999999999999996" customHeight="1">
      <c r="Q1" s="23"/>
      <c r="R1" s="439"/>
      <c r="S1" s="439"/>
      <c r="T1" s="449"/>
    </row>
    <row r="2" spans="1:24" ht="15" customHeight="1" thickBot="1">
      <c r="A2" s="31" t="s">
        <v>363</v>
      </c>
      <c r="Q2" s="23"/>
      <c r="R2" s="439"/>
      <c r="S2" s="439"/>
      <c r="T2" s="449" t="s">
        <v>1</v>
      </c>
    </row>
    <row r="3" spans="1:24" ht="24.95" customHeight="1">
      <c r="A3" s="615" t="s">
        <v>172</v>
      </c>
      <c r="B3" s="616"/>
      <c r="C3" s="616"/>
      <c r="D3" s="616"/>
      <c r="E3" s="616"/>
      <c r="F3" s="616" t="s">
        <v>376</v>
      </c>
      <c r="G3" s="616"/>
      <c r="H3" s="616"/>
      <c r="I3" s="616" t="s">
        <v>349</v>
      </c>
      <c r="J3" s="616"/>
      <c r="K3" s="616"/>
      <c r="L3" s="616" t="s">
        <v>360</v>
      </c>
      <c r="M3" s="616"/>
      <c r="N3" s="616"/>
      <c r="O3" s="616" t="s">
        <v>359</v>
      </c>
      <c r="P3" s="616"/>
      <c r="Q3" s="616"/>
      <c r="R3" s="620" t="s">
        <v>345</v>
      </c>
      <c r="S3" s="620"/>
      <c r="T3" s="621"/>
    </row>
    <row r="4" spans="1:24" ht="24.95" customHeight="1">
      <c r="A4" s="617"/>
      <c r="B4" s="618"/>
      <c r="C4" s="618"/>
      <c r="D4" s="618"/>
      <c r="E4" s="618"/>
      <c r="F4" s="618" t="s">
        <v>36</v>
      </c>
      <c r="G4" s="465" t="s">
        <v>37</v>
      </c>
      <c r="H4" s="618" t="s">
        <v>38</v>
      </c>
      <c r="I4" s="618" t="s">
        <v>36</v>
      </c>
      <c r="J4" s="465" t="s">
        <v>37</v>
      </c>
      <c r="K4" s="618" t="s">
        <v>38</v>
      </c>
      <c r="L4" s="618" t="s">
        <v>36</v>
      </c>
      <c r="M4" s="437" t="s">
        <v>37</v>
      </c>
      <c r="N4" s="618" t="s">
        <v>38</v>
      </c>
      <c r="O4" s="618" t="s">
        <v>36</v>
      </c>
      <c r="P4" s="465" t="s">
        <v>37</v>
      </c>
      <c r="Q4" s="618" t="s">
        <v>38</v>
      </c>
      <c r="R4" s="689" t="s">
        <v>36</v>
      </c>
      <c r="S4" s="462" t="s">
        <v>37</v>
      </c>
      <c r="T4" s="731" t="s">
        <v>38</v>
      </c>
    </row>
    <row r="5" spans="1:24" ht="24.95" customHeight="1">
      <c r="A5" s="617"/>
      <c r="B5" s="618"/>
      <c r="C5" s="618"/>
      <c r="D5" s="618"/>
      <c r="E5" s="618"/>
      <c r="F5" s="618"/>
      <c r="G5" s="463" t="s">
        <v>39</v>
      </c>
      <c r="H5" s="618"/>
      <c r="I5" s="618"/>
      <c r="J5" s="463" t="s">
        <v>39</v>
      </c>
      <c r="K5" s="618"/>
      <c r="L5" s="618"/>
      <c r="M5" s="437" t="s">
        <v>39</v>
      </c>
      <c r="N5" s="618"/>
      <c r="O5" s="618"/>
      <c r="P5" s="463" t="s">
        <v>39</v>
      </c>
      <c r="Q5" s="618"/>
      <c r="R5" s="689"/>
      <c r="S5" s="464" t="s">
        <v>39</v>
      </c>
      <c r="T5" s="731"/>
    </row>
    <row r="6" spans="1:24" ht="6" customHeight="1">
      <c r="A6" s="729"/>
      <c r="B6" s="730"/>
      <c r="C6" s="730"/>
      <c r="D6" s="730"/>
      <c r="E6" s="366"/>
      <c r="F6" s="367"/>
      <c r="G6" s="368"/>
      <c r="H6" s="368"/>
      <c r="I6" s="35"/>
      <c r="J6" s="368"/>
      <c r="K6" s="368"/>
      <c r="L6" s="35"/>
      <c r="M6" s="368"/>
      <c r="N6" s="368"/>
      <c r="O6" s="36"/>
      <c r="P6" s="480"/>
      <c r="Q6" s="480"/>
      <c r="R6" s="35"/>
      <c r="S6" s="368"/>
      <c r="T6" s="481"/>
    </row>
    <row r="7" spans="1:24" ht="20.100000000000001" customHeight="1">
      <c r="A7" s="606" t="s">
        <v>173</v>
      </c>
      <c r="B7" s="607"/>
      <c r="C7" s="607"/>
      <c r="D7" s="607"/>
      <c r="E7" s="607"/>
      <c r="F7" s="369">
        <f>SUM(F8,F10,F11,F12,F13,F14,F15,F16,F17,F18,F21,F22)</f>
        <v>31971566</v>
      </c>
      <c r="G7" s="370">
        <v>100.4</v>
      </c>
      <c r="H7" s="370">
        <v>100</v>
      </c>
      <c r="I7" s="351">
        <f>SUM(I8,I10,I11,I12,I13,I14,I15,I16,I17,I18,I21,I22)</f>
        <v>37371155</v>
      </c>
      <c r="J7" s="370">
        <f t="shared" ref="J7:J20" si="0">ROUND(I7/F7,5)*100</f>
        <v>116.889</v>
      </c>
      <c r="K7" s="370">
        <v>100</v>
      </c>
      <c r="L7" s="351">
        <f>SUM(L8,L10,L11,L12,L13,L14,L15,L16,L17,L18,L21,L22)</f>
        <v>38296600</v>
      </c>
      <c r="M7" s="370">
        <f t="shared" ref="M7:M20" si="1">ROUND(L7/I7,5)*100</f>
        <v>102.47599999999998</v>
      </c>
      <c r="N7" s="370">
        <v>100</v>
      </c>
      <c r="O7" s="369">
        <f>SUM(O8,O10,O11,O12,O13,O14,O15,O16,O17,O18,O21,O22)</f>
        <v>36954082</v>
      </c>
      <c r="P7" s="447">
        <f t="shared" ref="P7:P20" si="2">ROUND(O7/L7,5)*100</f>
        <v>96.494</v>
      </c>
      <c r="Q7" s="447">
        <f t="shared" ref="Q7:Q20" si="3">ROUND(O7/$O$7,5)*100</f>
        <v>100</v>
      </c>
      <c r="R7" s="482">
        <f>SUM(R8,R10,R11,R12,R13,R14,R15,R16,R17,R18,R21,R22)</f>
        <v>42431116</v>
      </c>
      <c r="S7" s="483">
        <f t="shared" ref="S7:S20" si="4">ROUND(R7/O7,5)*100</f>
        <v>114.821</v>
      </c>
      <c r="T7" s="448">
        <f t="shared" ref="T7:T19" si="5">ROUND(R7/$R$7,5)*100</f>
        <v>100</v>
      </c>
    </row>
    <row r="8" spans="1:24" ht="20.100000000000001" customHeight="1">
      <c r="A8" s="181"/>
      <c r="B8" s="634" t="s">
        <v>409</v>
      </c>
      <c r="C8" s="634"/>
      <c r="D8" s="634"/>
      <c r="E8" s="19"/>
      <c r="F8" s="369">
        <v>6285564</v>
      </c>
      <c r="G8" s="467">
        <v>92.8</v>
      </c>
      <c r="H8" s="371">
        <v>19.7</v>
      </c>
      <c r="I8" s="351">
        <v>6339632</v>
      </c>
      <c r="J8" s="370">
        <f t="shared" si="0"/>
        <v>100.86</v>
      </c>
      <c r="K8" s="370">
        <f t="shared" ref="K8:K20" si="6">ROUND(I8/$L$7,5)*100</f>
        <v>16.553999999999998</v>
      </c>
      <c r="L8" s="351">
        <v>6087011</v>
      </c>
      <c r="M8" s="370">
        <f t="shared" si="1"/>
        <v>96.015000000000001</v>
      </c>
      <c r="N8" s="370">
        <f t="shared" ref="N8:N20" si="7">ROUND(L8/$L$7,5)*100</f>
        <v>15.894</v>
      </c>
      <c r="O8" s="369">
        <v>6042740</v>
      </c>
      <c r="P8" s="447">
        <f t="shared" si="2"/>
        <v>99.272999999999996</v>
      </c>
      <c r="Q8" s="447">
        <f t="shared" si="3"/>
        <v>16.352</v>
      </c>
      <c r="R8" s="482">
        <v>6192007</v>
      </c>
      <c r="S8" s="483">
        <f t="shared" si="4"/>
        <v>102.47</v>
      </c>
      <c r="T8" s="448">
        <f t="shared" si="5"/>
        <v>14.593</v>
      </c>
    </row>
    <row r="9" spans="1:24" ht="20.100000000000001" customHeight="1">
      <c r="A9" s="181"/>
      <c r="B9" s="649" t="s">
        <v>174</v>
      </c>
      <c r="C9" s="649"/>
      <c r="D9" s="649"/>
      <c r="E9" s="19"/>
      <c r="F9" s="372">
        <v>4131833</v>
      </c>
      <c r="G9" s="467">
        <v>96.4</v>
      </c>
      <c r="H9" s="373">
        <v>12.9</v>
      </c>
      <c r="I9" s="374">
        <v>3983832</v>
      </c>
      <c r="J9" s="370">
        <f t="shared" si="0"/>
        <v>96.418000000000006</v>
      </c>
      <c r="K9" s="375">
        <f t="shared" si="6"/>
        <v>10.403</v>
      </c>
      <c r="L9" s="374">
        <v>3730139</v>
      </c>
      <c r="M9" s="370">
        <f t="shared" si="1"/>
        <v>93.632000000000005</v>
      </c>
      <c r="N9" s="373">
        <f t="shared" si="7"/>
        <v>9.74</v>
      </c>
      <c r="O9" s="374">
        <v>3615802</v>
      </c>
      <c r="P9" s="447">
        <f t="shared" si="2"/>
        <v>96.935000000000002</v>
      </c>
      <c r="Q9" s="485">
        <f t="shared" si="3"/>
        <v>9.7850000000000001</v>
      </c>
      <c r="R9" s="519">
        <v>3516895</v>
      </c>
      <c r="S9" s="483">
        <f t="shared" si="4"/>
        <v>97.265000000000001</v>
      </c>
      <c r="T9" s="487">
        <f t="shared" si="5"/>
        <v>8.2880000000000003</v>
      </c>
      <c r="X9" s="376"/>
    </row>
    <row r="10" spans="1:24" ht="20.100000000000001" customHeight="1">
      <c r="A10" s="181"/>
      <c r="B10" s="634" t="s">
        <v>421</v>
      </c>
      <c r="C10" s="634"/>
      <c r="D10" s="634"/>
      <c r="E10" s="19"/>
      <c r="F10" s="377">
        <v>4548238</v>
      </c>
      <c r="G10" s="467">
        <v>109</v>
      </c>
      <c r="H10" s="371">
        <v>14.2</v>
      </c>
      <c r="I10" s="378">
        <v>4945174</v>
      </c>
      <c r="J10" s="370">
        <f t="shared" si="0"/>
        <v>108.72699999999999</v>
      </c>
      <c r="K10" s="370">
        <f t="shared" si="6"/>
        <v>12.913</v>
      </c>
      <c r="L10" s="378">
        <v>5062773</v>
      </c>
      <c r="M10" s="370">
        <f t="shared" si="1"/>
        <v>102.37799999999999</v>
      </c>
      <c r="N10" s="370">
        <f t="shared" si="7"/>
        <v>13.22</v>
      </c>
      <c r="O10" s="378">
        <v>5147525</v>
      </c>
      <c r="P10" s="447">
        <f t="shared" si="2"/>
        <v>101.67399999999999</v>
      </c>
      <c r="Q10" s="447">
        <f t="shared" si="3"/>
        <v>13.930000000000001</v>
      </c>
      <c r="R10" s="520">
        <v>5321379</v>
      </c>
      <c r="S10" s="483">
        <f t="shared" si="4"/>
        <v>103.37700000000001</v>
      </c>
      <c r="T10" s="448">
        <f t="shared" si="5"/>
        <v>12.540999999999999</v>
      </c>
    </row>
    <row r="11" spans="1:24" ht="20.100000000000001" customHeight="1">
      <c r="A11" s="181"/>
      <c r="B11" s="634" t="s">
        <v>175</v>
      </c>
      <c r="C11" s="634"/>
      <c r="D11" s="634"/>
      <c r="E11" s="19"/>
      <c r="F11" s="377">
        <v>288020</v>
      </c>
      <c r="G11" s="467">
        <v>97.3</v>
      </c>
      <c r="H11" s="371">
        <v>0.9</v>
      </c>
      <c r="I11" s="378">
        <v>296753</v>
      </c>
      <c r="J11" s="370">
        <f t="shared" si="0"/>
        <v>103.032</v>
      </c>
      <c r="K11" s="370">
        <f t="shared" si="6"/>
        <v>0.77500000000000002</v>
      </c>
      <c r="L11" s="378">
        <v>276959</v>
      </c>
      <c r="M11" s="370">
        <f t="shared" si="1"/>
        <v>93.33</v>
      </c>
      <c r="N11" s="370">
        <f t="shared" si="7"/>
        <v>0.72300000000000009</v>
      </c>
      <c r="O11" s="378">
        <v>263193</v>
      </c>
      <c r="P11" s="447">
        <f t="shared" si="2"/>
        <v>95.03</v>
      </c>
      <c r="Q11" s="447">
        <f t="shared" si="3"/>
        <v>0.71199999999999997</v>
      </c>
      <c r="R11" s="520">
        <v>272554</v>
      </c>
      <c r="S11" s="483">
        <f t="shared" si="4"/>
        <v>103.55700000000002</v>
      </c>
      <c r="T11" s="448">
        <f t="shared" si="5"/>
        <v>0.64200000000000002</v>
      </c>
    </row>
    <row r="12" spans="1:24" ht="20.100000000000001" customHeight="1">
      <c r="A12" s="181"/>
      <c r="B12" s="634" t="s">
        <v>422</v>
      </c>
      <c r="C12" s="634"/>
      <c r="D12" s="634"/>
      <c r="E12" s="19"/>
      <c r="F12" s="377">
        <v>8026222</v>
      </c>
      <c r="G12" s="467">
        <v>105.1</v>
      </c>
      <c r="H12" s="371">
        <v>25.1</v>
      </c>
      <c r="I12" s="378">
        <v>8719109</v>
      </c>
      <c r="J12" s="370">
        <f t="shared" si="0"/>
        <v>108.633</v>
      </c>
      <c r="K12" s="370">
        <f t="shared" si="6"/>
        <v>22.766999999999999</v>
      </c>
      <c r="L12" s="378">
        <v>11097440</v>
      </c>
      <c r="M12" s="370">
        <f t="shared" si="1"/>
        <v>127.277</v>
      </c>
      <c r="N12" s="370">
        <f t="shared" si="7"/>
        <v>28.977999999999998</v>
      </c>
      <c r="O12" s="378">
        <v>12043230</v>
      </c>
      <c r="P12" s="447">
        <f t="shared" si="2"/>
        <v>108.523</v>
      </c>
      <c r="Q12" s="447">
        <f t="shared" si="3"/>
        <v>32.590000000000003</v>
      </c>
      <c r="R12" s="520">
        <v>12483447</v>
      </c>
      <c r="S12" s="483">
        <f t="shared" si="4"/>
        <v>103.655</v>
      </c>
      <c r="T12" s="448">
        <f t="shared" si="5"/>
        <v>29.421000000000003</v>
      </c>
    </row>
    <row r="13" spans="1:24" ht="20.100000000000001" customHeight="1">
      <c r="A13" s="181"/>
      <c r="B13" s="634" t="s">
        <v>423</v>
      </c>
      <c r="C13" s="634"/>
      <c r="D13" s="634"/>
      <c r="E13" s="19"/>
      <c r="F13" s="377">
        <v>1255937</v>
      </c>
      <c r="G13" s="467">
        <v>108.8</v>
      </c>
      <c r="H13" s="371">
        <v>3.9</v>
      </c>
      <c r="I13" s="378">
        <v>2957885</v>
      </c>
      <c r="J13" s="370">
        <f t="shared" si="0"/>
        <v>235.512</v>
      </c>
      <c r="K13" s="370">
        <f t="shared" si="6"/>
        <v>7.7240000000000002</v>
      </c>
      <c r="L13" s="378">
        <v>1676568</v>
      </c>
      <c r="M13" s="370">
        <f t="shared" si="1"/>
        <v>56.681000000000004</v>
      </c>
      <c r="N13" s="370">
        <f t="shared" si="7"/>
        <v>4.3780000000000001</v>
      </c>
      <c r="O13" s="378">
        <v>1407922</v>
      </c>
      <c r="P13" s="447">
        <f t="shared" si="2"/>
        <v>83.975999999999999</v>
      </c>
      <c r="Q13" s="447">
        <f t="shared" si="3"/>
        <v>3.81</v>
      </c>
      <c r="R13" s="520">
        <v>1551420</v>
      </c>
      <c r="S13" s="483">
        <f t="shared" si="4"/>
        <v>110.19200000000001</v>
      </c>
      <c r="T13" s="448">
        <f t="shared" si="5"/>
        <v>3.6560000000000001</v>
      </c>
    </row>
    <row r="14" spans="1:24" ht="20.100000000000001" customHeight="1">
      <c r="A14" s="181"/>
      <c r="B14" s="634" t="s">
        <v>424</v>
      </c>
      <c r="C14" s="634"/>
      <c r="D14" s="634"/>
      <c r="E14" s="19"/>
      <c r="F14" s="377">
        <v>3416892</v>
      </c>
      <c r="G14" s="467">
        <v>100.3</v>
      </c>
      <c r="H14" s="371">
        <v>10.7</v>
      </c>
      <c r="I14" s="378">
        <v>3528882</v>
      </c>
      <c r="J14" s="370">
        <f t="shared" si="0"/>
        <v>103.27800000000001</v>
      </c>
      <c r="K14" s="370">
        <f t="shared" si="6"/>
        <v>9.2149999999999999</v>
      </c>
      <c r="L14" s="378">
        <v>3525300</v>
      </c>
      <c r="M14" s="370">
        <f t="shared" si="1"/>
        <v>99.897999999999996</v>
      </c>
      <c r="N14" s="370">
        <f t="shared" si="7"/>
        <v>9.2050000000000001</v>
      </c>
      <c r="O14" s="378">
        <v>3588279</v>
      </c>
      <c r="P14" s="447">
        <f t="shared" si="2"/>
        <v>101.786</v>
      </c>
      <c r="Q14" s="447">
        <f t="shared" si="3"/>
        <v>9.7100000000000009</v>
      </c>
      <c r="R14" s="520">
        <v>3628884</v>
      </c>
      <c r="S14" s="483">
        <f t="shared" si="4"/>
        <v>101.13200000000001</v>
      </c>
      <c r="T14" s="448">
        <f t="shared" si="5"/>
        <v>8.5519999999999996</v>
      </c>
    </row>
    <row r="15" spans="1:24" ht="20.100000000000001" customHeight="1">
      <c r="A15" s="181"/>
      <c r="B15" s="634" t="s">
        <v>425</v>
      </c>
      <c r="C15" s="634"/>
      <c r="D15" s="634"/>
      <c r="E15" s="19"/>
      <c r="F15" s="377">
        <v>1187619</v>
      </c>
      <c r="G15" s="467">
        <v>317.8</v>
      </c>
      <c r="H15" s="371">
        <v>3.7</v>
      </c>
      <c r="I15" s="378">
        <v>464170</v>
      </c>
      <c r="J15" s="370">
        <f t="shared" si="0"/>
        <v>39.084000000000003</v>
      </c>
      <c r="K15" s="370">
        <f t="shared" si="6"/>
        <v>1.212</v>
      </c>
      <c r="L15" s="378">
        <v>914616</v>
      </c>
      <c r="M15" s="370">
        <f t="shared" si="1"/>
        <v>197.04299999999998</v>
      </c>
      <c r="N15" s="370">
        <f t="shared" si="7"/>
        <v>2.3879999999999999</v>
      </c>
      <c r="O15" s="378">
        <v>607169</v>
      </c>
      <c r="P15" s="447">
        <f t="shared" si="2"/>
        <v>66.385000000000005</v>
      </c>
      <c r="Q15" s="447">
        <f t="shared" si="3"/>
        <v>1.643</v>
      </c>
      <c r="R15" s="520">
        <v>3391778</v>
      </c>
      <c r="S15" s="483">
        <f t="shared" si="4"/>
        <v>558.62199999999996</v>
      </c>
      <c r="T15" s="448">
        <f t="shared" si="5"/>
        <v>7.9939999999999998</v>
      </c>
    </row>
    <row r="16" spans="1:24" ht="20.100000000000001" customHeight="1">
      <c r="A16" s="181"/>
      <c r="B16" s="634" t="s">
        <v>176</v>
      </c>
      <c r="C16" s="634"/>
      <c r="D16" s="634"/>
      <c r="E16" s="19"/>
      <c r="F16" s="377">
        <v>39150</v>
      </c>
      <c r="G16" s="467">
        <v>102</v>
      </c>
      <c r="H16" s="371">
        <v>0.1</v>
      </c>
      <c r="I16" s="378">
        <v>35450</v>
      </c>
      <c r="J16" s="370">
        <f t="shared" si="0"/>
        <v>90.549000000000007</v>
      </c>
      <c r="K16" s="370">
        <f t="shared" si="6"/>
        <v>9.2999999999999999E-2</v>
      </c>
      <c r="L16" s="378">
        <v>36000</v>
      </c>
      <c r="M16" s="370">
        <f t="shared" si="1"/>
        <v>101.55099999999999</v>
      </c>
      <c r="N16" s="370">
        <f t="shared" si="7"/>
        <v>9.4E-2</v>
      </c>
      <c r="O16" s="378">
        <v>35000</v>
      </c>
      <c r="P16" s="447">
        <f t="shared" si="2"/>
        <v>97.221999999999994</v>
      </c>
      <c r="Q16" s="447">
        <f t="shared" si="3"/>
        <v>9.5000000000000001E-2</v>
      </c>
      <c r="R16" s="520">
        <v>30000</v>
      </c>
      <c r="S16" s="483">
        <f t="shared" si="4"/>
        <v>85.713999999999999</v>
      </c>
      <c r="T16" s="448">
        <f t="shared" si="5"/>
        <v>7.1000000000000008E-2</v>
      </c>
    </row>
    <row r="17" spans="1:20" ht="20.100000000000001" customHeight="1">
      <c r="A17" s="181"/>
      <c r="B17" s="634" t="s">
        <v>426</v>
      </c>
      <c r="C17" s="634"/>
      <c r="D17" s="634"/>
      <c r="E17" s="19"/>
      <c r="F17" s="377">
        <v>2788105</v>
      </c>
      <c r="G17" s="467">
        <v>93.5</v>
      </c>
      <c r="H17" s="371">
        <v>8.6999999999999993</v>
      </c>
      <c r="I17" s="378">
        <v>3533470</v>
      </c>
      <c r="J17" s="370">
        <f t="shared" si="0"/>
        <v>126.73399999999999</v>
      </c>
      <c r="K17" s="370">
        <f t="shared" si="6"/>
        <v>9.2270000000000003</v>
      </c>
      <c r="L17" s="378">
        <v>3537325</v>
      </c>
      <c r="M17" s="370">
        <f t="shared" si="1"/>
        <v>100.10900000000001</v>
      </c>
      <c r="N17" s="370">
        <f t="shared" si="7"/>
        <v>9.2370000000000001</v>
      </c>
      <c r="O17" s="378">
        <v>3513714</v>
      </c>
      <c r="P17" s="447">
        <f t="shared" si="2"/>
        <v>99.332999999999998</v>
      </c>
      <c r="Q17" s="447">
        <f t="shared" si="3"/>
        <v>9.5079999999999991</v>
      </c>
      <c r="R17" s="520">
        <v>3629490</v>
      </c>
      <c r="S17" s="483">
        <f t="shared" si="4"/>
        <v>103.295</v>
      </c>
      <c r="T17" s="448">
        <f t="shared" si="5"/>
        <v>8.5540000000000003</v>
      </c>
    </row>
    <row r="18" spans="1:20" ht="20.100000000000001" customHeight="1">
      <c r="A18" s="181"/>
      <c r="B18" s="634" t="s">
        <v>177</v>
      </c>
      <c r="C18" s="634"/>
      <c r="D18" s="634"/>
      <c r="E18" s="19"/>
      <c r="F18" s="379">
        <v>4135819</v>
      </c>
      <c r="G18" s="467">
        <v>82.4</v>
      </c>
      <c r="H18" s="371">
        <v>12.9</v>
      </c>
      <c r="I18" s="352">
        <v>6550630</v>
      </c>
      <c r="J18" s="370">
        <f t="shared" si="0"/>
        <v>158.38800000000001</v>
      </c>
      <c r="K18" s="370">
        <f t="shared" si="6"/>
        <v>17.105</v>
      </c>
      <c r="L18" s="352">
        <v>6082608</v>
      </c>
      <c r="M18" s="370">
        <f t="shared" si="1"/>
        <v>92.855000000000004</v>
      </c>
      <c r="N18" s="370">
        <f t="shared" si="7"/>
        <v>15.882999999999999</v>
      </c>
      <c r="O18" s="352">
        <v>4305310</v>
      </c>
      <c r="P18" s="447">
        <f t="shared" si="2"/>
        <v>70.781000000000006</v>
      </c>
      <c r="Q18" s="447">
        <f t="shared" si="3"/>
        <v>11.65</v>
      </c>
      <c r="R18" s="521">
        <v>5930157</v>
      </c>
      <c r="S18" s="483">
        <f t="shared" si="4"/>
        <v>137.74100000000001</v>
      </c>
      <c r="T18" s="448">
        <f t="shared" si="5"/>
        <v>13.975999999999999</v>
      </c>
    </row>
    <row r="19" spans="1:20" ht="20.100000000000001" customHeight="1">
      <c r="A19" s="181"/>
      <c r="B19" s="649" t="s">
        <v>178</v>
      </c>
      <c r="C19" s="649"/>
      <c r="D19" s="649"/>
      <c r="E19" s="19"/>
      <c r="F19" s="372">
        <v>2702107</v>
      </c>
      <c r="G19" s="467">
        <v>73.2</v>
      </c>
      <c r="H19" s="373">
        <v>8.5</v>
      </c>
      <c r="I19" s="374">
        <v>4265735</v>
      </c>
      <c r="J19" s="370">
        <f t="shared" si="0"/>
        <v>157.86699999999999</v>
      </c>
      <c r="K19" s="375">
        <f t="shared" si="6"/>
        <v>11.139000000000001</v>
      </c>
      <c r="L19" s="374">
        <v>4041011</v>
      </c>
      <c r="M19" s="370">
        <f t="shared" si="1"/>
        <v>94.731999999999999</v>
      </c>
      <c r="N19" s="375">
        <f t="shared" si="7"/>
        <v>10.552</v>
      </c>
      <c r="O19" s="374">
        <v>3545281</v>
      </c>
      <c r="P19" s="447">
        <f t="shared" si="2"/>
        <v>87.733000000000004</v>
      </c>
      <c r="Q19" s="490">
        <f t="shared" si="3"/>
        <v>9.5939999999999994</v>
      </c>
      <c r="R19" s="519">
        <v>4406195</v>
      </c>
      <c r="S19" s="483">
        <f t="shared" si="4"/>
        <v>124.28300000000002</v>
      </c>
      <c r="T19" s="491">
        <f t="shared" si="5"/>
        <v>10.384</v>
      </c>
    </row>
    <row r="20" spans="1:20" ht="20.100000000000001" customHeight="1">
      <c r="A20" s="181"/>
      <c r="B20" s="649" t="s">
        <v>179</v>
      </c>
      <c r="C20" s="649"/>
      <c r="D20" s="649"/>
      <c r="E20" s="19"/>
      <c r="F20" s="372">
        <v>1433712</v>
      </c>
      <c r="G20" s="467">
        <v>107.9</v>
      </c>
      <c r="H20" s="373">
        <v>4.5</v>
      </c>
      <c r="I20" s="374">
        <v>2284895</v>
      </c>
      <c r="J20" s="370">
        <f t="shared" si="0"/>
        <v>159.369</v>
      </c>
      <c r="K20" s="375">
        <f t="shared" si="6"/>
        <v>5.9660000000000002</v>
      </c>
      <c r="L20" s="374">
        <v>2041597</v>
      </c>
      <c r="M20" s="370">
        <f t="shared" si="1"/>
        <v>89.352000000000004</v>
      </c>
      <c r="N20" s="492">
        <f t="shared" si="7"/>
        <v>5.3310000000000004</v>
      </c>
      <c r="O20" s="374">
        <v>760029</v>
      </c>
      <c r="P20" s="447">
        <f t="shared" si="2"/>
        <v>37.226999999999997</v>
      </c>
      <c r="Q20" s="485">
        <f t="shared" si="3"/>
        <v>2.0569999999999999</v>
      </c>
      <c r="R20" s="519">
        <v>1523962</v>
      </c>
      <c r="S20" s="483">
        <f t="shared" si="4"/>
        <v>200.51399999999998</v>
      </c>
      <c r="T20" s="487">
        <f>ROUND(R20/$R$7,5)*100</f>
        <v>3.5920000000000001</v>
      </c>
    </row>
    <row r="21" spans="1:20" ht="20.100000000000001" customHeight="1">
      <c r="A21" s="181"/>
      <c r="B21" s="634" t="s">
        <v>180</v>
      </c>
      <c r="C21" s="634"/>
      <c r="D21" s="634"/>
      <c r="E21" s="19"/>
      <c r="F21" s="380">
        <v>0</v>
      </c>
      <c r="G21" s="380">
        <v>0</v>
      </c>
      <c r="H21" s="37" t="s">
        <v>102</v>
      </c>
      <c r="I21" s="380">
        <v>0</v>
      </c>
      <c r="J21" s="380">
        <v>0</v>
      </c>
      <c r="K21" s="37" t="s">
        <v>102</v>
      </c>
      <c r="L21" s="380">
        <v>0</v>
      </c>
      <c r="M21" s="380">
        <v>0</v>
      </c>
      <c r="N21" s="380">
        <v>0</v>
      </c>
      <c r="O21" s="38">
        <v>0</v>
      </c>
      <c r="P21" s="38">
        <v>0</v>
      </c>
      <c r="Q21" s="38">
        <v>0</v>
      </c>
      <c r="R21" s="39"/>
      <c r="S21" s="39">
        <v>0</v>
      </c>
      <c r="T21" s="411">
        <v>0</v>
      </c>
    </row>
    <row r="22" spans="1:20" ht="20.100000000000001" customHeight="1">
      <c r="A22" s="181"/>
      <c r="B22" s="634" t="s">
        <v>181</v>
      </c>
      <c r="C22" s="634"/>
      <c r="D22" s="634"/>
      <c r="E22" s="19"/>
      <c r="F22" s="380">
        <v>0</v>
      </c>
      <c r="G22" s="37">
        <v>0</v>
      </c>
      <c r="H22" s="469" t="s">
        <v>102</v>
      </c>
      <c r="I22" s="37">
        <v>0</v>
      </c>
      <c r="J22" s="37">
        <v>0</v>
      </c>
      <c r="K22" s="37" t="s">
        <v>102</v>
      </c>
      <c r="L22" s="380">
        <v>0</v>
      </c>
      <c r="M22" s="380">
        <v>0</v>
      </c>
      <c r="N22" s="380">
        <v>0</v>
      </c>
      <c r="O22" s="38">
        <v>0</v>
      </c>
      <c r="P22" s="38">
        <v>0</v>
      </c>
      <c r="Q22" s="38">
        <v>0</v>
      </c>
      <c r="R22" s="39"/>
      <c r="S22" s="39">
        <v>0</v>
      </c>
      <c r="T22" s="411">
        <v>0</v>
      </c>
    </row>
    <row r="23" spans="1:20" ht="6" customHeight="1" thickBot="1">
      <c r="A23" s="382"/>
      <c r="B23" s="383"/>
      <c r="C23" s="383"/>
      <c r="D23" s="383"/>
      <c r="E23" s="384"/>
      <c r="F23" s="385"/>
      <c r="G23" s="385"/>
      <c r="H23" s="385"/>
      <c r="I23" s="385"/>
      <c r="J23" s="385"/>
      <c r="K23" s="385"/>
      <c r="L23" s="494"/>
      <c r="M23" s="495"/>
      <c r="N23" s="494"/>
      <c r="O23" s="494"/>
      <c r="P23" s="495"/>
      <c r="Q23" s="494"/>
      <c r="R23" s="494"/>
      <c r="S23" s="495"/>
      <c r="T23" s="496"/>
    </row>
    <row r="24" spans="1:20" ht="15" customHeight="1">
      <c r="L24" s="497"/>
      <c r="M24" s="497"/>
      <c r="N24" s="497"/>
      <c r="O24" s="497"/>
      <c r="P24" s="497"/>
      <c r="Q24" s="498"/>
      <c r="R24" s="497"/>
      <c r="S24" s="734" t="s">
        <v>32</v>
      </c>
      <c r="T24" s="734"/>
    </row>
    <row r="25" spans="1:20" ht="15" customHeight="1">
      <c r="L25" s="497"/>
      <c r="M25" s="497"/>
      <c r="N25" s="497"/>
      <c r="O25" s="497"/>
      <c r="P25" s="497"/>
      <c r="Q25" s="497"/>
      <c r="R25" s="497"/>
      <c r="S25" s="497"/>
      <c r="T25" s="497"/>
    </row>
    <row r="26" spans="1:20" ht="15" customHeight="1" thickBot="1">
      <c r="A26" s="31" t="s">
        <v>427</v>
      </c>
      <c r="L26" s="497"/>
      <c r="M26" s="497"/>
      <c r="N26" s="497"/>
      <c r="O26" s="497"/>
      <c r="P26" s="497"/>
      <c r="Q26" s="498"/>
      <c r="R26" s="734" t="s">
        <v>1</v>
      </c>
      <c r="S26" s="734"/>
      <c r="T26" s="734"/>
    </row>
    <row r="27" spans="1:20" ht="24.95" customHeight="1">
      <c r="A27" s="615" t="s">
        <v>172</v>
      </c>
      <c r="B27" s="616"/>
      <c r="C27" s="616"/>
      <c r="D27" s="616"/>
      <c r="E27" s="616"/>
      <c r="F27" s="616" t="s">
        <v>428</v>
      </c>
      <c r="G27" s="616"/>
      <c r="H27" s="616"/>
      <c r="I27" s="616" t="s">
        <v>429</v>
      </c>
      <c r="J27" s="616"/>
      <c r="K27" s="616"/>
      <c r="L27" s="665" t="s">
        <v>430</v>
      </c>
      <c r="M27" s="665"/>
      <c r="N27" s="665"/>
      <c r="O27" s="665" t="s">
        <v>431</v>
      </c>
      <c r="P27" s="665"/>
      <c r="Q27" s="665"/>
      <c r="R27" s="640" t="s">
        <v>432</v>
      </c>
      <c r="S27" s="640"/>
      <c r="T27" s="641"/>
    </row>
    <row r="28" spans="1:20" ht="24.95" customHeight="1">
      <c r="A28" s="617"/>
      <c r="B28" s="618"/>
      <c r="C28" s="618"/>
      <c r="D28" s="618"/>
      <c r="E28" s="618"/>
      <c r="F28" s="618" t="s">
        <v>36</v>
      </c>
      <c r="G28" s="465" t="s">
        <v>37</v>
      </c>
      <c r="H28" s="465" t="s">
        <v>182</v>
      </c>
      <c r="I28" s="618" t="s">
        <v>36</v>
      </c>
      <c r="J28" s="465" t="s">
        <v>37</v>
      </c>
      <c r="K28" s="465" t="s">
        <v>182</v>
      </c>
      <c r="L28" s="669" t="s">
        <v>36</v>
      </c>
      <c r="M28" s="499" t="s">
        <v>37</v>
      </c>
      <c r="N28" s="499" t="s">
        <v>182</v>
      </c>
      <c r="O28" s="669" t="s">
        <v>36</v>
      </c>
      <c r="P28" s="499" t="s">
        <v>37</v>
      </c>
      <c r="Q28" s="499" t="s">
        <v>182</v>
      </c>
      <c r="R28" s="735" t="s">
        <v>36</v>
      </c>
      <c r="S28" s="500" t="s">
        <v>37</v>
      </c>
      <c r="T28" s="501" t="s">
        <v>182</v>
      </c>
    </row>
    <row r="29" spans="1:20" ht="24.95" customHeight="1">
      <c r="A29" s="617"/>
      <c r="B29" s="618"/>
      <c r="C29" s="618"/>
      <c r="D29" s="618"/>
      <c r="E29" s="618"/>
      <c r="F29" s="618"/>
      <c r="G29" s="463" t="s">
        <v>39</v>
      </c>
      <c r="H29" s="463" t="s">
        <v>183</v>
      </c>
      <c r="I29" s="618"/>
      <c r="J29" s="463" t="s">
        <v>39</v>
      </c>
      <c r="K29" s="463" t="s">
        <v>183</v>
      </c>
      <c r="L29" s="669"/>
      <c r="M29" s="502" t="s">
        <v>39</v>
      </c>
      <c r="N29" s="502" t="s">
        <v>183</v>
      </c>
      <c r="O29" s="669"/>
      <c r="P29" s="502" t="s">
        <v>39</v>
      </c>
      <c r="Q29" s="502" t="s">
        <v>183</v>
      </c>
      <c r="R29" s="735"/>
      <c r="S29" s="503" t="s">
        <v>39</v>
      </c>
      <c r="T29" s="504" t="s">
        <v>183</v>
      </c>
    </row>
    <row r="30" spans="1:20" ht="30" customHeight="1">
      <c r="A30" s="736" t="s">
        <v>184</v>
      </c>
      <c r="B30" s="737"/>
      <c r="C30" s="737"/>
      <c r="D30" s="737"/>
      <c r="E30" s="737"/>
      <c r="F30" s="386">
        <v>18411787</v>
      </c>
      <c r="G30" s="387">
        <v>101.67600000000002</v>
      </c>
      <c r="H30" s="387" t="s">
        <v>185</v>
      </c>
      <c r="I30" s="388">
        <v>18658391</v>
      </c>
      <c r="J30" s="389">
        <f>ROUND(I30/F30,5)*100</f>
        <v>101.339</v>
      </c>
      <c r="K30" s="387" t="s">
        <v>185</v>
      </c>
      <c r="L30" s="388">
        <v>19272385</v>
      </c>
      <c r="M30" s="389">
        <f>ROUND(L30/I30,5)*100</f>
        <v>103.291</v>
      </c>
      <c r="N30" s="387" t="s">
        <v>185</v>
      </c>
      <c r="O30" s="388">
        <v>19658227</v>
      </c>
      <c r="P30" s="387">
        <f>ROUND(O30/L30,5)*100</f>
        <v>102.002</v>
      </c>
      <c r="Q30" s="505" t="s">
        <v>185</v>
      </c>
      <c r="R30" s="522">
        <v>19859614</v>
      </c>
      <c r="S30" s="507">
        <f>ROUND(R30/O30,5)*100</f>
        <v>101.024</v>
      </c>
      <c r="T30" s="508" t="s">
        <v>185</v>
      </c>
    </row>
    <row r="31" spans="1:20" ht="6" customHeight="1">
      <c r="A31" s="738"/>
      <c r="B31" s="692"/>
      <c r="C31" s="459"/>
      <c r="D31" s="439"/>
      <c r="E31" s="40"/>
      <c r="F31" s="381"/>
      <c r="G31" s="389"/>
      <c r="H31" s="389"/>
      <c r="I31" s="390"/>
      <c r="J31" s="391"/>
      <c r="K31" s="391"/>
      <c r="L31" s="509"/>
      <c r="M31" s="391"/>
      <c r="N31" s="391"/>
      <c r="O31" s="390"/>
      <c r="P31" s="391"/>
      <c r="Q31" s="510"/>
      <c r="R31" s="509"/>
      <c r="S31" s="391"/>
      <c r="T31" s="512"/>
    </row>
    <row r="32" spans="1:20" ht="20.100000000000001" customHeight="1">
      <c r="A32" s="732" t="s">
        <v>186</v>
      </c>
      <c r="B32" s="733"/>
      <c r="C32" s="392"/>
      <c r="D32" s="443" t="s">
        <v>91</v>
      </c>
      <c r="E32" s="34"/>
      <c r="F32" s="369">
        <v>17796715</v>
      </c>
      <c r="G32" s="389">
        <v>103.107</v>
      </c>
      <c r="H32" s="389">
        <v>92.3</v>
      </c>
      <c r="I32" s="390">
        <v>18221961</v>
      </c>
      <c r="J32" s="389">
        <f>ROUND(I32/F32,5)*100</f>
        <v>102.389</v>
      </c>
      <c r="K32" s="391">
        <v>91.1</v>
      </c>
      <c r="L32" s="390">
        <v>18864357</v>
      </c>
      <c r="M32" s="389">
        <f t="shared" ref="M32:M39" si="8">ROUND(L32/I32,5)*100</f>
        <v>103.52500000000001</v>
      </c>
      <c r="N32" s="391">
        <v>91.1</v>
      </c>
      <c r="O32" s="390">
        <v>19167932</v>
      </c>
      <c r="P32" s="389">
        <f>ROUND(O32/L32,5)*100</f>
        <v>101.60899999999999</v>
      </c>
      <c r="Q32" s="513">
        <f>SUM(Q33:Q39)</f>
        <v>88.700000000000017</v>
      </c>
      <c r="R32" s="509">
        <v>19941621</v>
      </c>
      <c r="S32" s="514">
        <f>ROUND(R32/O32,5)*100</f>
        <v>104.036</v>
      </c>
      <c r="T32" s="515">
        <f>SUM(T33:T39)</f>
        <v>91.8</v>
      </c>
    </row>
    <row r="33" spans="1:20" ht="20.100000000000001" customHeight="1">
      <c r="A33" s="732"/>
      <c r="B33" s="733"/>
      <c r="C33" s="392"/>
      <c r="D33" s="443" t="s">
        <v>187</v>
      </c>
      <c r="E33" s="34"/>
      <c r="F33" s="369">
        <v>5625875</v>
      </c>
      <c r="G33" s="389">
        <v>96.724000000000004</v>
      </c>
      <c r="H33" s="389">
        <v>29.2</v>
      </c>
      <c r="I33" s="390">
        <v>5510119</v>
      </c>
      <c r="J33" s="389">
        <f>ROUND(I33/F33,5)*100</f>
        <v>97.941999999999993</v>
      </c>
      <c r="K33" s="391">
        <v>27.6</v>
      </c>
      <c r="L33" s="390">
        <v>5459135</v>
      </c>
      <c r="M33" s="389">
        <f t="shared" si="8"/>
        <v>99.075000000000003</v>
      </c>
      <c r="N33" s="391">
        <v>27.6</v>
      </c>
      <c r="O33" s="390">
        <v>5579280</v>
      </c>
      <c r="P33" s="389">
        <f t="shared" ref="P33:P39" si="9">ROUND(O33/L33,5)*100</f>
        <v>102.20100000000001</v>
      </c>
      <c r="Q33" s="513">
        <v>25.7</v>
      </c>
      <c r="R33" s="509">
        <v>5955209</v>
      </c>
      <c r="S33" s="514">
        <f t="shared" ref="S33:S39" si="10">ROUND(R33/O33,5)*100</f>
        <v>106.738</v>
      </c>
      <c r="T33" s="515">
        <v>27.4</v>
      </c>
    </row>
    <row r="34" spans="1:20" ht="20.100000000000001" customHeight="1">
      <c r="A34" s="732"/>
      <c r="B34" s="733"/>
      <c r="C34" s="392"/>
      <c r="D34" s="443" t="s">
        <v>188</v>
      </c>
      <c r="E34" s="34"/>
      <c r="F34" s="369">
        <v>2694602</v>
      </c>
      <c r="G34" s="389">
        <v>105.50299999999999</v>
      </c>
      <c r="H34" s="389">
        <v>14</v>
      </c>
      <c r="I34" s="390">
        <v>2896627</v>
      </c>
      <c r="J34" s="389">
        <f t="shared" ref="J34:J39" si="11">ROUND(I34/F34,5)*100</f>
        <v>107.497</v>
      </c>
      <c r="K34" s="391">
        <v>14.5</v>
      </c>
      <c r="L34" s="390">
        <v>3239928</v>
      </c>
      <c r="M34" s="389">
        <f t="shared" si="8"/>
        <v>111.85199999999999</v>
      </c>
      <c r="N34" s="391">
        <v>14.5</v>
      </c>
      <c r="O34" s="390">
        <v>3137152</v>
      </c>
      <c r="P34" s="389">
        <f t="shared" si="9"/>
        <v>96.828000000000003</v>
      </c>
      <c r="Q34" s="370">
        <v>15.2</v>
      </c>
      <c r="R34" s="509">
        <v>3332106</v>
      </c>
      <c r="S34" s="514">
        <f t="shared" si="10"/>
        <v>106.21400000000001</v>
      </c>
      <c r="T34" s="523">
        <v>15.3</v>
      </c>
    </row>
    <row r="35" spans="1:20" ht="20.100000000000001" customHeight="1">
      <c r="A35" s="732"/>
      <c r="B35" s="733"/>
      <c r="C35" s="392"/>
      <c r="D35" s="443" t="s">
        <v>22</v>
      </c>
      <c r="E35" s="34"/>
      <c r="F35" s="369">
        <v>3354739</v>
      </c>
      <c r="G35" s="389">
        <v>100.47699999999999</v>
      </c>
      <c r="H35" s="389">
        <v>17.399999999999999</v>
      </c>
      <c r="I35" s="390">
        <v>3475100</v>
      </c>
      <c r="J35" s="389">
        <f t="shared" si="11"/>
        <v>103.58799999999999</v>
      </c>
      <c r="K35" s="391">
        <v>17.399999999999999</v>
      </c>
      <c r="L35" s="390">
        <v>3477689</v>
      </c>
      <c r="M35" s="389">
        <f t="shared" si="8"/>
        <v>100.075</v>
      </c>
      <c r="N35" s="391">
        <v>17.399999999999999</v>
      </c>
      <c r="O35" s="390">
        <v>3530440</v>
      </c>
      <c r="P35" s="389">
        <f t="shared" si="9"/>
        <v>101.517</v>
      </c>
      <c r="Q35" s="370">
        <v>16.399999999999999</v>
      </c>
      <c r="R35" s="509">
        <v>3574449</v>
      </c>
      <c r="S35" s="514">
        <f t="shared" si="10"/>
        <v>101.247</v>
      </c>
      <c r="T35" s="523">
        <v>16.5</v>
      </c>
    </row>
    <row r="36" spans="1:20" ht="20.100000000000001" customHeight="1">
      <c r="A36" s="732"/>
      <c r="B36" s="733"/>
      <c r="C36" s="392"/>
      <c r="D36" s="443" t="s">
        <v>189</v>
      </c>
      <c r="E36" s="34"/>
      <c r="F36" s="369">
        <v>3283580</v>
      </c>
      <c r="G36" s="389">
        <v>108.01600000000001</v>
      </c>
      <c r="H36" s="389">
        <v>17</v>
      </c>
      <c r="I36" s="390">
        <v>3339029</v>
      </c>
      <c r="J36" s="389">
        <f t="shared" si="11"/>
        <v>101.68900000000001</v>
      </c>
      <c r="K36" s="391">
        <v>16.7</v>
      </c>
      <c r="L36" s="390">
        <v>3524705</v>
      </c>
      <c r="M36" s="389">
        <f t="shared" si="8"/>
        <v>105.56099999999999</v>
      </c>
      <c r="N36" s="391">
        <v>16.7</v>
      </c>
      <c r="O36" s="390">
        <v>3638589</v>
      </c>
      <c r="P36" s="389">
        <f t="shared" si="9"/>
        <v>103.23100000000001</v>
      </c>
      <c r="Q36" s="370">
        <v>16.600000000000001</v>
      </c>
      <c r="R36" s="509">
        <v>3566313</v>
      </c>
      <c r="S36" s="514">
        <f t="shared" si="10"/>
        <v>98.013999999999996</v>
      </c>
      <c r="T36" s="523">
        <v>16.399999999999999</v>
      </c>
    </row>
    <row r="37" spans="1:20" ht="20.100000000000001" customHeight="1">
      <c r="A37" s="732"/>
      <c r="B37" s="733"/>
      <c r="C37" s="392"/>
      <c r="D37" s="443" t="s">
        <v>190</v>
      </c>
      <c r="E37" s="34"/>
      <c r="F37" s="369">
        <v>284122</v>
      </c>
      <c r="G37" s="389">
        <v>106.083</v>
      </c>
      <c r="H37" s="389">
        <v>1.5</v>
      </c>
      <c r="I37" s="390">
        <v>289120</v>
      </c>
      <c r="J37" s="389">
        <f t="shared" si="11"/>
        <v>101.759</v>
      </c>
      <c r="K37" s="391">
        <v>1.4</v>
      </c>
      <c r="L37" s="390">
        <v>262001</v>
      </c>
      <c r="M37" s="389">
        <f t="shared" si="8"/>
        <v>90.62</v>
      </c>
      <c r="N37" s="391">
        <v>1.4</v>
      </c>
      <c r="O37" s="390">
        <v>248590</v>
      </c>
      <c r="P37" s="389">
        <f t="shared" si="9"/>
        <v>94.881</v>
      </c>
      <c r="Q37" s="370">
        <v>1.2</v>
      </c>
      <c r="R37" s="509">
        <v>257457</v>
      </c>
      <c r="S37" s="514">
        <f t="shared" si="10"/>
        <v>103.56700000000001</v>
      </c>
      <c r="T37" s="523">
        <v>1.2</v>
      </c>
    </row>
    <row r="38" spans="1:20" ht="20.100000000000001" customHeight="1">
      <c r="A38" s="732"/>
      <c r="B38" s="733"/>
      <c r="C38" s="392"/>
      <c r="D38" s="443" t="s">
        <v>191</v>
      </c>
      <c r="E38" s="34"/>
      <c r="F38" s="369">
        <v>490601</v>
      </c>
      <c r="G38" s="389">
        <v>125.297</v>
      </c>
      <c r="H38" s="389">
        <v>2.5</v>
      </c>
      <c r="I38" s="390">
        <v>531863</v>
      </c>
      <c r="J38" s="389">
        <f t="shared" si="11"/>
        <v>108.41099999999999</v>
      </c>
      <c r="K38" s="391">
        <v>2.7</v>
      </c>
      <c r="L38" s="390">
        <v>511028</v>
      </c>
      <c r="M38" s="389">
        <f t="shared" si="8"/>
        <v>96.082999999999998</v>
      </c>
      <c r="N38" s="391">
        <v>2.7</v>
      </c>
      <c r="O38" s="390">
        <v>788793</v>
      </c>
      <c r="P38" s="389">
        <f t="shared" si="9"/>
        <v>154.35399999999998</v>
      </c>
      <c r="Q38" s="370">
        <v>2.4</v>
      </c>
      <c r="R38" s="509">
        <v>876689</v>
      </c>
      <c r="S38" s="514">
        <f t="shared" si="10"/>
        <v>111.14299999999999</v>
      </c>
      <c r="T38" s="523">
        <v>4</v>
      </c>
    </row>
    <row r="39" spans="1:20" ht="20.100000000000001" customHeight="1">
      <c r="A39" s="732"/>
      <c r="B39" s="733"/>
      <c r="C39" s="392"/>
      <c r="D39" s="443" t="s">
        <v>192</v>
      </c>
      <c r="E39" s="34"/>
      <c r="F39" s="369">
        <v>2063196</v>
      </c>
      <c r="G39" s="389">
        <v>111.41399999999999</v>
      </c>
      <c r="H39" s="389">
        <v>10.7</v>
      </c>
      <c r="I39" s="390">
        <v>2180103</v>
      </c>
      <c r="J39" s="389">
        <f t="shared" si="11"/>
        <v>105.666</v>
      </c>
      <c r="K39" s="391">
        <v>10.9</v>
      </c>
      <c r="L39" s="390">
        <v>2389871</v>
      </c>
      <c r="M39" s="389">
        <f t="shared" si="8"/>
        <v>109.622</v>
      </c>
      <c r="N39" s="391">
        <v>10.9</v>
      </c>
      <c r="O39" s="390">
        <v>2245088</v>
      </c>
      <c r="P39" s="389">
        <f t="shared" si="9"/>
        <v>93.942000000000007</v>
      </c>
      <c r="Q39" s="370">
        <v>11.2</v>
      </c>
      <c r="R39" s="509">
        <v>2379398</v>
      </c>
      <c r="S39" s="514">
        <f t="shared" si="10"/>
        <v>105.982</v>
      </c>
      <c r="T39" s="523">
        <v>11</v>
      </c>
    </row>
    <row r="40" spans="1:20" ht="6" customHeight="1" thickBot="1">
      <c r="A40" s="294"/>
      <c r="B40" s="393"/>
      <c r="C40" s="394"/>
      <c r="D40" s="268"/>
      <c r="E40" s="395"/>
      <c r="F40" s="455"/>
      <c r="G40" s="396"/>
      <c r="H40" s="396"/>
      <c r="I40" s="455"/>
      <c r="J40" s="396"/>
      <c r="K40" s="396"/>
      <c r="L40" s="455"/>
      <c r="M40" s="396"/>
      <c r="N40" s="396"/>
      <c r="O40" s="455"/>
      <c r="P40" s="396"/>
      <c r="Q40" s="396"/>
      <c r="R40" s="455"/>
      <c r="S40" s="396"/>
      <c r="T40" s="518"/>
    </row>
    <row r="41" spans="1:20" ht="15" customHeight="1">
      <c r="A41" s="627" t="s">
        <v>193</v>
      </c>
      <c r="B41" s="627"/>
      <c r="C41" s="627"/>
      <c r="D41" s="627"/>
      <c r="E41" s="627"/>
      <c r="F41" s="627"/>
      <c r="G41" s="627"/>
      <c r="H41" s="627"/>
      <c r="I41" s="627"/>
      <c r="J41" s="627"/>
      <c r="K41" s="627"/>
      <c r="L41" s="439"/>
      <c r="M41" s="439"/>
      <c r="N41" s="439"/>
      <c r="O41" s="439"/>
      <c r="P41" s="439"/>
      <c r="Q41" s="439"/>
      <c r="R41" s="439"/>
      <c r="S41" s="649" t="s">
        <v>32</v>
      </c>
      <c r="T41" s="649"/>
    </row>
    <row r="42" spans="1:20" ht="15" customHeight="1">
      <c r="A42" s="627" t="s">
        <v>31</v>
      </c>
      <c r="B42" s="627"/>
      <c r="C42" s="627"/>
      <c r="D42" s="627"/>
      <c r="E42" s="627"/>
      <c r="F42" s="627"/>
      <c r="G42" s="627"/>
      <c r="H42" s="627"/>
      <c r="I42" s="627"/>
      <c r="J42" s="627"/>
      <c r="K42" s="627"/>
      <c r="L42" s="627"/>
      <c r="M42" s="627"/>
      <c r="N42" s="627"/>
      <c r="O42" s="627"/>
      <c r="P42" s="627"/>
      <c r="Q42" s="627"/>
      <c r="R42" s="627"/>
      <c r="S42" s="627"/>
    </row>
  </sheetData>
  <sheetProtection selectLockedCells="1" selectUnlockedCells="1"/>
  <mergeCells count="52">
    <mergeCell ref="A42:S42"/>
    <mergeCell ref="R27:T27"/>
    <mergeCell ref="F28:F29"/>
    <mergeCell ref="I28:I29"/>
    <mergeCell ref="L28:L29"/>
    <mergeCell ref="O28:O29"/>
    <mergeCell ref="R28:R29"/>
    <mergeCell ref="L27:N27"/>
    <mergeCell ref="O27:Q27"/>
    <mergeCell ref="S41:T41"/>
    <mergeCell ref="A30:E30"/>
    <mergeCell ref="A41:K41"/>
    <mergeCell ref="A31:B31"/>
    <mergeCell ref="A27:E29"/>
    <mergeCell ref="F27:H27"/>
    <mergeCell ref="I27:K27"/>
    <mergeCell ref="B8:D8"/>
    <mergeCell ref="B9:D9"/>
    <mergeCell ref="B16:D16"/>
    <mergeCell ref="B18:D18"/>
    <mergeCell ref="B10:D10"/>
    <mergeCell ref="B13:D13"/>
    <mergeCell ref="B17:D17"/>
    <mergeCell ref="B11:D11"/>
    <mergeCell ref="B14:D14"/>
    <mergeCell ref="B15:D15"/>
    <mergeCell ref="B12:D12"/>
    <mergeCell ref="A32:B39"/>
    <mergeCell ref="R26:T26"/>
    <mergeCell ref="B19:D19"/>
    <mergeCell ref="B20:D20"/>
    <mergeCell ref="B21:D21"/>
    <mergeCell ref="B22:D22"/>
    <mergeCell ref="S24:T24"/>
    <mergeCell ref="T4:T5"/>
    <mergeCell ref="A3:E5"/>
    <mergeCell ref="R3:T3"/>
    <mergeCell ref="O4:O5"/>
    <mergeCell ref="Q4:Q5"/>
    <mergeCell ref="F4:F5"/>
    <mergeCell ref="F3:H3"/>
    <mergeCell ref="O3:Q3"/>
    <mergeCell ref="I3:K3"/>
    <mergeCell ref="L3:N3"/>
    <mergeCell ref="H4:H5"/>
    <mergeCell ref="R4:R5"/>
    <mergeCell ref="A6:D6"/>
    <mergeCell ref="A7:E7"/>
    <mergeCell ref="L4:L5"/>
    <mergeCell ref="N4:N5"/>
    <mergeCell ref="K4:K5"/>
    <mergeCell ref="I4:I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7" orientation="portrait" useFirstPageNumber="1" horizontalDpi="300" verticalDpi="300" r:id="rId1"/>
  <headerFooter scaleWithDoc="0" alignWithMargins="0">
    <oddHeader>&amp;R財　政</oddHeader>
    <oddFooter>&amp;C&amp;"ＭＳ 明朝,標準"&amp;12&amp;A</oddFooter>
  </headerFooter>
  <colBreaks count="1" manualBreakCount="1">
    <brk id="11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J61"/>
  <sheetViews>
    <sheetView view="pageBreakPreview" zoomScaleNormal="90" zoomScaleSheetLayoutView="100" workbookViewId="0">
      <pane xSplit="3" topLeftCell="D1" activePane="topRight" state="frozen"/>
      <selection pane="topRight" activeCell="I24" sqref="I24"/>
    </sheetView>
  </sheetViews>
  <sheetFormatPr defaultRowHeight="17.100000000000001" customHeight="1"/>
  <cols>
    <col min="1" max="1" width="4" style="84" customWidth="1"/>
    <col min="2" max="2" width="2.25" style="84" customWidth="1"/>
    <col min="3" max="3" width="20.5" style="84" customWidth="1"/>
    <col min="4" max="4" width="0.25" style="84" customWidth="1"/>
    <col min="5" max="6" width="11.875" style="84" customWidth="1"/>
    <col min="7" max="7" width="6.875" style="84" customWidth="1"/>
    <col min="8" max="9" width="11.875" style="84" customWidth="1"/>
    <col min="10" max="10" width="6.875" style="84" customWidth="1"/>
    <col min="11" max="12" width="11.875" style="84" customWidth="1"/>
    <col min="13" max="13" width="6.875" style="84" customWidth="1"/>
    <col min="14" max="15" width="11.875" style="84" customWidth="1"/>
    <col min="16" max="16" width="6.875" style="84" customWidth="1"/>
    <col min="17" max="18" width="11.875" style="84" customWidth="1"/>
    <col min="19" max="19" width="6.875" style="84" customWidth="1"/>
    <col min="20" max="16384" width="9" style="84"/>
  </cols>
  <sheetData>
    <row r="1" spans="1:36" ht="5.0999999999999996" customHeight="1">
      <c r="A1" s="439"/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119"/>
      <c r="O1" s="119"/>
      <c r="P1" s="524"/>
      <c r="Q1" s="119"/>
      <c r="R1" s="119"/>
      <c r="S1" s="524"/>
    </row>
    <row r="2" spans="1:36" ht="15" customHeight="1" thickBot="1">
      <c r="A2" s="31" t="s">
        <v>371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P2" s="524"/>
      <c r="S2" s="524" t="s">
        <v>1</v>
      </c>
    </row>
    <row r="3" spans="1:36" ht="15.95" customHeight="1">
      <c r="A3" s="615" t="s">
        <v>194</v>
      </c>
      <c r="B3" s="616"/>
      <c r="C3" s="616"/>
      <c r="D3" s="616"/>
      <c r="E3" s="616" t="s">
        <v>372</v>
      </c>
      <c r="F3" s="616"/>
      <c r="G3" s="616"/>
      <c r="H3" s="616" t="s">
        <v>373</v>
      </c>
      <c r="I3" s="616"/>
      <c r="J3" s="616"/>
      <c r="K3" s="739" t="s">
        <v>433</v>
      </c>
      <c r="L3" s="630"/>
      <c r="M3" s="619"/>
      <c r="N3" s="739" t="s">
        <v>374</v>
      </c>
      <c r="O3" s="739"/>
      <c r="P3" s="739"/>
      <c r="Q3" s="620" t="s">
        <v>350</v>
      </c>
      <c r="R3" s="620"/>
      <c r="S3" s="621"/>
    </row>
    <row r="4" spans="1:36" ht="15.95" customHeight="1">
      <c r="A4" s="617"/>
      <c r="B4" s="618"/>
      <c r="C4" s="618"/>
      <c r="D4" s="618"/>
      <c r="E4" s="437" t="s">
        <v>35</v>
      </c>
      <c r="F4" s="437" t="s">
        <v>36</v>
      </c>
      <c r="G4" s="437" t="s">
        <v>38</v>
      </c>
      <c r="H4" s="437" t="s">
        <v>35</v>
      </c>
      <c r="I4" s="437" t="s">
        <v>36</v>
      </c>
      <c r="J4" s="437" t="s">
        <v>38</v>
      </c>
      <c r="K4" s="458" t="s">
        <v>35</v>
      </c>
      <c r="L4" s="458" t="s">
        <v>36</v>
      </c>
      <c r="M4" s="458" t="s">
        <v>38</v>
      </c>
      <c r="N4" s="458" t="s">
        <v>35</v>
      </c>
      <c r="O4" s="458" t="s">
        <v>36</v>
      </c>
      <c r="P4" s="458" t="s">
        <v>38</v>
      </c>
      <c r="Q4" s="457" t="s">
        <v>35</v>
      </c>
      <c r="R4" s="176" t="s">
        <v>36</v>
      </c>
      <c r="S4" s="398" t="s">
        <v>38</v>
      </c>
    </row>
    <row r="5" spans="1:36" ht="5.25" customHeight="1">
      <c r="A5" s="740" t="s">
        <v>195</v>
      </c>
      <c r="B5" s="459"/>
      <c r="C5" s="42"/>
      <c r="D5" s="43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4"/>
      <c r="R5" s="44"/>
      <c r="S5" s="415"/>
    </row>
    <row r="6" spans="1:36" ht="15" customHeight="1">
      <c r="A6" s="740"/>
      <c r="B6" s="607" t="s">
        <v>196</v>
      </c>
      <c r="C6" s="607"/>
      <c r="D6" s="607"/>
      <c r="E6" s="37">
        <f>SUM(E7:E13)</f>
        <v>1927274</v>
      </c>
      <c r="F6" s="37">
        <f>SUM(F7:F13)</f>
        <v>1927450</v>
      </c>
      <c r="G6" s="525">
        <v>100</v>
      </c>
      <c r="H6" s="37">
        <f t="shared" ref="H6:M6" si="0">SUM(H7:H13)</f>
        <v>2035900</v>
      </c>
      <c r="I6" s="37">
        <f t="shared" si="0"/>
        <v>1924524</v>
      </c>
      <c r="J6" s="525">
        <f t="shared" si="0"/>
        <v>99.999999999999986</v>
      </c>
      <c r="K6" s="37">
        <f t="shared" si="0"/>
        <v>1947747</v>
      </c>
      <c r="L6" s="37">
        <f t="shared" si="0"/>
        <v>1893222</v>
      </c>
      <c r="M6" s="525">
        <f t="shared" si="0"/>
        <v>100</v>
      </c>
      <c r="N6" s="37">
        <v>2376148</v>
      </c>
      <c r="O6" s="37">
        <v>1981696</v>
      </c>
      <c r="P6" s="526">
        <f>O6/$O$6*100</f>
        <v>100</v>
      </c>
      <c r="Q6" s="45">
        <f>SUM(Q7:Q13)</f>
        <v>2445215</v>
      </c>
      <c r="R6" s="527">
        <v>2241649</v>
      </c>
      <c r="S6" s="528">
        <f t="shared" ref="S6:S13" si="1">R6/$R$6*100</f>
        <v>100</v>
      </c>
    </row>
    <row r="7" spans="1:36" ht="15" customHeight="1">
      <c r="A7" s="740"/>
      <c r="B7" s="529"/>
      <c r="C7" s="443" t="s">
        <v>52</v>
      </c>
      <c r="D7" s="46"/>
      <c r="E7" s="37">
        <v>949466</v>
      </c>
      <c r="F7" s="37">
        <v>950215</v>
      </c>
      <c r="G7" s="525">
        <v>49.3</v>
      </c>
      <c r="H7" s="37">
        <v>1010160</v>
      </c>
      <c r="I7" s="37">
        <v>1022408</v>
      </c>
      <c r="J7" s="525">
        <f>I7/$I$6*100</f>
        <v>53.125240319164632</v>
      </c>
      <c r="K7" s="37">
        <v>1013409</v>
      </c>
      <c r="L7" s="37">
        <v>1030218</v>
      </c>
      <c r="M7" s="525">
        <f>L7/$L$6*100</f>
        <v>54.416122356490682</v>
      </c>
      <c r="N7" s="37">
        <v>1023467</v>
      </c>
      <c r="O7" s="37">
        <v>1021782</v>
      </c>
      <c r="P7" s="526">
        <f>O7/$O$6*100</f>
        <v>51.560986145200886</v>
      </c>
      <c r="Q7" s="527">
        <v>1021215</v>
      </c>
      <c r="R7" s="527">
        <v>1007778</v>
      </c>
      <c r="S7" s="528">
        <f t="shared" si="1"/>
        <v>44.956993713110307</v>
      </c>
    </row>
    <row r="8" spans="1:36" ht="15" customHeight="1">
      <c r="A8" s="740"/>
      <c r="B8" s="529"/>
      <c r="C8" s="443" t="s">
        <v>197</v>
      </c>
      <c r="D8" s="46"/>
      <c r="E8" s="37">
        <v>159837</v>
      </c>
      <c r="F8" s="37">
        <v>159837</v>
      </c>
      <c r="G8" s="525">
        <v>8.3000000000000007</v>
      </c>
      <c r="H8" s="37">
        <v>236400</v>
      </c>
      <c r="I8" s="37">
        <v>162596</v>
      </c>
      <c r="J8" s="525">
        <f>I8/$I$6*100</f>
        <v>8.4486345714576689</v>
      </c>
      <c r="K8" s="37">
        <v>175803</v>
      </c>
      <c r="L8" s="37">
        <v>142458</v>
      </c>
      <c r="M8" s="525">
        <f>L8/$L$6*100</f>
        <v>7.5246326104387125</v>
      </c>
      <c r="N8" s="37">
        <v>441285</v>
      </c>
      <c r="O8" s="37">
        <v>216932</v>
      </c>
      <c r="P8" s="526">
        <f>O8/$O$6*100</f>
        <v>10.946784976101279</v>
      </c>
      <c r="Q8" s="527">
        <v>492914</v>
      </c>
      <c r="R8" s="527">
        <v>290608</v>
      </c>
      <c r="S8" s="528">
        <f t="shared" si="1"/>
        <v>12.964027820591003</v>
      </c>
    </row>
    <row r="9" spans="1:36" ht="15" customHeight="1">
      <c r="A9" s="740"/>
      <c r="B9" s="529"/>
      <c r="C9" s="443" t="s">
        <v>54</v>
      </c>
      <c r="D9" s="46"/>
      <c r="E9" s="37">
        <v>0</v>
      </c>
      <c r="F9" s="37">
        <v>0</v>
      </c>
      <c r="G9" s="525">
        <v>0</v>
      </c>
      <c r="H9" s="37">
        <v>0</v>
      </c>
      <c r="I9" s="37">
        <v>0</v>
      </c>
      <c r="J9" s="525">
        <v>0</v>
      </c>
      <c r="K9" s="37">
        <v>0</v>
      </c>
      <c r="L9" s="37">
        <v>0</v>
      </c>
      <c r="M9" s="525">
        <v>0</v>
      </c>
      <c r="N9" s="37">
        <v>0</v>
      </c>
      <c r="O9" s="37">
        <v>0</v>
      </c>
      <c r="P9" s="37">
        <v>0</v>
      </c>
      <c r="Q9" s="527">
        <v>0</v>
      </c>
      <c r="R9" s="527">
        <v>89100</v>
      </c>
      <c r="S9" s="416">
        <v>0</v>
      </c>
    </row>
    <row r="10" spans="1:36" ht="15" customHeight="1">
      <c r="A10" s="740"/>
      <c r="B10" s="529"/>
      <c r="C10" s="443" t="s">
        <v>198</v>
      </c>
      <c r="D10" s="46"/>
      <c r="E10" s="37">
        <v>409112</v>
      </c>
      <c r="F10" s="37">
        <v>409112</v>
      </c>
      <c r="G10" s="525">
        <v>21.2</v>
      </c>
      <c r="H10" s="37">
        <v>411473</v>
      </c>
      <c r="I10" s="37">
        <v>411473</v>
      </c>
      <c r="J10" s="525">
        <f>I10/$I$6*100</f>
        <v>21.380507595644431</v>
      </c>
      <c r="K10" s="37">
        <v>417306</v>
      </c>
      <c r="L10" s="37">
        <v>417306</v>
      </c>
      <c r="M10" s="525">
        <f>L10/$L$6*100</f>
        <v>22.042105997077996</v>
      </c>
      <c r="N10" s="37">
        <v>385441</v>
      </c>
      <c r="O10" s="37">
        <v>385441</v>
      </c>
      <c r="P10" s="526">
        <f>O10/$O$6*100</f>
        <v>19.450056920940447</v>
      </c>
      <c r="Q10" s="527">
        <v>424537</v>
      </c>
      <c r="R10" s="527">
        <v>424537</v>
      </c>
      <c r="S10" s="528">
        <f t="shared" si="1"/>
        <v>18.938602787501519</v>
      </c>
    </row>
    <row r="11" spans="1:36" ht="15" customHeight="1">
      <c r="A11" s="740"/>
      <c r="B11" s="529"/>
      <c r="C11" s="443" t="s">
        <v>199</v>
      </c>
      <c r="D11" s="46"/>
      <c r="E11" s="37">
        <v>75842</v>
      </c>
      <c r="F11" s="37">
        <v>75842</v>
      </c>
      <c r="G11" s="525">
        <v>3.9</v>
      </c>
      <c r="H11" s="37">
        <v>42554</v>
      </c>
      <c r="I11" s="37">
        <v>42554</v>
      </c>
      <c r="J11" s="525">
        <f>I11/$I$6*100</f>
        <v>2.2111441582438047</v>
      </c>
      <c r="K11" s="37">
        <v>38715</v>
      </c>
      <c r="L11" s="37">
        <v>38715</v>
      </c>
      <c r="M11" s="525">
        <f>L11/$L$6*100</f>
        <v>2.0449265854717513</v>
      </c>
      <c r="N11" s="37">
        <v>47648</v>
      </c>
      <c r="O11" s="37">
        <v>47648</v>
      </c>
      <c r="P11" s="526">
        <f>O11/$O$6*100</f>
        <v>2.404405115618137</v>
      </c>
      <c r="Q11" s="527">
        <v>24125</v>
      </c>
      <c r="R11" s="527">
        <v>24124</v>
      </c>
      <c r="S11" s="528">
        <f t="shared" si="1"/>
        <v>1.0761720501291683</v>
      </c>
    </row>
    <row r="12" spans="1:36" ht="15" customHeight="1">
      <c r="A12" s="740"/>
      <c r="B12" s="529"/>
      <c r="C12" s="443" t="s">
        <v>200</v>
      </c>
      <c r="D12" s="46"/>
      <c r="E12" s="37">
        <v>62017</v>
      </c>
      <c r="F12" s="37">
        <v>65544</v>
      </c>
      <c r="G12" s="525">
        <v>3.4</v>
      </c>
      <c r="H12" s="37">
        <v>513</v>
      </c>
      <c r="I12" s="37">
        <v>6893</v>
      </c>
      <c r="J12" s="525">
        <f>I12/$I$6*100</f>
        <v>0.35816648688195107</v>
      </c>
      <c r="K12" s="37">
        <v>4214</v>
      </c>
      <c r="L12" s="37">
        <v>8325</v>
      </c>
      <c r="M12" s="525">
        <f>L12/$L$6*100</f>
        <v>0.43972656138582794</v>
      </c>
      <c r="N12" s="37">
        <v>32607</v>
      </c>
      <c r="O12" s="37">
        <v>25891</v>
      </c>
      <c r="P12" s="526">
        <f>O12/$O$6*100</f>
        <v>1.3065071534685442</v>
      </c>
      <c r="Q12" s="527">
        <v>1264</v>
      </c>
      <c r="R12" s="527">
        <v>6401</v>
      </c>
      <c r="S12" s="528">
        <f>R12/$R$6*100</f>
        <v>0.28554871882261679</v>
      </c>
    </row>
    <row r="13" spans="1:36" ht="15" customHeight="1">
      <c r="A13" s="740"/>
      <c r="B13" s="529"/>
      <c r="C13" s="443" t="s">
        <v>201</v>
      </c>
      <c r="D13" s="46"/>
      <c r="E13" s="37">
        <v>271000</v>
      </c>
      <c r="F13" s="37">
        <v>266900</v>
      </c>
      <c r="G13" s="525">
        <v>13.8</v>
      </c>
      <c r="H13" s="37">
        <v>334800</v>
      </c>
      <c r="I13" s="37">
        <v>278600</v>
      </c>
      <c r="J13" s="525">
        <f>I13/$I$6*100</f>
        <v>14.47630686860751</v>
      </c>
      <c r="K13" s="37">
        <v>298300</v>
      </c>
      <c r="L13" s="37">
        <v>256200</v>
      </c>
      <c r="M13" s="525">
        <f>L13/$L$6*100</f>
        <v>13.53248588913503</v>
      </c>
      <c r="N13" s="37">
        <v>445700</v>
      </c>
      <c r="O13" s="37">
        <v>284000</v>
      </c>
      <c r="P13" s="526">
        <f>O13/$O$6*100</f>
        <v>14.33115876501744</v>
      </c>
      <c r="Q13" s="527">
        <v>481160</v>
      </c>
      <c r="R13" s="527">
        <v>399100</v>
      </c>
      <c r="S13" s="528">
        <f t="shared" si="1"/>
        <v>17.803857785050202</v>
      </c>
    </row>
    <row r="14" spans="1:36" ht="3.75" customHeight="1">
      <c r="A14" s="740"/>
      <c r="B14" s="530"/>
      <c r="C14" s="531"/>
      <c r="D14" s="532"/>
      <c r="E14" s="37"/>
      <c r="F14" s="37"/>
      <c r="G14" s="525"/>
      <c r="H14" s="37"/>
      <c r="I14" s="37"/>
      <c r="J14" s="525"/>
      <c r="K14" s="37"/>
      <c r="L14" s="37"/>
      <c r="M14" s="525"/>
      <c r="N14" s="37"/>
      <c r="O14" s="37"/>
      <c r="P14" s="119"/>
      <c r="Q14" s="45"/>
      <c r="R14" s="45"/>
      <c r="S14" s="533"/>
    </row>
    <row r="15" spans="1:36" ht="3.75" customHeight="1">
      <c r="A15" s="471"/>
      <c r="B15" s="534"/>
      <c r="C15" s="535"/>
      <c r="D15" s="536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19"/>
      <c r="Q15" s="537"/>
      <c r="R15" s="537"/>
      <c r="S15" s="533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</row>
    <row r="16" spans="1:36" ht="15" customHeight="1">
      <c r="A16" s="741" t="s">
        <v>202</v>
      </c>
      <c r="B16" s="607" t="s">
        <v>203</v>
      </c>
      <c r="C16" s="607"/>
      <c r="D16" s="607"/>
      <c r="E16" s="37">
        <v>1927274</v>
      </c>
      <c r="F16" s="37">
        <v>1884896</v>
      </c>
      <c r="G16" s="525">
        <v>100</v>
      </c>
      <c r="H16" s="37">
        <f>SUM(H17:H20)</f>
        <v>2035900</v>
      </c>
      <c r="I16" s="37">
        <f>SUM(I17:I20)</f>
        <v>1885809</v>
      </c>
      <c r="J16" s="525">
        <v>100</v>
      </c>
      <c r="K16" s="37">
        <f>SUM(K17:K20)</f>
        <v>1947748</v>
      </c>
      <c r="L16" s="37">
        <f>SUM(L17:L20)</f>
        <v>1845574</v>
      </c>
      <c r="M16" s="525">
        <v>100</v>
      </c>
      <c r="N16" s="37">
        <v>2376149</v>
      </c>
      <c r="O16" s="37">
        <v>1957571</v>
      </c>
      <c r="P16" s="526">
        <f>O16/$O$16*100</f>
        <v>100</v>
      </c>
      <c r="Q16" s="45">
        <f>SUM(Q17:Q20)</f>
        <v>2445215</v>
      </c>
      <c r="R16" s="45">
        <f>SUM(R17:R20)</f>
        <v>2209205</v>
      </c>
      <c r="S16" s="528">
        <f>R16/$R$16*100</f>
        <v>100</v>
      </c>
    </row>
    <row r="17" spans="1:27" ht="15" customHeight="1">
      <c r="A17" s="741"/>
      <c r="B17" s="538"/>
      <c r="C17" s="443" t="s">
        <v>204</v>
      </c>
      <c r="D17" s="46"/>
      <c r="E17" s="37">
        <v>1387946</v>
      </c>
      <c r="F17" s="37">
        <v>1359627</v>
      </c>
      <c r="G17" s="525">
        <v>72.099999999999994</v>
      </c>
      <c r="H17" s="37">
        <v>1456345</v>
      </c>
      <c r="I17" s="37">
        <v>1320223</v>
      </c>
      <c r="J17" s="525">
        <f>I17/$I$16*100</f>
        <v>70.008309431124786</v>
      </c>
      <c r="K17" s="37">
        <v>1385363</v>
      </c>
      <c r="L17" s="37">
        <v>1296869</v>
      </c>
      <c r="M17" s="525">
        <f>L17/$L$16*100</f>
        <v>70.269141199431715</v>
      </c>
      <c r="N17" s="37">
        <v>1831375</v>
      </c>
      <c r="O17" s="37">
        <v>1422155</v>
      </c>
      <c r="P17" s="526">
        <f>O17/$O$16*100</f>
        <v>72.648961391438675</v>
      </c>
      <c r="Q17" s="527">
        <v>1921077</v>
      </c>
      <c r="R17" s="527">
        <v>1700732</v>
      </c>
      <c r="S17" s="528">
        <f>R17/$R$16*100</f>
        <v>76.983892395680797</v>
      </c>
    </row>
    <row r="18" spans="1:27" ht="15" customHeight="1">
      <c r="A18" s="741"/>
      <c r="B18" s="538"/>
      <c r="C18" s="443" t="s">
        <v>205</v>
      </c>
      <c r="D18" s="46"/>
      <c r="E18" s="37">
        <v>525270</v>
      </c>
      <c r="F18" s="37">
        <v>525269</v>
      </c>
      <c r="G18" s="525">
        <v>27.9</v>
      </c>
      <c r="H18" s="37">
        <v>566043</v>
      </c>
      <c r="I18" s="37">
        <v>565586</v>
      </c>
      <c r="J18" s="525">
        <f>I18/$I$16*100</f>
        <v>29.991690568875214</v>
      </c>
      <c r="K18" s="37">
        <v>552185</v>
      </c>
      <c r="L18" s="37">
        <v>548705</v>
      </c>
      <c r="M18" s="525">
        <f>L18/$L$16*100</f>
        <v>29.730858800568278</v>
      </c>
      <c r="N18" s="37">
        <v>536199</v>
      </c>
      <c r="O18" s="37">
        <v>535416</v>
      </c>
      <c r="P18" s="526">
        <f>O18/$O$16*100</f>
        <v>27.351038608561325</v>
      </c>
      <c r="Q18" s="527">
        <v>511880</v>
      </c>
      <c r="R18" s="527">
        <v>508473</v>
      </c>
      <c r="S18" s="528">
        <f>R18/$R$16*100</f>
        <v>23.016107604319199</v>
      </c>
    </row>
    <row r="19" spans="1:27" ht="15" customHeight="1">
      <c r="A19" s="741"/>
      <c r="B19" s="538"/>
      <c r="C19" s="443" t="s">
        <v>206</v>
      </c>
      <c r="D19" s="46"/>
      <c r="E19" s="37">
        <v>0</v>
      </c>
      <c r="F19" s="37">
        <v>0</v>
      </c>
      <c r="G19" s="525">
        <v>0</v>
      </c>
      <c r="H19" s="37">
        <v>0</v>
      </c>
      <c r="I19" s="37">
        <v>0</v>
      </c>
      <c r="J19" s="525">
        <v>0</v>
      </c>
      <c r="K19" s="37">
        <v>0</v>
      </c>
      <c r="L19" s="37">
        <v>0</v>
      </c>
      <c r="M19" s="525">
        <v>0</v>
      </c>
      <c r="N19" s="37">
        <v>0</v>
      </c>
      <c r="O19" s="37">
        <v>0</v>
      </c>
      <c r="P19" s="37">
        <v>0</v>
      </c>
      <c r="Q19" s="527">
        <v>0</v>
      </c>
      <c r="R19" s="527">
        <v>0</v>
      </c>
      <c r="S19" s="416">
        <v>0</v>
      </c>
    </row>
    <row r="20" spans="1:27" ht="15" customHeight="1">
      <c r="A20" s="741"/>
      <c r="B20" s="538"/>
      <c r="C20" s="443" t="s">
        <v>207</v>
      </c>
      <c r="D20" s="46"/>
      <c r="E20" s="37">
        <v>14058</v>
      </c>
      <c r="F20" s="37">
        <v>0</v>
      </c>
      <c r="G20" s="525">
        <v>0</v>
      </c>
      <c r="H20" s="37">
        <v>13512</v>
      </c>
      <c r="I20" s="37">
        <v>0</v>
      </c>
      <c r="J20" s="525">
        <v>0</v>
      </c>
      <c r="K20" s="37">
        <v>10200</v>
      </c>
      <c r="L20" s="37">
        <v>0</v>
      </c>
      <c r="M20" s="525">
        <v>0</v>
      </c>
      <c r="N20" s="37">
        <v>8575</v>
      </c>
      <c r="O20" s="37">
        <v>0</v>
      </c>
      <c r="P20" s="37">
        <v>0</v>
      </c>
      <c r="Q20" s="527">
        <v>12258</v>
      </c>
      <c r="R20" s="527">
        <v>0</v>
      </c>
      <c r="S20" s="416">
        <v>0</v>
      </c>
    </row>
    <row r="21" spans="1:27" ht="5.25" customHeight="1">
      <c r="A21" s="539"/>
      <c r="B21" s="456"/>
      <c r="C21" s="531"/>
      <c r="D21" s="540"/>
      <c r="E21" s="541"/>
      <c r="F21" s="37"/>
      <c r="G21" s="525"/>
      <c r="H21" s="37"/>
      <c r="I21" s="37"/>
      <c r="J21" s="525"/>
      <c r="K21" s="37"/>
      <c r="L21" s="37"/>
      <c r="M21" s="525"/>
      <c r="N21" s="37"/>
      <c r="O21" s="37"/>
      <c r="P21" s="525"/>
      <c r="Q21" s="542"/>
      <c r="R21" s="542"/>
      <c r="S21" s="533"/>
      <c r="T21" s="119"/>
      <c r="U21" s="119"/>
      <c r="V21" s="119"/>
      <c r="W21" s="119"/>
      <c r="X21" s="119"/>
      <c r="Y21" s="119"/>
      <c r="Z21" s="119"/>
      <c r="AA21" s="119"/>
    </row>
    <row r="22" spans="1:27" ht="15" customHeight="1" thickBot="1">
      <c r="A22" s="267"/>
      <c r="B22" s="543"/>
      <c r="C22" s="544" t="s">
        <v>208</v>
      </c>
      <c r="D22" s="395"/>
      <c r="E22" s="310"/>
      <c r="F22" s="420">
        <v>42554</v>
      </c>
      <c r="G22" s="545" t="s">
        <v>209</v>
      </c>
      <c r="H22" s="310"/>
      <c r="I22" s="420">
        <f>I6-I16</f>
        <v>38715</v>
      </c>
      <c r="J22" s="545" t="s">
        <v>209</v>
      </c>
      <c r="K22" s="310"/>
      <c r="L22" s="420">
        <f>L6-L16</f>
        <v>47648</v>
      </c>
      <c r="M22" s="545" t="s">
        <v>209</v>
      </c>
      <c r="N22" s="310"/>
      <c r="O22" s="420">
        <f>O6-O16</f>
        <v>24125</v>
      </c>
      <c r="P22" s="545" t="s">
        <v>209</v>
      </c>
      <c r="Q22" s="546"/>
      <c r="R22" s="419">
        <f>R6-R16</f>
        <v>32444</v>
      </c>
      <c r="S22" s="547" t="s">
        <v>209</v>
      </c>
    </row>
    <row r="23" spans="1:27" ht="15" customHeight="1">
      <c r="A23" s="31" t="s">
        <v>210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M23" s="31"/>
      <c r="P23" s="300"/>
      <c r="S23" s="300" t="s">
        <v>211</v>
      </c>
    </row>
    <row r="24" spans="1:27" ht="15" customHeight="1">
      <c r="A24" s="31" t="s">
        <v>212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27" ht="15" customHeight="1" thickBot="1">
      <c r="A25" s="31" t="s">
        <v>434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P25" s="524"/>
      <c r="S25" s="524" t="s">
        <v>1</v>
      </c>
    </row>
    <row r="26" spans="1:27" ht="15.95" customHeight="1">
      <c r="A26" s="615" t="s">
        <v>194</v>
      </c>
      <c r="B26" s="616"/>
      <c r="C26" s="616"/>
      <c r="D26" s="616"/>
      <c r="E26" s="616" t="s">
        <v>435</v>
      </c>
      <c r="F26" s="616"/>
      <c r="G26" s="616"/>
      <c r="H26" s="616" t="s">
        <v>436</v>
      </c>
      <c r="I26" s="616"/>
      <c r="J26" s="616"/>
      <c r="K26" s="616" t="s">
        <v>437</v>
      </c>
      <c r="L26" s="616"/>
      <c r="M26" s="616"/>
      <c r="N26" s="630" t="s">
        <v>438</v>
      </c>
      <c r="O26" s="630"/>
      <c r="P26" s="630"/>
      <c r="Q26" s="620" t="s">
        <v>439</v>
      </c>
      <c r="R26" s="620"/>
      <c r="S26" s="621"/>
    </row>
    <row r="27" spans="1:27" ht="15.95" customHeight="1">
      <c r="A27" s="617"/>
      <c r="B27" s="618"/>
      <c r="C27" s="618"/>
      <c r="D27" s="618"/>
      <c r="E27" s="458" t="s">
        <v>35</v>
      </c>
      <c r="F27" s="458" t="s">
        <v>36</v>
      </c>
      <c r="G27" s="437" t="s">
        <v>38</v>
      </c>
      <c r="H27" s="458" t="s">
        <v>35</v>
      </c>
      <c r="I27" s="458" t="s">
        <v>36</v>
      </c>
      <c r="J27" s="437" t="s">
        <v>38</v>
      </c>
      <c r="K27" s="458" t="s">
        <v>35</v>
      </c>
      <c r="L27" s="458" t="s">
        <v>36</v>
      </c>
      <c r="M27" s="458" t="s">
        <v>38</v>
      </c>
      <c r="N27" s="458" t="s">
        <v>35</v>
      </c>
      <c r="O27" s="458" t="s">
        <v>36</v>
      </c>
      <c r="P27" s="458" t="s">
        <v>38</v>
      </c>
      <c r="Q27" s="176" t="s">
        <v>35</v>
      </c>
      <c r="R27" s="176" t="s">
        <v>36</v>
      </c>
      <c r="S27" s="398" t="s">
        <v>38</v>
      </c>
    </row>
    <row r="28" spans="1:27" ht="5.25" customHeight="1">
      <c r="A28" s="740" t="s">
        <v>213</v>
      </c>
      <c r="B28" s="459"/>
      <c r="C28" s="42"/>
      <c r="D28" s="43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4"/>
      <c r="R28" s="44"/>
      <c r="S28" s="415"/>
    </row>
    <row r="29" spans="1:27" ht="15" customHeight="1">
      <c r="A29" s="740"/>
      <c r="B29" s="607" t="s">
        <v>214</v>
      </c>
      <c r="C29" s="607"/>
      <c r="D29" s="607"/>
      <c r="E29" s="37">
        <f>SUM(E30:E41)</f>
        <v>12480936</v>
      </c>
      <c r="F29" s="37">
        <f>SUM(F30:F41)</f>
        <v>11689364</v>
      </c>
      <c r="G29" s="548">
        <v>100</v>
      </c>
      <c r="H29" s="37">
        <f>SUM(H30:H41)</f>
        <v>11949150</v>
      </c>
      <c r="I29" s="37">
        <f>SUM(I30:I41)</f>
        <v>12329413</v>
      </c>
      <c r="J29" s="548">
        <v>100</v>
      </c>
      <c r="K29" s="37">
        <f>SUM(K30:K41)</f>
        <v>13215907</v>
      </c>
      <c r="L29" s="37">
        <f>SUM(L30:L41)</f>
        <v>12906569</v>
      </c>
      <c r="M29" s="548">
        <v>100</v>
      </c>
      <c r="N29" s="37">
        <f>SUM(N30:N41)</f>
        <v>13622123</v>
      </c>
      <c r="O29" s="37">
        <f>SUM(O30:O41)</f>
        <v>13187572</v>
      </c>
      <c r="P29" s="548">
        <v>100</v>
      </c>
      <c r="Q29" s="45">
        <f>SUM(Q30:Q41)</f>
        <v>14302108</v>
      </c>
      <c r="R29" s="45">
        <f>SUM(R30:R41)</f>
        <v>13958728</v>
      </c>
      <c r="S29" s="528">
        <f>ROUND(R29/$R$29,5)*100</f>
        <v>100</v>
      </c>
    </row>
    <row r="30" spans="1:27" ht="15" customHeight="1">
      <c r="A30" s="740"/>
      <c r="B30" s="48"/>
      <c r="C30" s="443" t="s">
        <v>215</v>
      </c>
      <c r="D30" s="34"/>
      <c r="E30" s="49">
        <v>2287970</v>
      </c>
      <c r="F30" s="37">
        <v>2206972</v>
      </c>
      <c r="G30" s="525">
        <f>ROUND(F30/$F$29,5)*100</f>
        <v>18.88</v>
      </c>
      <c r="H30" s="49">
        <v>2270063</v>
      </c>
      <c r="I30" s="37">
        <v>2154720</v>
      </c>
      <c r="J30" s="525">
        <f>ROUND(I30/$I$29,5)*100</f>
        <v>17.475999999999999</v>
      </c>
      <c r="K30" s="49">
        <v>2341885</v>
      </c>
      <c r="L30" s="37">
        <v>2232614</v>
      </c>
      <c r="M30" s="525">
        <f>ROUND(L30/$L$29,5)*100</f>
        <v>17.297999999999998</v>
      </c>
      <c r="N30" s="49">
        <v>2226378</v>
      </c>
      <c r="O30" s="37">
        <v>2262282</v>
      </c>
      <c r="P30" s="525">
        <f t="shared" ref="P30:P35" si="2">ROUND(O30/$O$29,5)*100</f>
        <v>17.155000000000001</v>
      </c>
      <c r="Q30" s="549">
        <v>2287523</v>
      </c>
      <c r="R30" s="527">
        <v>2234506</v>
      </c>
      <c r="S30" s="528">
        <f>ROUND(R30/$R$29,5)*100</f>
        <v>16.007999999999999</v>
      </c>
    </row>
    <row r="31" spans="1:27" ht="15" customHeight="1">
      <c r="A31" s="740"/>
      <c r="B31" s="48"/>
      <c r="C31" s="443" t="s">
        <v>52</v>
      </c>
      <c r="D31" s="34"/>
      <c r="E31" s="49">
        <v>3660</v>
      </c>
      <c r="F31" s="37">
        <v>4069</v>
      </c>
      <c r="G31" s="525">
        <f>ROUND(F31/$F$29,5)*100</f>
        <v>3.4999999999999996E-2</v>
      </c>
      <c r="H31" s="49">
        <v>3660</v>
      </c>
      <c r="I31" s="37">
        <v>4058</v>
      </c>
      <c r="J31" s="525">
        <f>ROUND(I31/$I$29,5)*100</f>
        <v>3.3000000000000002E-2</v>
      </c>
      <c r="K31" s="49">
        <v>3660</v>
      </c>
      <c r="L31" s="37">
        <v>3961</v>
      </c>
      <c r="M31" s="525">
        <f>ROUND(L31/$L$29,5)*100</f>
        <v>3.1E-2</v>
      </c>
      <c r="N31" s="49">
        <v>4102</v>
      </c>
      <c r="O31" s="37">
        <v>4128</v>
      </c>
      <c r="P31" s="525">
        <f t="shared" si="2"/>
        <v>3.1E-2</v>
      </c>
      <c r="Q31" s="549">
        <v>4020</v>
      </c>
      <c r="R31" s="527">
        <v>3899</v>
      </c>
      <c r="S31" s="550">
        <f>ROUND(R31/$R$29,5)*100</f>
        <v>2.7999999999999997E-2</v>
      </c>
    </row>
    <row r="32" spans="1:27" ht="15" customHeight="1">
      <c r="A32" s="740"/>
      <c r="B32" s="48"/>
      <c r="C32" s="443" t="s">
        <v>197</v>
      </c>
      <c r="D32" s="34"/>
      <c r="E32" s="49">
        <v>4992809</v>
      </c>
      <c r="F32" s="37">
        <v>4501394</v>
      </c>
      <c r="G32" s="525">
        <f>ROUND(F32/$F$29,5)*100</f>
        <v>38.507999999999996</v>
      </c>
      <c r="H32" s="49">
        <v>4950070</v>
      </c>
      <c r="I32" s="37">
        <v>4779216</v>
      </c>
      <c r="J32" s="525">
        <f>ROUND(I32/$I$29,5)*100</f>
        <v>38.762999999999998</v>
      </c>
      <c r="K32" s="49">
        <v>5032410</v>
      </c>
      <c r="L32" s="37">
        <v>5077369</v>
      </c>
      <c r="M32" s="525">
        <f>ROUND(L32/$L$29,5)*100</f>
        <v>39.338999999999999</v>
      </c>
      <c r="N32" s="49">
        <v>5154592</v>
      </c>
      <c r="O32" s="37">
        <v>5057743</v>
      </c>
      <c r="P32" s="525">
        <f t="shared" si="2"/>
        <v>38.352000000000004</v>
      </c>
      <c r="Q32" s="549">
        <v>5035956</v>
      </c>
      <c r="R32" s="527">
        <v>5097513</v>
      </c>
      <c r="S32" s="528">
        <f t="shared" ref="S32:S39" si="3">ROUND(R32/$R$29,5)*100</f>
        <v>36.518000000000001</v>
      </c>
    </row>
    <row r="33" spans="1:32" ht="15" customHeight="1">
      <c r="A33" s="740"/>
      <c r="B33" s="48"/>
      <c r="C33" s="443" t="s">
        <v>216</v>
      </c>
      <c r="D33" s="34"/>
      <c r="E33" s="49">
        <v>431702</v>
      </c>
      <c r="F33" s="37">
        <v>460570</v>
      </c>
      <c r="G33" s="525">
        <f>ROUND(F33/$I$29,5)*100+0.1</f>
        <v>3.8359999999999999</v>
      </c>
      <c r="H33" s="49">
        <v>219393</v>
      </c>
      <c r="I33" s="37">
        <v>349034</v>
      </c>
      <c r="J33" s="525">
        <f>ROUND(I33/$I$29,5)*100+0.1</f>
        <v>2.931</v>
      </c>
      <c r="K33" s="49">
        <v>150191</v>
      </c>
      <c r="L33" s="37">
        <v>233923</v>
      </c>
      <c r="M33" s="525">
        <f>ROUND(L33/$L$29,5)*100+0.1</f>
        <v>1.9120000000000001</v>
      </c>
      <c r="N33" s="49">
        <v>391836</v>
      </c>
      <c r="O33" s="37">
        <v>423265</v>
      </c>
      <c r="P33" s="525">
        <f t="shared" si="2"/>
        <v>3.2099999999999995</v>
      </c>
      <c r="Q33" s="549">
        <v>469208</v>
      </c>
      <c r="R33" s="527">
        <v>442724</v>
      </c>
      <c r="S33" s="528">
        <f t="shared" si="3"/>
        <v>3.1719999999999997</v>
      </c>
    </row>
    <row r="34" spans="1:32" ht="15" customHeight="1">
      <c r="A34" s="740"/>
      <c r="B34" s="48"/>
      <c r="C34" s="443" t="s">
        <v>217</v>
      </c>
      <c r="D34" s="34"/>
      <c r="E34" s="49">
        <v>943276</v>
      </c>
      <c r="F34" s="37">
        <v>748126</v>
      </c>
      <c r="G34" s="525">
        <f t="shared" ref="G34:G41" si="4">ROUND(F34/$F$29,5)*100</f>
        <v>6.4</v>
      </c>
      <c r="H34" s="49">
        <v>819555</v>
      </c>
      <c r="I34" s="37">
        <v>719868</v>
      </c>
      <c r="J34" s="525">
        <f t="shared" ref="J34:J41" si="5">ROUND(I34/$I$29,5)*100</f>
        <v>5.8389999999999995</v>
      </c>
      <c r="K34" s="49">
        <v>772093</v>
      </c>
      <c r="L34" s="37">
        <v>774965</v>
      </c>
      <c r="M34" s="525">
        <f>ROUND(L34/$L$29,5)*100</f>
        <v>6.0040000000000004</v>
      </c>
      <c r="N34" s="49">
        <v>956576</v>
      </c>
      <c r="O34" s="37">
        <v>956577</v>
      </c>
      <c r="P34" s="525">
        <f t="shared" si="2"/>
        <v>7.2539999999999996</v>
      </c>
      <c r="Q34" s="549">
        <v>870517</v>
      </c>
      <c r="R34" s="527">
        <v>870518</v>
      </c>
      <c r="S34" s="528">
        <f t="shared" si="3"/>
        <v>6.2359999999999998</v>
      </c>
    </row>
    <row r="35" spans="1:32" ht="15" customHeight="1">
      <c r="A35" s="740"/>
      <c r="B35" s="48"/>
      <c r="C35" s="443" t="s">
        <v>54</v>
      </c>
      <c r="D35" s="34"/>
      <c r="E35" s="49">
        <v>664569</v>
      </c>
      <c r="F35" s="37">
        <v>585490</v>
      </c>
      <c r="G35" s="525">
        <f t="shared" si="4"/>
        <v>5.0090000000000003</v>
      </c>
      <c r="H35" s="49">
        <v>696251</v>
      </c>
      <c r="I35" s="37">
        <v>634186</v>
      </c>
      <c r="J35" s="525">
        <f t="shared" si="5"/>
        <v>5.1440000000000001</v>
      </c>
      <c r="K35" s="49">
        <v>738756</v>
      </c>
      <c r="L35" s="37">
        <v>704202</v>
      </c>
      <c r="M35" s="525">
        <f>ROUND(L35/$L$29,5)*100+0.1</f>
        <v>5.5559999999999992</v>
      </c>
      <c r="N35" s="49">
        <v>809111</v>
      </c>
      <c r="O35" s="37">
        <v>727564</v>
      </c>
      <c r="P35" s="525">
        <f t="shared" si="2"/>
        <v>5.5169999999999995</v>
      </c>
      <c r="Q35" s="549">
        <v>999467</v>
      </c>
      <c r="R35" s="527">
        <v>966402</v>
      </c>
      <c r="S35" s="528">
        <f t="shared" si="3"/>
        <v>6.923</v>
      </c>
    </row>
    <row r="36" spans="1:32" ht="15" customHeight="1">
      <c r="A36" s="740"/>
      <c r="B36" s="48"/>
      <c r="C36" s="443" t="s">
        <v>218</v>
      </c>
      <c r="D36" s="34"/>
      <c r="E36" s="49">
        <v>1</v>
      </c>
      <c r="F36" s="37">
        <v>0</v>
      </c>
      <c r="G36" s="525">
        <f t="shared" si="4"/>
        <v>0</v>
      </c>
      <c r="H36" s="49">
        <v>1</v>
      </c>
      <c r="I36" s="37">
        <v>0</v>
      </c>
      <c r="J36" s="525">
        <f t="shared" si="5"/>
        <v>0</v>
      </c>
      <c r="K36" s="49">
        <v>1</v>
      </c>
      <c r="L36" s="37">
        <v>0</v>
      </c>
      <c r="M36" s="525">
        <f t="shared" ref="M36:M41" si="6">ROUND(L36/$L$29,5)*100</f>
        <v>0</v>
      </c>
      <c r="N36" s="49">
        <v>1</v>
      </c>
      <c r="O36" s="37">
        <v>0</v>
      </c>
      <c r="P36" s="525">
        <f>ROUND(O36/$L$29,5)*100</f>
        <v>0</v>
      </c>
      <c r="Q36" s="549">
        <v>1</v>
      </c>
      <c r="R36" s="527">
        <v>0</v>
      </c>
      <c r="S36" s="416">
        <v>0</v>
      </c>
    </row>
    <row r="37" spans="1:32" ht="15" customHeight="1">
      <c r="A37" s="740"/>
      <c r="B37" s="48"/>
      <c r="C37" s="443" t="s">
        <v>219</v>
      </c>
      <c r="D37" s="34"/>
      <c r="E37" s="49">
        <v>1664553</v>
      </c>
      <c r="F37" s="37">
        <v>1685653</v>
      </c>
      <c r="G37" s="525">
        <f t="shared" si="4"/>
        <v>14.42</v>
      </c>
      <c r="H37" s="49">
        <v>1747845</v>
      </c>
      <c r="I37" s="37">
        <v>1955461</v>
      </c>
      <c r="J37" s="525">
        <f t="shared" si="5"/>
        <v>15.86</v>
      </c>
      <c r="K37" s="49">
        <v>2242391</v>
      </c>
      <c r="L37" s="37">
        <v>2131115</v>
      </c>
      <c r="M37" s="525">
        <f t="shared" si="6"/>
        <v>16.512</v>
      </c>
      <c r="N37" s="49">
        <v>2337736</v>
      </c>
      <c r="O37" s="37">
        <v>2005114</v>
      </c>
      <c r="P37" s="525">
        <f>ROUND(O37/$O$29,5)*100</f>
        <v>15.204999999999998</v>
      </c>
      <c r="Q37" s="549">
        <v>2518699</v>
      </c>
      <c r="R37" s="527">
        <v>2204447</v>
      </c>
      <c r="S37" s="528">
        <f t="shared" si="3"/>
        <v>15.792999999999999</v>
      </c>
    </row>
    <row r="38" spans="1:32" ht="15" customHeight="1">
      <c r="A38" s="740"/>
      <c r="B38" s="48"/>
      <c r="C38" s="443" t="s">
        <v>55</v>
      </c>
      <c r="D38" s="34"/>
      <c r="E38" s="49">
        <v>1</v>
      </c>
      <c r="F38" s="37">
        <v>0</v>
      </c>
      <c r="G38" s="525">
        <f t="shared" si="4"/>
        <v>0</v>
      </c>
      <c r="H38" s="49">
        <v>1</v>
      </c>
      <c r="I38" s="37">
        <v>42</v>
      </c>
      <c r="J38" s="525">
        <f t="shared" si="5"/>
        <v>0</v>
      </c>
      <c r="K38" s="49">
        <v>1</v>
      </c>
      <c r="L38" s="37">
        <v>0</v>
      </c>
      <c r="M38" s="525">
        <f t="shared" si="6"/>
        <v>0</v>
      </c>
      <c r="N38" s="49">
        <v>1</v>
      </c>
      <c r="O38" s="37">
        <v>0</v>
      </c>
      <c r="P38" s="525">
        <f>ROUND(O38/$O$29,5)*100</f>
        <v>0</v>
      </c>
      <c r="Q38" s="549">
        <v>1</v>
      </c>
      <c r="R38" s="527">
        <v>0</v>
      </c>
      <c r="S38" s="416">
        <v>0</v>
      </c>
    </row>
    <row r="39" spans="1:32" ht="15" customHeight="1">
      <c r="A39" s="740"/>
      <c r="B39" s="48"/>
      <c r="C39" s="443" t="s">
        <v>198</v>
      </c>
      <c r="D39" s="34"/>
      <c r="E39" s="49">
        <v>1087181</v>
      </c>
      <c r="F39" s="37">
        <v>1087181</v>
      </c>
      <c r="G39" s="525">
        <f t="shared" si="4"/>
        <v>9.3010000000000002</v>
      </c>
      <c r="H39" s="49">
        <v>1229147</v>
      </c>
      <c r="I39" s="37">
        <v>1703113</v>
      </c>
      <c r="J39" s="525">
        <f t="shared" si="5"/>
        <v>13.813000000000001</v>
      </c>
      <c r="K39" s="49">
        <v>1726069</v>
      </c>
      <c r="L39" s="37">
        <v>1726068</v>
      </c>
      <c r="M39" s="525">
        <f t="shared" si="6"/>
        <v>13.374000000000001</v>
      </c>
      <c r="N39" s="49">
        <v>1622968</v>
      </c>
      <c r="O39" s="37">
        <v>1622967</v>
      </c>
      <c r="P39" s="525">
        <f>ROUND(O39/$O$29,5)*100</f>
        <v>12.307</v>
      </c>
      <c r="Q39" s="549">
        <v>1772981</v>
      </c>
      <c r="R39" s="527">
        <v>1772982</v>
      </c>
      <c r="S39" s="528">
        <f t="shared" si="3"/>
        <v>12.702</v>
      </c>
    </row>
    <row r="40" spans="1:32" ht="15" customHeight="1">
      <c r="A40" s="740"/>
      <c r="B40" s="48"/>
      <c r="C40" s="443" t="s">
        <v>199</v>
      </c>
      <c r="D40" s="34"/>
      <c r="E40" s="49">
        <v>390052</v>
      </c>
      <c r="F40" s="37">
        <v>390050</v>
      </c>
      <c r="G40" s="525">
        <f t="shared" si="4"/>
        <v>3.3369999999999997</v>
      </c>
      <c r="H40" s="49">
        <v>2</v>
      </c>
      <c r="I40" s="37">
        <v>0</v>
      </c>
      <c r="J40" s="525">
        <f t="shared" si="5"/>
        <v>0</v>
      </c>
      <c r="K40" s="49">
        <v>2</v>
      </c>
      <c r="L40" s="37">
        <v>0</v>
      </c>
      <c r="M40" s="525">
        <f t="shared" si="6"/>
        <v>0</v>
      </c>
      <c r="N40" s="49">
        <v>95068</v>
      </c>
      <c r="O40" s="37">
        <v>95068</v>
      </c>
      <c r="P40" s="525">
        <f>ROUND(O40/$O$29,5)*100</f>
        <v>0.72099999999999997</v>
      </c>
      <c r="Q40" s="549">
        <v>322416</v>
      </c>
      <c r="R40" s="527">
        <v>322416</v>
      </c>
      <c r="S40" s="416">
        <v>0</v>
      </c>
    </row>
    <row r="41" spans="1:32" ht="15" customHeight="1">
      <c r="A41" s="740"/>
      <c r="B41" s="48"/>
      <c r="C41" s="443" t="s">
        <v>220</v>
      </c>
      <c r="D41" s="34"/>
      <c r="E41" s="49">
        <v>15162</v>
      </c>
      <c r="F41" s="37">
        <v>19859</v>
      </c>
      <c r="G41" s="525">
        <f t="shared" si="4"/>
        <v>0.16999999999999998</v>
      </c>
      <c r="H41" s="49">
        <v>13162</v>
      </c>
      <c r="I41" s="37">
        <v>29715</v>
      </c>
      <c r="J41" s="525">
        <f t="shared" si="5"/>
        <v>0.24099999999999999</v>
      </c>
      <c r="K41" s="49">
        <v>208448</v>
      </c>
      <c r="L41" s="37">
        <v>22352</v>
      </c>
      <c r="M41" s="525">
        <f t="shared" si="6"/>
        <v>0.17299999999999999</v>
      </c>
      <c r="N41" s="49">
        <v>23754</v>
      </c>
      <c r="O41" s="37">
        <v>32864</v>
      </c>
      <c r="P41" s="525">
        <f>ROUND(O41/$O$29,5)*100</f>
        <v>0.249</v>
      </c>
      <c r="Q41" s="549">
        <v>21319</v>
      </c>
      <c r="R41" s="527">
        <v>43321</v>
      </c>
      <c r="S41" s="551">
        <f>ROUND(R41/$R$29,5)*100</f>
        <v>0.31</v>
      </c>
    </row>
    <row r="42" spans="1:32" ht="3.75" customHeight="1">
      <c r="A42" s="740"/>
      <c r="B42" s="456"/>
      <c r="C42" s="552"/>
      <c r="D42" s="540"/>
      <c r="E42" s="541"/>
      <c r="F42" s="37"/>
      <c r="G42" s="525"/>
      <c r="H42" s="37"/>
      <c r="I42" s="37"/>
      <c r="J42" s="525"/>
      <c r="K42" s="45"/>
      <c r="L42" s="45"/>
      <c r="M42" s="553"/>
      <c r="N42" s="45"/>
      <c r="O42" s="45"/>
      <c r="P42" s="553"/>
      <c r="Q42" s="542"/>
      <c r="R42" s="542"/>
      <c r="S42" s="533"/>
      <c r="T42" s="119"/>
      <c r="U42" s="119"/>
    </row>
    <row r="43" spans="1:32" ht="3.75" customHeight="1">
      <c r="A43" s="740" t="s">
        <v>221</v>
      </c>
      <c r="B43" s="48"/>
      <c r="C43" s="18"/>
      <c r="D43" s="34"/>
      <c r="E43" s="541"/>
      <c r="F43" s="37"/>
      <c r="G43" s="525"/>
      <c r="H43" s="37"/>
      <c r="I43" s="37"/>
      <c r="J43" s="525"/>
      <c r="K43" s="45"/>
      <c r="L43" s="45"/>
      <c r="M43" s="553"/>
      <c r="N43" s="45"/>
      <c r="O43" s="45"/>
      <c r="P43" s="553"/>
      <c r="Q43" s="542"/>
      <c r="R43" s="542"/>
      <c r="S43" s="533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</row>
    <row r="44" spans="1:32" ht="15" customHeight="1">
      <c r="A44" s="740"/>
      <c r="B44" s="607" t="s">
        <v>222</v>
      </c>
      <c r="C44" s="607"/>
      <c r="D44" s="607"/>
      <c r="E44" s="37">
        <f>SUM(E45:E57)</f>
        <v>12480936</v>
      </c>
      <c r="F44" s="37">
        <f>SUM(F45:F57)</f>
        <v>12010744</v>
      </c>
      <c r="G44" s="525">
        <v>100</v>
      </c>
      <c r="H44" s="37">
        <f>SUM(H45:H57)</f>
        <v>11949150</v>
      </c>
      <c r="I44" s="37">
        <f>SUM(I45:I57)</f>
        <v>12515007</v>
      </c>
      <c r="J44" s="525">
        <v>100</v>
      </c>
      <c r="K44" s="37">
        <f>SUM(K45:K57)</f>
        <v>13215907</v>
      </c>
      <c r="L44" s="37">
        <f>SUM(L45:L57)</f>
        <v>12811501</v>
      </c>
      <c r="M44" s="525">
        <v>100</v>
      </c>
      <c r="N44" s="37">
        <f>SUM(N45:N57)</f>
        <v>13622123</v>
      </c>
      <c r="O44" s="37">
        <f>SUM(O45:O57)</f>
        <v>12865156</v>
      </c>
      <c r="P44" s="525">
        <v>100</v>
      </c>
      <c r="Q44" s="45">
        <f>SUM(Q45:Q57)</f>
        <v>14302108</v>
      </c>
      <c r="R44" s="45">
        <f>SUM(R45:R57)</f>
        <v>13768794</v>
      </c>
      <c r="S44" s="528">
        <f>ROUND(R44/$R$44,5)*100</f>
        <v>100</v>
      </c>
      <c r="T44" s="119"/>
      <c r="U44" s="45"/>
      <c r="V44" s="330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</row>
    <row r="45" spans="1:32" ht="15" customHeight="1">
      <c r="A45" s="740"/>
      <c r="B45" s="48"/>
      <c r="C45" s="443" t="s">
        <v>223</v>
      </c>
      <c r="D45" s="34"/>
      <c r="E45" s="37">
        <v>305615</v>
      </c>
      <c r="F45" s="37">
        <v>287126</v>
      </c>
      <c r="G45" s="525">
        <f t="shared" ref="G45:G50" si="7">ROUND(F45/$F$44,5)*100</f>
        <v>2.391</v>
      </c>
      <c r="H45" s="37">
        <v>315587</v>
      </c>
      <c r="I45" s="37">
        <v>287798</v>
      </c>
      <c r="J45" s="525">
        <f>ROUND(I45/$I$44,5)*100</f>
        <v>2.2999999999999998</v>
      </c>
      <c r="K45" s="37">
        <v>327071</v>
      </c>
      <c r="L45" s="37">
        <v>307100</v>
      </c>
      <c r="M45" s="525">
        <f t="shared" ref="M45:M56" si="8">ROUND(L45/$L$44,5)*100</f>
        <v>2.3970000000000002</v>
      </c>
      <c r="N45" s="37">
        <v>298696</v>
      </c>
      <c r="O45" s="37">
        <v>279823</v>
      </c>
      <c r="P45" s="525">
        <f t="shared" ref="P45:P56" si="9">ROUND(O45/$O$44,5)*100</f>
        <v>2.1749999999999998</v>
      </c>
      <c r="Q45" s="527">
        <v>289210</v>
      </c>
      <c r="R45" s="527">
        <v>273738</v>
      </c>
      <c r="S45" s="528">
        <f>ROUND(R45/$R$44,5)*100</f>
        <v>1.9879999999999998</v>
      </c>
      <c r="U45" s="37"/>
    </row>
    <row r="46" spans="1:32" ht="15" customHeight="1">
      <c r="A46" s="740"/>
      <c r="B46" s="48"/>
      <c r="C46" s="443" t="s">
        <v>224</v>
      </c>
      <c r="D46" s="34"/>
      <c r="E46" s="37">
        <v>7455780</v>
      </c>
      <c r="F46" s="37">
        <v>7216131</v>
      </c>
      <c r="G46" s="525">
        <f t="shared" si="7"/>
        <v>60.080999999999996</v>
      </c>
      <c r="H46" s="37">
        <v>7412837</v>
      </c>
      <c r="I46" s="37">
        <v>7580758</v>
      </c>
      <c r="J46" s="525">
        <f>ROUND(I46/$I$44,5)*100</f>
        <v>60.573</v>
      </c>
      <c r="K46" s="37">
        <v>8059116</v>
      </c>
      <c r="L46" s="37">
        <v>7910448</v>
      </c>
      <c r="M46" s="525">
        <f t="shared" si="8"/>
        <v>61.745000000000005</v>
      </c>
      <c r="N46" s="37">
        <v>8253429</v>
      </c>
      <c r="O46" s="37">
        <v>7910071</v>
      </c>
      <c r="P46" s="525">
        <f t="shared" si="9"/>
        <v>61.484000000000009</v>
      </c>
      <c r="Q46" s="527">
        <v>8429188</v>
      </c>
      <c r="R46" s="527">
        <v>8237380</v>
      </c>
      <c r="S46" s="528">
        <f t="shared" ref="S46:S56" si="10">ROUND(R46/$R$44,5)*100</f>
        <v>59.826000000000001</v>
      </c>
      <c r="U46" s="37"/>
    </row>
    <row r="47" spans="1:32" ht="15" customHeight="1">
      <c r="A47" s="740"/>
      <c r="B47" s="48"/>
      <c r="C47" s="443" t="s">
        <v>225</v>
      </c>
      <c r="D47" s="34"/>
      <c r="E47" s="37">
        <v>1477864</v>
      </c>
      <c r="F47" s="37">
        <v>1477604</v>
      </c>
      <c r="G47" s="525">
        <f t="shared" si="7"/>
        <v>12.302</v>
      </c>
      <c r="H47" s="37">
        <v>1571536</v>
      </c>
      <c r="I47" s="37">
        <v>1642399</v>
      </c>
      <c r="J47" s="525">
        <f t="shared" ref="J47:J55" si="11">ROUND(I47/$I$44,5)*100</f>
        <v>13.123000000000001</v>
      </c>
      <c r="K47" s="37">
        <v>1487395</v>
      </c>
      <c r="L47" s="37">
        <v>1487379</v>
      </c>
      <c r="M47" s="525">
        <f t="shared" si="8"/>
        <v>11.61</v>
      </c>
      <c r="N47" s="37">
        <v>1595816</v>
      </c>
      <c r="O47" s="37">
        <v>1595769</v>
      </c>
      <c r="P47" s="525">
        <f t="shared" si="9"/>
        <v>12.404</v>
      </c>
      <c r="Q47" s="527">
        <v>1762386</v>
      </c>
      <c r="R47" s="527">
        <v>1762317</v>
      </c>
      <c r="S47" s="528">
        <f t="shared" si="10"/>
        <v>12.798999999999999</v>
      </c>
      <c r="U47" s="37"/>
    </row>
    <row r="48" spans="1:32" ht="15" customHeight="1">
      <c r="A48" s="740"/>
      <c r="B48" s="48"/>
      <c r="C48" s="443" t="s">
        <v>226</v>
      </c>
      <c r="D48" s="34"/>
      <c r="E48" s="37">
        <v>1991</v>
      </c>
      <c r="F48" s="37">
        <v>1990</v>
      </c>
      <c r="G48" s="525">
        <f t="shared" si="7"/>
        <v>1.7000000000000001E-2</v>
      </c>
      <c r="H48" s="37">
        <v>2032</v>
      </c>
      <c r="I48" s="37">
        <v>4670</v>
      </c>
      <c r="J48" s="525">
        <f t="shared" si="11"/>
        <v>3.6999999999999998E-2</v>
      </c>
      <c r="K48" s="37">
        <v>2739</v>
      </c>
      <c r="L48" s="37">
        <v>2585</v>
      </c>
      <c r="M48" s="525">
        <f t="shared" si="8"/>
        <v>0.02</v>
      </c>
      <c r="N48" s="37">
        <v>4858</v>
      </c>
      <c r="O48" s="37">
        <v>4735</v>
      </c>
      <c r="P48" s="525">
        <f t="shared" si="9"/>
        <v>3.6999999999999998E-2</v>
      </c>
      <c r="Q48" s="527">
        <v>2181</v>
      </c>
      <c r="R48" s="527">
        <v>1830</v>
      </c>
      <c r="S48" s="528">
        <f t="shared" si="10"/>
        <v>1.2999999999999999E-2</v>
      </c>
      <c r="U48" s="37"/>
    </row>
    <row r="49" spans="1:29" ht="15" customHeight="1">
      <c r="A49" s="740"/>
      <c r="B49" s="48"/>
      <c r="C49" s="443" t="s">
        <v>227</v>
      </c>
      <c r="D49" s="34"/>
      <c r="E49" s="37">
        <v>481446</v>
      </c>
      <c r="F49" s="37">
        <v>464609</v>
      </c>
      <c r="G49" s="525">
        <f t="shared" si="7"/>
        <v>3.8679999999999999</v>
      </c>
      <c r="H49" s="37">
        <v>201475</v>
      </c>
      <c r="I49" s="37">
        <v>1869</v>
      </c>
      <c r="J49" s="525">
        <f t="shared" si="11"/>
        <v>1.4999999999999999E-2</v>
      </c>
      <c r="K49" s="37">
        <v>40550</v>
      </c>
      <c r="L49" s="37">
        <v>37568</v>
      </c>
      <c r="M49" s="525">
        <f t="shared" si="8"/>
        <v>0.29299999999999998</v>
      </c>
      <c r="N49" s="37">
        <v>2449</v>
      </c>
      <c r="O49" s="37">
        <v>2223</v>
      </c>
      <c r="P49" s="525">
        <f t="shared" si="9"/>
        <v>1.7000000000000001E-2</v>
      </c>
      <c r="Q49" s="527">
        <v>2228</v>
      </c>
      <c r="R49" s="527">
        <v>72</v>
      </c>
      <c r="S49" s="528">
        <f t="shared" si="10"/>
        <v>1E-3</v>
      </c>
      <c r="U49" s="37"/>
    </row>
    <row r="50" spans="1:29" ht="15" customHeight="1">
      <c r="A50" s="740"/>
      <c r="B50" s="48"/>
      <c r="C50" s="443" t="s">
        <v>228</v>
      </c>
      <c r="D50" s="34"/>
      <c r="E50" s="37">
        <v>636486</v>
      </c>
      <c r="F50" s="37">
        <v>598335</v>
      </c>
      <c r="G50" s="525">
        <f t="shared" si="7"/>
        <v>4.9820000000000002</v>
      </c>
      <c r="H50" s="37">
        <v>606746</v>
      </c>
      <c r="I50" s="37">
        <v>604901</v>
      </c>
      <c r="J50" s="525">
        <f t="shared" si="11"/>
        <v>4.8330000000000002</v>
      </c>
      <c r="K50" s="37">
        <v>662452</v>
      </c>
      <c r="L50" s="37">
        <v>660284</v>
      </c>
      <c r="M50" s="525">
        <f t="shared" si="8"/>
        <v>5.1539999999999999</v>
      </c>
      <c r="N50" s="37">
        <v>719455</v>
      </c>
      <c r="O50" s="37">
        <v>719455</v>
      </c>
      <c r="P50" s="525">
        <f t="shared" si="9"/>
        <v>5.5919999999999996</v>
      </c>
      <c r="Q50" s="527">
        <v>808295</v>
      </c>
      <c r="R50" s="527">
        <v>808294</v>
      </c>
      <c r="S50" s="528">
        <f t="shared" si="10"/>
        <v>5.87</v>
      </c>
      <c r="U50" s="37"/>
    </row>
    <row r="51" spans="1:29" ht="15" customHeight="1">
      <c r="A51" s="740"/>
      <c r="B51" s="48"/>
      <c r="C51" s="443" t="s">
        <v>229</v>
      </c>
      <c r="D51" s="34"/>
      <c r="E51" s="37">
        <v>1765478</v>
      </c>
      <c r="F51" s="37">
        <v>1711850</v>
      </c>
      <c r="G51" s="525">
        <f>ROUND(F51/$F$44,5)*100-0.1</f>
        <v>14.152999999999999</v>
      </c>
      <c r="H51" s="37">
        <v>1671893</v>
      </c>
      <c r="I51" s="37">
        <v>1917586</v>
      </c>
      <c r="J51" s="525">
        <f>ROUND(I51/$I$44,5)*100</f>
        <v>15.321999999999999</v>
      </c>
      <c r="K51" s="37">
        <v>2242391</v>
      </c>
      <c r="L51" s="37">
        <v>2045576</v>
      </c>
      <c r="M51" s="525">
        <f>ROUND(L51/$L$44,5)*100+0.1</f>
        <v>16.067</v>
      </c>
      <c r="N51" s="37">
        <v>2443709</v>
      </c>
      <c r="O51" s="37">
        <v>2106441</v>
      </c>
      <c r="P51" s="525">
        <f>ROUND(O51/$O$44,5)*100</f>
        <v>16.372999999999998</v>
      </c>
      <c r="Q51" s="527">
        <v>2519165</v>
      </c>
      <c r="R51" s="527">
        <v>2250173</v>
      </c>
      <c r="S51" s="528">
        <f t="shared" si="10"/>
        <v>16.343</v>
      </c>
      <c r="U51" s="37"/>
    </row>
    <row r="52" spans="1:29" ht="15" customHeight="1">
      <c r="A52" s="740"/>
      <c r="B52" s="48"/>
      <c r="C52" s="443" t="s">
        <v>230</v>
      </c>
      <c r="D52" s="34"/>
      <c r="E52" s="37">
        <v>116079</v>
      </c>
      <c r="F52" s="37">
        <v>83263</v>
      </c>
      <c r="G52" s="525">
        <f>ROUND(F52/$F$44,5)*100</f>
        <v>0.69300000000000006</v>
      </c>
      <c r="H52" s="37">
        <v>112797</v>
      </c>
      <c r="I52" s="37">
        <v>101994</v>
      </c>
      <c r="J52" s="525">
        <f t="shared" si="11"/>
        <v>0.81499999999999995</v>
      </c>
      <c r="K52" s="37">
        <v>127215</v>
      </c>
      <c r="L52" s="37">
        <v>118831</v>
      </c>
      <c r="M52" s="525">
        <f t="shared" si="8"/>
        <v>0.92800000000000005</v>
      </c>
      <c r="N52" s="37">
        <v>103210</v>
      </c>
      <c r="O52" s="37">
        <v>83886</v>
      </c>
      <c r="P52" s="525">
        <f t="shared" si="9"/>
        <v>0.65200000000000002</v>
      </c>
      <c r="Q52" s="527">
        <v>108375</v>
      </c>
      <c r="R52" s="527">
        <v>95119</v>
      </c>
      <c r="S52" s="528">
        <f t="shared" si="10"/>
        <v>0.69100000000000006</v>
      </c>
      <c r="U52" s="37"/>
    </row>
    <row r="53" spans="1:29" ht="15" customHeight="1">
      <c r="A53" s="740"/>
      <c r="B53" s="48"/>
      <c r="C53" s="443" t="s">
        <v>231</v>
      </c>
      <c r="D53" s="34"/>
      <c r="E53" s="37">
        <v>78011</v>
      </c>
      <c r="F53" s="37">
        <v>78011</v>
      </c>
      <c r="G53" s="525">
        <f>ROUND(F53/$F$44,5)*100-0.1</f>
        <v>0.55000000000000004</v>
      </c>
      <c r="H53" s="37">
        <v>1</v>
      </c>
      <c r="I53" s="37">
        <v>0</v>
      </c>
      <c r="J53" s="525">
        <f>ROUND(I53/$I$44,5)*100</f>
        <v>0</v>
      </c>
      <c r="K53" s="37">
        <v>1</v>
      </c>
      <c r="L53" s="525">
        <v>0</v>
      </c>
      <c r="M53" s="525">
        <f>ROUND(L53/$L$44,5)*100</f>
        <v>0</v>
      </c>
      <c r="N53" s="37">
        <v>19014</v>
      </c>
      <c r="O53" s="37">
        <v>19014</v>
      </c>
      <c r="P53" s="525">
        <f t="shared" si="9"/>
        <v>0.14799999999999999</v>
      </c>
      <c r="Q53" s="527">
        <v>120114</v>
      </c>
      <c r="R53" s="527">
        <v>120114</v>
      </c>
      <c r="S53" s="528">
        <f t="shared" si="10"/>
        <v>0.872</v>
      </c>
      <c r="U53" s="37"/>
    </row>
    <row r="54" spans="1:29" ht="15" customHeight="1">
      <c r="A54" s="740"/>
      <c r="B54" s="48"/>
      <c r="C54" s="443" t="s">
        <v>205</v>
      </c>
      <c r="D54" s="34"/>
      <c r="E54" s="37">
        <v>42</v>
      </c>
      <c r="F54" s="37">
        <v>0</v>
      </c>
      <c r="G54" s="525">
        <f>ROUND(F54/$F$44,5)*100</f>
        <v>0</v>
      </c>
      <c r="H54" s="37">
        <v>42</v>
      </c>
      <c r="I54" s="37">
        <v>452</v>
      </c>
      <c r="J54" s="525">
        <f>ROUND(I54/$I$44,5)*100</f>
        <v>4.0000000000000001E-3</v>
      </c>
      <c r="K54" s="37">
        <v>227</v>
      </c>
      <c r="L54" s="37">
        <v>226</v>
      </c>
      <c r="M54" s="525">
        <f t="shared" si="8"/>
        <v>2E-3</v>
      </c>
      <c r="N54" s="37">
        <v>74</v>
      </c>
      <c r="O54" s="37">
        <v>67</v>
      </c>
      <c r="P54" s="525">
        <f t="shared" si="9"/>
        <v>1E-3</v>
      </c>
      <c r="Q54" s="527">
        <v>100</v>
      </c>
      <c r="R54" s="527">
        <v>99</v>
      </c>
      <c r="S54" s="528">
        <f t="shared" si="10"/>
        <v>1E-3</v>
      </c>
      <c r="U54" s="37"/>
    </row>
    <row r="55" spans="1:29" ht="15" customHeight="1">
      <c r="A55" s="740"/>
      <c r="B55" s="48"/>
      <c r="C55" s="443" t="s">
        <v>232</v>
      </c>
      <c r="D55" s="34"/>
      <c r="E55" s="37">
        <v>92929</v>
      </c>
      <c r="F55" s="37">
        <v>91825</v>
      </c>
      <c r="G55" s="525">
        <f>ROUND(F55/$F$44,5)*100</f>
        <v>0.76500000000000001</v>
      </c>
      <c r="H55" s="37">
        <v>14204</v>
      </c>
      <c r="I55" s="37">
        <v>51200</v>
      </c>
      <c r="J55" s="525">
        <f t="shared" si="11"/>
        <v>0.40899999999999997</v>
      </c>
      <c r="K55" s="37">
        <v>57137</v>
      </c>
      <c r="L55" s="37">
        <v>55910</v>
      </c>
      <c r="M55" s="525">
        <f>ROUND(L55/$L$44,5)*100</f>
        <v>0.436</v>
      </c>
      <c r="N55" s="37">
        <v>145483</v>
      </c>
      <c r="O55" s="37">
        <v>143672</v>
      </c>
      <c r="P55" s="525">
        <f t="shared" si="9"/>
        <v>1.117</v>
      </c>
      <c r="Q55" s="527">
        <v>224016</v>
      </c>
      <c r="R55" s="527">
        <v>219658</v>
      </c>
      <c r="S55" s="528">
        <f t="shared" si="10"/>
        <v>1.595</v>
      </c>
      <c r="U55" s="37"/>
    </row>
    <row r="56" spans="1:29" ht="15" customHeight="1">
      <c r="A56" s="740"/>
      <c r="B56" s="48"/>
      <c r="C56" s="443" t="s">
        <v>207</v>
      </c>
      <c r="D56" s="34"/>
      <c r="E56" s="37">
        <v>69215</v>
      </c>
      <c r="F56" s="37">
        <v>0</v>
      </c>
      <c r="G56" s="525">
        <f>ROUND(F56/$F$44,5)*100</f>
        <v>0</v>
      </c>
      <c r="H56" s="37">
        <v>40000</v>
      </c>
      <c r="I56" s="37">
        <v>0</v>
      </c>
      <c r="J56" s="525">
        <f>ROUND(I56/$I$44,5)*100</f>
        <v>0</v>
      </c>
      <c r="K56" s="37">
        <v>12327</v>
      </c>
      <c r="L56" s="37">
        <v>0</v>
      </c>
      <c r="M56" s="525">
        <f t="shared" si="8"/>
        <v>0</v>
      </c>
      <c r="N56" s="37">
        <v>35930</v>
      </c>
      <c r="O56" s="37">
        <v>0</v>
      </c>
      <c r="P56" s="525">
        <f t="shared" si="9"/>
        <v>0</v>
      </c>
      <c r="Q56" s="527">
        <v>36850</v>
      </c>
      <c r="R56" s="527">
        <v>0</v>
      </c>
      <c r="S56" s="528">
        <f t="shared" si="10"/>
        <v>0</v>
      </c>
      <c r="U56" s="37"/>
    </row>
    <row r="57" spans="1:29" ht="15" customHeight="1">
      <c r="A57" s="740"/>
      <c r="B57" s="48"/>
      <c r="C57" s="443" t="s">
        <v>233</v>
      </c>
      <c r="D57" s="34"/>
      <c r="E57" s="37">
        <v>0</v>
      </c>
      <c r="F57" s="37">
        <v>0</v>
      </c>
      <c r="G57" s="525">
        <f>ROUND(F57/$F$44,5)*100</f>
        <v>0</v>
      </c>
      <c r="H57" s="37">
        <v>0</v>
      </c>
      <c r="I57" s="37">
        <v>321380</v>
      </c>
      <c r="J57" s="525">
        <f>ROUND(I57/$I$44,5)*100</f>
        <v>2.5680000000000001</v>
      </c>
      <c r="K57" s="37">
        <v>197286</v>
      </c>
      <c r="L57" s="37">
        <v>185594</v>
      </c>
      <c r="M57" s="525">
        <f>ROUND(L57/$L$44,5)*100</f>
        <v>1.4489999999999998</v>
      </c>
      <c r="N57" s="37">
        <v>0</v>
      </c>
      <c r="O57" s="37">
        <v>0</v>
      </c>
      <c r="P57" s="525">
        <f>ROUND(O57/$O$44,5)*100+0.1</f>
        <v>0.1</v>
      </c>
      <c r="Q57" s="527">
        <v>0</v>
      </c>
      <c r="R57" s="527">
        <v>0</v>
      </c>
      <c r="S57" s="528">
        <f>ROUND(R57/$R$44,5)*100</f>
        <v>0</v>
      </c>
      <c r="U57" s="37"/>
    </row>
    <row r="58" spans="1:29" ht="5.25" customHeight="1">
      <c r="A58" s="740"/>
      <c r="B58" s="456"/>
      <c r="C58" s="554"/>
      <c r="D58" s="540"/>
      <c r="E58" s="541"/>
      <c r="F58" s="37"/>
      <c r="G58" s="525"/>
      <c r="H58" s="37"/>
      <c r="I58" s="37"/>
      <c r="J58" s="525"/>
      <c r="K58" s="37"/>
      <c r="L58" s="37"/>
      <c r="M58" s="525"/>
      <c r="N58" s="37"/>
      <c r="O58" s="37"/>
      <c r="P58" s="525"/>
      <c r="Q58" s="542"/>
      <c r="R58" s="542"/>
      <c r="S58" s="533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</row>
    <row r="59" spans="1:29" ht="15" customHeight="1">
      <c r="A59" s="555" t="s">
        <v>234</v>
      </c>
      <c r="B59" s="336"/>
      <c r="C59" s="336"/>
      <c r="D59" s="40"/>
      <c r="E59" s="556">
        <f>E29-E44</f>
        <v>0</v>
      </c>
      <c r="F59" s="397">
        <f>F29-F44</f>
        <v>-321380</v>
      </c>
      <c r="G59" s="525" t="s">
        <v>440</v>
      </c>
      <c r="H59" s="556">
        <f>H29-H44</f>
        <v>0</v>
      </c>
      <c r="I59" s="557">
        <f>I29-I44</f>
        <v>-185594</v>
      </c>
      <c r="J59" s="525" t="s">
        <v>102</v>
      </c>
      <c r="K59" s="37">
        <v>0</v>
      </c>
      <c r="L59" s="557">
        <f>L29-L44</f>
        <v>95068</v>
      </c>
      <c r="M59" s="37">
        <v>0</v>
      </c>
      <c r="N59" s="37">
        <v>0</v>
      </c>
      <c r="O59" s="557">
        <f>O29-O44</f>
        <v>322416</v>
      </c>
      <c r="P59" s="37">
        <v>0</v>
      </c>
      <c r="Q59" s="45">
        <v>0</v>
      </c>
      <c r="R59" s="558">
        <f>R29-R44</f>
        <v>189934</v>
      </c>
      <c r="S59" s="416">
        <v>0</v>
      </c>
    </row>
    <row r="60" spans="1:29" ht="15" customHeight="1" thickBot="1">
      <c r="A60" s="294" t="s">
        <v>235</v>
      </c>
      <c r="B60" s="393"/>
      <c r="C60" s="393"/>
      <c r="D60" s="559"/>
      <c r="E60" s="560" t="s">
        <v>102</v>
      </c>
      <c r="F60" s="561">
        <v>0</v>
      </c>
      <c r="G60" s="562" t="s">
        <v>440</v>
      </c>
      <c r="H60" s="561" t="s">
        <v>102</v>
      </c>
      <c r="I60" s="561">
        <v>0</v>
      </c>
      <c r="J60" s="562" t="s">
        <v>102</v>
      </c>
      <c r="K60" s="561">
        <v>0</v>
      </c>
      <c r="L60" s="561"/>
      <c r="M60" s="561">
        <v>0</v>
      </c>
      <c r="N60" s="561">
        <v>0</v>
      </c>
      <c r="O60" s="561">
        <v>0</v>
      </c>
      <c r="P60" s="561">
        <v>0</v>
      </c>
      <c r="Q60" s="563">
        <v>0</v>
      </c>
      <c r="R60" s="563">
        <v>0</v>
      </c>
      <c r="S60" s="564">
        <v>0</v>
      </c>
    </row>
    <row r="61" spans="1:29" ht="17.100000000000001" customHeight="1">
      <c r="S61" s="300" t="s">
        <v>236</v>
      </c>
    </row>
  </sheetData>
  <sheetProtection selectLockedCells="1" selectUnlockedCells="1"/>
  <mergeCells count="20">
    <mergeCell ref="A16:A20"/>
    <mergeCell ref="B16:D16"/>
    <mergeCell ref="A26:D27"/>
    <mergeCell ref="A43:A58"/>
    <mergeCell ref="B44:D44"/>
    <mergeCell ref="A28:A42"/>
    <mergeCell ref="B29:D29"/>
    <mergeCell ref="A5:A14"/>
    <mergeCell ref="B6:D6"/>
    <mergeCell ref="A3:D4"/>
    <mergeCell ref="E3:G3"/>
    <mergeCell ref="H3:J3"/>
    <mergeCell ref="K3:M3"/>
    <mergeCell ref="Q26:S26"/>
    <mergeCell ref="H26:J26"/>
    <mergeCell ref="K26:M26"/>
    <mergeCell ref="E26:G26"/>
    <mergeCell ref="N26:P26"/>
    <mergeCell ref="Q3:S3"/>
    <mergeCell ref="N3:P3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8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J61"/>
  <sheetViews>
    <sheetView zoomScaleNormal="100" zoomScaleSheetLayoutView="115" workbookViewId="0">
      <pane xSplit="3" topLeftCell="D1" activePane="topRight" state="frozen"/>
      <selection activeCell="A13" sqref="A13"/>
      <selection pane="topRight" activeCell="R62" sqref="R62"/>
    </sheetView>
  </sheetViews>
  <sheetFormatPr defaultRowHeight="17.100000000000001" customHeight="1"/>
  <cols>
    <col min="1" max="1" width="4" style="84" customWidth="1"/>
    <col min="2" max="2" width="2.25" style="84" customWidth="1"/>
    <col min="3" max="3" width="20.5" style="84" customWidth="1"/>
    <col min="4" max="4" width="0.25" style="84" customWidth="1"/>
    <col min="5" max="6" width="11.875" style="84" customWidth="1"/>
    <col min="7" max="7" width="6.875" style="84" customWidth="1"/>
    <col min="8" max="9" width="11.875" style="84" customWidth="1"/>
    <col min="10" max="10" width="6.875" style="84" customWidth="1"/>
    <col min="11" max="12" width="11.875" style="84" customWidth="1"/>
    <col min="13" max="13" width="6.875" style="84" customWidth="1"/>
    <col min="14" max="15" width="11.875" style="84" customWidth="1"/>
    <col min="16" max="16" width="6.875" style="84" customWidth="1"/>
    <col min="17" max="18" width="11.875" style="84" customWidth="1"/>
    <col min="19" max="19" width="6.875" style="84" customWidth="1"/>
    <col min="20" max="16384" width="9" style="84"/>
  </cols>
  <sheetData>
    <row r="1" spans="1:36" ht="5.0999999999999996" customHeight="1">
      <c r="A1" s="439"/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119"/>
      <c r="O1" s="119"/>
      <c r="P1" s="524"/>
      <c r="Q1" s="119"/>
      <c r="R1" s="119"/>
      <c r="S1" s="524"/>
    </row>
    <row r="2" spans="1:36" ht="15" customHeight="1" thickBot="1">
      <c r="A2" s="31" t="s">
        <v>371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P2" s="524"/>
      <c r="S2" s="524" t="s">
        <v>1</v>
      </c>
    </row>
    <row r="3" spans="1:36" ht="15.95" customHeight="1">
      <c r="A3" s="615" t="s">
        <v>194</v>
      </c>
      <c r="B3" s="616"/>
      <c r="C3" s="616"/>
      <c r="D3" s="616"/>
      <c r="E3" s="616" t="s">
        <v>372</v>
      </c>
      <c r="F3" s="616"/>
      <c r="G3" s="616"/>
      <c r="H3" s="616" t="s">
        <v>373</v>
      </c>
      <c r="I3" s="616"/>
      <c r="J3" s="616"/>
      <c r="K3" s="739" t="s">
        <v>433</v>
      </c>
      <c r="L3" s="630"/>
      <c r="M3" s="619"/>
      <c r="N3" s="739" t="s">
        <v>374</v>
      </c>
      <c r="O3" s="739"/>
      <c r="P3" s="739"/>
      <c r="Q3" s="620" t="s">
        <v>350</v>
      </c>
      <c r="R3" s="620"/>
      <c r="S3" s="621"/>
    </row>
    <row r="4" spans="1:36" ht="15.95" customHeight="1">
      <c r="A4" s="617"/>
      <c r="B4" s="618"/>
      <c r="C4" s="618"/>
      <c r="D4" s="618"/>
      <c r="E4" s="437" t="s">
        <v>35</v>
      </c>
      <c r="F4" s="437" t="s">
        <v>36</v>
      </c>
      <c r="G4" s="437" t="s">
        <v>38</v>
      </c>
      <c r="H4" s="437" t="s">
        <v>35</v>
      </c>
      <c r="I4" s="437" t="s">
        <v>36</v>
      </c>
      <c r="J4" s="437" t="s">
        <v>38</v>
      </c>
      <c r="K4" s="458" t="s">
        <v>35</v>
      </c>
      <c r="L4" s="458" t="s">
        <v>36</v>
      </c>
      <c r="M4" s="458" t="s">
        <v>38</v>
      </c>
      <c r="N4" s="458" t="s">
        <v>35</v>
      </c>
      <c r="O4" s="458" t="s">
        <v>36</v>
      </c>
      <c r="P4" s="458" t="s">
        <v>38</v>
      </c>
      <c r="Q4" s="457" t="s">
        <v>35</v>
      </c>
      <c r="R4" s="176" t="s">
        <v>36</v>
      </c>
      <c r="S4" s="398" t="s">
        <v>38</v>
      </c>
    </row>
    <row r="5" spans="1:36" ht="5.25" customHeight="1">
      <c r="A5" s="740" t="s">
        <v>195</v>
      </c>
      <c r="B5" s="459"/>
      <c r="C5" s="42"/>
      <c r="D5" s="43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4"/>
      <c r="R5" s="44"/>
      <c r="S5" s="415"/>
    </row>
    <row r="6" spans="1:36" ht="15" customHeight="1">
      <c r="A6" s="740"/>
      <c r="B6" s="607" t="s">
        <v>196</v>
      </c>
      <c r="C6" s="607"/>
      <c r="D6" s="607"/>
      <c r="E6" s="37">
        <f>SUM(E7:E13)</f>
        <v>1927274</v>
      </c>
      <c r="F6" s="37">
        <f>SUM(F7:F13)</f>
        <v>1927450</v>
      </c>
      <c r="G6" s="525">
        <v>100</v>
      </c>
      <c r="H6" s="37">
        <f t="shared" ref="H6:M6" si="0">SUM(H7:H13)</f>
        <v>2035900</v>
      </c>
      <c r="I6" s="37">
        <f t="shared" si="0"/>
        <v>1924524</v>
      </c>
      <c r="J6" s="525">
        <f t="shared" si="0"/>
        <v>99.999999999999986</v>
      </c>
      <c r="K6" s="37">
        <f t="shared" si="0"/>
        <v>1947747</v>
      </c>
      <c r="L6" s="37">
        <f t="shared" si="0"/>
        <v>1893222</v>
      </c>
      <c r="M6" s="525">
        <f t="shared" si="0"/>
        <v>100</v>
      </c>
      <c r="N6" s="37">
        <v>2376148</v>
      </c>
      <c r="O6" s="37">
        <v>1981696</v>
      </c>
      <c r="P6" s="526">
        <f>O6/$O$6*100</f>
        <v>100</v>
      </c>
      <c r="Q6" s="45">
        <f>SUM(Q7:Q13)</f>
        <v>2445215</v>
      </c>
      <c r="R6" s="45">
        <v>2241649</v>
      </c>
      <c r="S6" s="528">
        <f t="shared" ref="S6:S13" si="1">R6/$R$6*100</f>
        <v>100</v>
      </c>
    </row>
    <row r="7" spans="1:36" ht="15" customHeight="1">
      <c r="A7" s="740"/>
      <c r="B7" s="529"/>
      <c r="C7" s="443" t="s">
        <v>52</v>
      </c>
      <c r="D7" s="46"/>
      <c r="E7" s="37">
        <v>949466</v>
      </c>
      <c r="F7" s="37">
        <v>950215</v>
      </c>
      <c r="G7" s="525">
        <v>49.3</v>
      </c>
      <c r="H7" s="37">
        <v>1010160</v>
      </c>
      <c r="I7" s="37">
        <v>1022408</v>
      </c>
      <c r="J7" s="525">
        <f>I7/$I$6*100</f>
        <v>53.125240319164632</v>
      </c>
      <c r="K7" s="37">
        <v>1013409</v>
      </c>
      <c r="L7" s="37">
        <v>1030218</v>
      </c>
      <c r="M7" s="525">
        <f>L7/$L$6*100</f>
        <v>54.416122356490682</v>
      </c>
      <c r="N7" s="37">
        <v>1023467</v>
      </c>
      <c r="O7" s="37">
        <v>1021782</v>
      </c>
      <c r="P7" s="526">
        <f>O7/$O$6*100</f>
        <v>51.560986145200886</v>
      </c>
      <c r="Q7" s="45">
        <v>1021215</v>
      </c>
      <c r="R7" s="45">
        <v>1007778</v>
      </c>
      <c r="S7" s="528">
        <f t="shared" si="1"/>
        <v>44.956993713110307</v>
      </c>
    </row>
    <row r="8" spans="1:36" ht="15" customHeight="1">
      <c r="A8" s="740"/>
      <c r="B8" s="529"/>
      <c r="C8" s="443" t="s">
        <v>197</v>
      </c>
      <c r="D8" s="46"/>
      <c r="E8" s="37">
        <v>159837</v>
      </c>
      <c r="F8" s="37">
        <v>159837</v>
      </c>
      <c r="G8" s="525">
        <v>8.3000000000000007</v>
      </c>
      <c r="H8" s="37">
        <v>236400</v>
      </c>
      <c r="I8" s="37">
        <v>162596</v>
      </c>
      <c r="J8" s="525">
        <f>I8/$I$6*100</f>
        <v>8.4486345714576689</v>
      </c>
      <c r="K8" s="37">
        <v>175803</v>
      </c>
      <c r="L8" s="37">
        <v>142458</v>
      </c>
      <c r="M8" s="525">
        <f>L8/$L$6*100</f>
        <v>7.5246326104387125</v>
      </c>
      <c r="N8" s="37">
        <v>441285</v>
      </c>
      <c r="O8" s="37">
        <v>216932</v>
      </c>
      <c r="P8" s="526">
        <f>O8/$O$6*100</f>
        <v>10.946784976101279</v>
      </c>
      <c r="Q8" s="45">
        <v>492914</v>
      </c>
      <c r="R8" s="45">
        <v>290608</v>
      </c>
      <c r="S8" s="528">
        <f t="shared" si="1"/>
        <v>12.964027820591003</v>
      </c>
    </row>
    <row r="9" spans="1:36" ht="15" customHeight="1">
      <c r="A9" s="740"/>
      <c r="B9" s="529"/>
      <c r="C9" s="443" t="s">
        <v>54</v>
      </c>
      <c r="D9" s="46"/>
      <c r="E9" s="37">
        <v>0</v>
      </c>
      <c r="F9" s="37">
        <v>0</v>
      </c>
      <c r="G9" s="525">
        <v>0</v>
      </c>
      <c r="H9" s="37">
        <v>0</v>
      </c>
      <c r="I9" s="37">
        <v>0</v>
      </c>
      <c r="J9" s="525">
        <v>0</v>
      </c>
      <c r="K9" s="37">
        <v>0</v>
      </c>
      <c r="L9" s="37">
        <v>0</v>
      </c>
      <c r="M9" s="525">
        <v>0</v>
      </c>
      <c r="N9" s="37">
        <v>0</v>
      </c>
      <c r="O9" s="37">
        <v>0</v>
      </c>
      <c r="P9" s="37">
        <v>0</v>
      </c>
      <c r="Q9" s="45">
        <v>0</v>
      </c>
      <c r="R9" s="45">
        <v>89100</v>
      </c>
      <c r="S9" s="416">
        <v>0</v>
      </c>
    </row>
    <row r="10" spans="1:36" ht="15" customHeight="1">
      <c r="A10" s="740"/>
      <c r="B10" s="529"/>
      <c r="C10" s="443" t="s">
        <v>198</v>
      </c>
      <c r="D10" s="46"/>
      <c r="E10" s="37">
        <v>409112</v>
      </c>
      <c r="F10" s="37">
        <v>409112</v>
      </c>
      <c r="G10" s="525">
        <v>21.2</v>
      </c>
      <c r="H10" s="37">
        <v>411473</v>
      </c>
      <c r="I10" s="37">
        <v>411473</v>
      </c>
      <c r="J10" s="525">
        <f>I10/$I$6*100</f>
        <v>21.380507595644431</v>
      </c>
      <c r="K10" s="37">
        <v>417306</v>
      </c>
      <c r="L10" s="37">
        <v>417306</v>
      </c>
      <c r="M10" s="525">
        <f>L10/$L$6*100</f>
        <v>22.042105997077996</v>
      </c>
      <c r="N10" s="37">
        <v>385441</v>
      </c>
      <c r="O10" s="37">
        <v>385441</v>
      </c>
      <c r="P10" s="526">
        <f>O10/$O$6*100</f>
        <v>19.450056920940447</v>
      </c>
      <c r="Q10" s="45">
        <v>424537</v>
      </c>
      <c r="R10" s="45">
        <v>424537</v>
      </c>
      <c r="S10" s="528">
        <f t="shared" si="1"/>
        <v>18.938602787501519</v>
      </c>
    </row>
    <row r="11" spans="1:36" ht="15" customHeight="1">
      <c r="A11" s="740"/>
      <c r="B11" s="529"/>
      <c r="C11" s="443" t="s">
        <v>199</v>
      </c>
      <c r="D11" s="46"/>
      <c r="E11" s="37">
        <v>75842</v>
      </c>
      <c r="F11" s="37">
        <v>75842</v>
      </c>
      <c r="G11" s="525">
        <v>3.9</v>
      </c>
      <c r="H11" s="37">
        <v>42554</v>
      </c>
      <c r="I11" s="37">
        <v>42554</v>
      </c>
      <c r="J11" s="525">
        <f>I11/$I$6*100</f>
        <v>2.2111441582438047</v>
      </c>
      <c r="K11" s="37">
        <v>38715</v>
      </c>
      <c r="L11" s="37">
        <v>38715</v>
      </c>
      <c r="M11" s="525">
        <f>L11/$L$6*100</f>
        <v>2.0449265854717513</v>
      </c>
      <c r="N11" s="37">
        <v>47648</v>
      </c>
      <c r="O11" s="37">
        <v>47648</v>
      </c>
      <c r="P11" s="526">
        <f>O11/$O$6*100</f>
        <v>2.404405115618137</v>
      </c>
      <c r="Q11" s="45">
        <v>24125</v>
      </c>
      <c r="R11" s="45">
        <v>24124</v>
      </c>
      <c r="S11" s="528">
        <f t="shared" si="1"/>
        <v>1.0761720501291683</v>
      </c>
    </row>
    <row r="12" spans="1:36" ht="15" customHeight="1">
      <c r="A12" s="740"/>
      <c r="B12" s="529"/>
      <c r="C12" s="443" t="s">
        <v>200</v>
      </c>
      <c r="D12" s="46"/>
      <c r="E12" s="37">
        <v>62017</v>
      </c>
      <c r="F12" s="37">
        <v>65544</v>
      </c>
      <c r="G12" s="525">
        <v>3.4</v>
      </c>
      <c r="H12" s="37">
        <v>513</v>
      </c>
      <c r="I12" s="37">
        <v>6893</v>
      </c>
      <c r="J12" s="525">
        <f>I12/$I$6*100</f>
        <v>0.35816648688195107</v>
      </c>
      <c r="K12" s="37">
        <v>4214</v>
      </c>
      <c r="L12" s="37">
        <v>8325</v>
      </c>
      <c r="M12" s="525">
        <f>L12/$L$6*100</f>
        <v>0.43972656138582794</v>
      </c>
      <c r="N12" s="37">
        <v>32607</v>
      </c>
      <c r="O12" s="37">
        <v>25891</v>
      </c>
      <c r="P12" s="526">
        <f>O12/$O$6*100</f>
        <v>1.3065071534685442</v>
      </c>
      <c r="Q12" s="45">
        <v>1264</v>
      </c>
      <c r="R12" s="45">
        <v>6401</v>
      </c>
      <c r="S12" s="528">
        <f>R12/$R$6*100</f>
        <v>0.28554871882261679</v>
      </c>
    </row>
    <row r="13" spans="1:36" ht="15" customHeight="1">
      <c r="A13" s="740"/>
      <c r="B13" s="529"/>
      <c r="C13" s="443" t="s">
        <v>201</v>
      </c>
      <c r="D13" s="46"/>
      <c r="E13" s="37">
        <v>271000</v>
      </c>
      <c r="F13" s="37">
        <v>266900</v>
      </c>
      <c r="G13" s="525">
        <v>13.8</v>
      </c>
      <c r="H13" s="37">
        <v>334800</v>
      </c>
      <c r="I13" s="37">
        <v>278600</v>
      </c>
      <c r="J13" s="525">
        <f>I13/$I$6*100</f>
        <v>14.47630686860751</v>
      </c>
      <c r="K13" s="37">
        <v>298300</v>
      </c>
      <c r="L13" s="37">
        <v>256200</v>
      </c>
      <c r="M13" s="525">
        <f>L13/$L$6*100</f>
        <v>13.53248588913503</v>
      </c>
      <c r="N13" s="37">
        <v>445700</v>
      </c>
      <c r="O13" s="37">
        <v>284000</v>
      </c>
      <c r="P13" s="526">
        <f>O13/$O$6*100</f>
        <v>14.33115876501744</v>
      </c>
      <c r="Q13" s="45">
        <v>481160</v>
      </c>
      <c r="R13" s="45">
        <v>399100</v>
      </c>
      <c r="S13" s="528">
        <f t="shared" si="1"/>
        <v>17.803857785050202</v>
      </c>
    </row>
    <row r="14" spans="1:36" ht="3.75" customHeight="1">
      <c r="A14" s="740"/>
      <c r="B14" s="530"/>
      <c r="C14" s="531"/>
      <c r="D14" s="532"/>
      <c r="E14" s="37"/>
      <c r="F14" s="37"/>
      <c r="G14" s="525"/>
      <c r="H14" s="37"/>
      <c r="I14" s="37"/>
      <c r="J14" s="525"/>
      <c r="K14" s="37"/>
      <c r="L14" s="37"/>
      <c r="M14" s="525"/>
      <c r="N14" s="37"/>
      <c r="O14" s="37"/>
      <c r="P14" s="119"/>
      <c r="Q14" s="45"/>
      <c r="R14" s="45"/>
      <c r="S14" s="533"/>
    </row>
    <row r="15" spans="1:36" ht="3.75" customHeight="1">
      <c r="A15" s="471"/>
      <c r="B15" s="534"/>
      <c r="C15" s="535"/>
      <c r="D15" s="536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19"/>
      <c r="Q15" s="537"/>
      <c r="R15" s="537"/>
      <c r="S15" s="533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</row>
    <row r="16" spans="1:36" ht="15" customHeight="1">
      <c r="A16" s="741" t="s">
        <v>202</v>
      </c>
      <c r="B16" s="607" t="s">
        <v>203</v>
      </c>
      <c r="C16" s="607"/>
      <c r="D16" s="607"/>
      <c r="E16" s="37">
        <v>1927274</v>
      </c>
      <c r="F16" s="37">
        <v>1884896</v>
      </c>
      <c r="G16" s="525">
        <v>100</v>
      </c>
      <c r="H16" s="37">
        <f>SUM(H17:H20)</f>
        <v>2035900</v>
      </c>
      <c r="I16" s="37">
        <f>SUM(I17:I20)</f>
        <v>1885809</v>
      </c>
      <c r="J16" s="525">
        <v>100</v>
      </c>
      <c r="K16" s="37">
        <f>SUM(K17:K20)</f>
        <v>1947748</v>
      </c>
      <c r="L16" s="37">
        <f>SUM(L17:L20)</f>
        <v>1845574</v>
      </c>
      <c r="M16" s="525">
        <v>100</v>
      </c>
      <c r="N16" s="37">
        <v>2376149</v>
      </c>
      <c r="O16" s="37">
        <v>1957571</v>
      </c>
      <c r="P16" s="526">
        <f>O16/$O$16*100</f>
        <v>100</v>
      </c>
      <c r="Q16" s="45">
        <f>SUM(Q17:Q20)</f>
        <v>2445215</v>
      </c>
      <c r="R16" s="45">
        <f>SUM(R17:R20)</f>
        <v>2209205</v>
      </c>
      <c r="S16" s="528">
        <f>R16/$R$16*100</f>
        <v>100</v>
      </c>
    </row>
    <row r="17" spans="1:27" ht="15" customHeight="1">
      <c r="A17" s="741"/>
      <c r="B17" s="538"/>
      <c r="C17" s="443" t="s">
        <v>204</v>
      </c>
      <c r="D17" s="46"/>
      <c r="E17" s="37">
        <v>1387946</v>
      </c>
      <c r="F17" s="37">
        <v>1359627</v>
      </c>
      <c r="G17" s="525">
        <v>72.099999999999994</v>
      </c>
      <c r="H17" s="37">
        <v>1456345</v>
      </c>
      <c r="I17" s="37">
        <v>1320223</v>
      </c>
      <c r="J17" s="525">
        <f>I17/$I$16*100</f>
        <v>70.008309431124786</v>
      </c>
      <c r="K17" s="37">
        <v>1385363</v>
      </c>
      <c r="L17" s="37">
        <v>1296869</v>
      </c>
      <c r="M17" s="525">
        <f>L17/$L$16*100</f>
        <v>70.269141199431715</v>
      </c>
      <c r="N17" s="37">
        <v>1831375</v>
      </c>
      <c r="O17" s="37">
        <v>1422155</v>
      </c>
      <c r="P17" s="526">
        <f>O17/$O$16*100</f>
        <v>72.648961391438675</v>
      </c>
      <c r="Q17" s="45">
        <v>1921077</v>
      </c>
      <c r="R17" s="45">
        <v>1700732</v>
      </c>
      <c r="S17" s="528">
        <f>R17/$R$16*100</f>
        <v>76.983892395680797</v>
      </c>
    </row>
    <row r="18" spans="1:27" ht="15" customHeight="1">
      <c r="A18" s="741"/>
      <c r="B18" s="538"/>
      <c r="C18" s="443" t="s">
        <v>205</v>
      </c>
      <c r="D18" s="46"/>
      <c r="E18" s="37">
        <v>525270</v>
      </c>
      <c r="F18" s="37">
        <v>525269</v>
      </c>
      <c r="G18" s="525">
        <v>27.9</v>
      </c>
      <c r="H18" s="37">
        <v>566043</v>
      </c>
      <c r="I18" s="37">
        <v>565586</v>
      </c>
      <c r="J18" s="525">
        <f>I18/$I$16*100</f>
        <v>29.991690568875214</v>
      </c>
      <c r="K18" s="37">
        <v>552185</v>
      </c>
      <c r="L18" s="37">
        <v>548705</v>
      </c>
      <c r="M18" s="525">
        <f>L18/$L$16*100</f>
        <v>29.730858800568278</v>
      </c>
      <c r="N18" s="37">
        <v>536199</v>
      </c>
      <c r="O18" s="37">
        <v>535416</v>
      </c>
      <c r="P18" s="526">
        <f>O18/$O$16*100</f>
        <v>27.351038608561325</v>
      </c>
      <c r="Q18" s="45">
        <v>511880</v>
      </c>
      <c r="R18" s="45">
        <v>508473</v>
      </c>
      <c r="S18" s="528">
        <f>R18/$R$16*100</f>
        <v>23.016107604319199</v>
      </c>
    </row>
    <row r="19" spans="1:27" ht="15" customHeight="1">
      <c r="A19" s="741"/>
      <c r="B19" s="538"/>
      <c r="C19" s="443" t="s">
        <v>206</v>
      </c>
      <c r="D19" s="46"/>
      <c r="E19" s="37">
        <v>0</v>
      </c>
      <c r="F19" s="37">
        <v>0</v>
      </c>
      <c r="G19" s="525">
        <v>0</v>
      </c>
      <c r="H19" s="37">
        <v>0</v>
      </c>
      <c r="I19" s="37">
        <v>0</v>
      </c>
      <c r="J19" s="525">
        <v>0</v>
      </c>
      <c r="K19" s="37">
        <v>0</v>
      </c>
      <c r="L19" s="37">
        <v>0</v>
      </c>
      <c r="M19" s="525">
        <v>0</v>
      </c>
      <c r="N19" s="37">
        <v>0</v>
      </c>
      <c r="O19" s="37">
        <v>0</v>
      </c>
      <c r="P19" s="37">
        <v>0</v>
      </c>
      <c r="Q19" s="45">
        <v>0</v>
      </c>
      <c r="R19" s="45">
        <v>0</v>
      </c>
      <c r="S19" s="416">
        <v>0</v>
      </c>
    </row>
    <row r="20" spans="1:27" ht="15" customHeight="1">
      <c r="A20" s="741"/>
      <c r="B20" s="538"/>
      <c r="C20" s="443" t="s">
        <v>207</v>
      </c>
      <c r="D20" s="46"/>
      <c r="E20" s="37">
        <v>14058</v>
      </c>
      <c r="F20" s="37">
        <v>0</v>
      </c>
      <c r="G20" s="525">
        <v>0</v>
      </c>
      <c r="H20" s="37">
        <v>13512</v>
      </c>
      <c r="I20" s="37">
        <v>0</v>
      </c>
      <c r="J20" s="525">
        <v>0</v>
      </c>
      <c r="K20" s="37">
        <v>10200</v>
      </c>
      <c r="L20" s="37">
        <v>0</v>
      </c>
      <c r="M20" s="525">
        <v>0</v>
      </c>
      <c r="N20" s="37">
        <v>8575</v>
      </c>
      <c r="O20" s="37">
        <v>0</v>
      </c>
      <c r="P20" s="37">
        <v>0</v>
      </c>
      <c r="Q20" s="45">
        <v>12258</v>
      </c>
      <c r="R20" s="45">
        <v>0</v>
      </c>
      <c r="S20" s="416">
        <v>0</v>
      </c>
    </row>
    <row r="21" spans="1:27" ht="5.25" customHeight="1">
      <c r="A21" s="539"/>
      <c r="B21" s="456"/>
      <c r="C21" s="531"/>
      <c r="D21" s="540"/>
      <c r="E21" s="541"/>
      <c r="F21" s="37"/>
      <c r="G21" s="525"/>
      <c r="H21" s="37"/>
      <c r="I21" s="37"/>
      <c r="J21" s="525"/>
      <c r="K21" s="37"/>
      <c r="L21" s="37"/>
      <c r="M21" s="525"/>
      <c r="N21" s="37"/>
      <c r="O21" s="37"/>
      <c r="P21" s="525"/>
      <c r="Q21" s="542"/>
      <c r="R21" s="542"/>
      <c r="S21" s="533"/>
      <c r="T21" s="119"/>
      <c r="U21" s="119"/>
      <c r="V21" s="119"/>
      <c r="W21" s="119"/>
      <c r="X21" s="119"/>
      <c r="Y21" s="119"/>
      <c r="Z21" s="119"/>
      <c r="AA21" s="119"/>
    </row>
    <row r="22" spans="1:27" ht="15" customHeight="1" thickBot="1">
      <c r="A22" s="267"/>
      <c r="B22" s="543"/>
      <c r="C22" s="544" t="s">
        <v>208</v>
      </c>
      <c r="D22" s="395"/>
      <c r="E22" s="310"/>
      <c r="F22" s="420">
        <v>42554</v>
      </c>
      <c r="G22" s="545" t="s">
        <v>209</v>
      </c>
      <c r="H22" s="310"/>
      <c r="I22" s="420">
        <f>I6-I16</f>
        <v>38715</v>
      </c>
      <c r="J22" s="545" t="s">
        <v>209</v>
      </c>
      <c r="K22" s="310"/>
      <c r="L22" s="420">
        <f>L6-L16</f>
        <v>47648</v>
      </c>
      <c r="M22" s="545" t="s">
        <v>209</v>
      </c>
      <c r="N22" s="310"/>
      <c r="O22" s="420">
        <f>O6-O16</f>
        <v>24125</v>
      </c>
      <c r="P22" s="545" t="s">
        <v>209</v>
      </c>
      <c r="Q22" s="546"/>
      <c r="R22" s="419">
        <f>R6-R16</f>
        <v>32444</v>
      </c>
      <c r="S22" s="547" t="s">
        <v>209</v>
      </c>
    </row>
    <row r="23" spans="1:27" ht="15" customHeight="1">
      <c r="A23" s="31" t="s">
        <v>210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M23" s="31"/>
      <c r="P23" s="300"/>
      <c r="S23" s="300" t="s">
        <v>211</v>
      </c>
    </row>
    <row r="24" spans="1:27" ht="15" customHeight="1">
      <c r="A24" s="31" t="s">
        <v>212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27" ht="15" customHeight="1" thickBot="1">
      <c r="A25" s="31" t="s">
        <v>434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P25" s="524"/>
      <c r="S25" s="524" t="s">
        <v>1</v>
      </c>
    </row>
    <row r="26" spans="1:27" ht="15.95" customHeight="1">
      <c r="A26" s="615" t="s">
        <v>194</v>
      </c>
      <c r="B26" s="616"/>
      <c r="C26" s="616"/>
      <c r="D26" s="616"/>
      <c r="E26" s="616" t="s">
        <v>435</v>
      </c>
      <c r="F26" s="616"/>
      <c r="G26" s="616"/>
      <c r="H26" s="616" t="s">
        <v>436</v>
      </c>
      <c r="I26" s="616"/>
      <c r="J26" s="616"/>
      <c r="K26" s="616" t="s">
        <v>437</v>
      </c>
      <c r="L26" s="616"/>
      <c r="M26" s="616"/>
      <c r="N26" s="630" t="s">
        <v>438</v>
      </c>
      <c r="O26" s="630"/>
      <c r="P26" s="630"/>
      <c r="Q26" s="620" t="s">
        <v>441</v>
      </c>
      <c r="R26" s="620"/>
      <c r="S26" s="621"/>
    </row>
    <row r="27" spans="1:27" ht="15.95" customHeight="1">
      <c r="A27" s="617"/>
      <c r="B27" s="618"/>
      <c r="C27" s="618"/>
      <c r="D27" s="618"/>
      <c r="E27" s="458" t="s">
        <v>35</v>
      </c>
      <c r="F27" s="458" t="s">
        <v>36</v>
      </c>
      <c r="G27" s="437" t="s">
        <v>38</v>
      </c>
      <c r="H27" s="458" t="s">
        <v>35</v>
      </c>
      <c r="I27" s="458" t="s">
        <v>36</v>
      </c>
      <c r="J27" s="437" t="s">
        <v>38</v>
      </c>
      <c r="K27" s="458" t="s">
        <v>35</v>
      </c>
      <c r="L27" s="458" t="s">
        <v>36</v>
      </c>
      <c r="M27" s="458" t="s">
        <v>38</v>
      </c>
      <c r="N27" s="458" t="s">
        <v>35</v>
      </c>
      <c r="O27" s="458" t="s">
        <v>36</v>
      </c>
      <c r="P27" s="458" t="s">
        <v>38</v>
      </c>
      <c r="Q27" s="176" t="s">
        <v>35</v>
      </c>
      <c r="R27" s="176" t="s">
        <v>36</v>
      </c>
      <c r="S27" s="398" t="s">
        <v>38</v>
      </c>
    </row>
    <row r="28" spans="1:27" ht="5.25" customHeight="1">
      <c r="A28" s="740" t="s">
        <v>213</v>
      </c>
      <c r="B28" s="459"/>
      <c r="C28" s="42"/>
      <c r="D28" s="43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4"/>
      <c r="R28" s="44"/>
      <c r="S28" s="415"/>
    </row>
    <row r="29" spans="1:27" ht="15" customHeight="1">
      <c r="A29" s="740"/>
      <c r="B29" s="607" t="s">
        <v>214</v>
      </c>
      <c r="C29" s="607"/>
      <c r="D29" s="607"/>
      <c r="E29" s="37">
        <f>SUM(E30:E41)</f>
        <v>12480936</v>
      </c>
      <c r="F29" s="37">
        <f>SUM(F30:F41)</f>
        <v>11689364</v>
      </c>
      <c r="G29" s="548">
        <v>100</v>
      </c>
      <c r="H29" s="37">
        <f>SUM(H30:H41)</f>
        <v>11949150</v>
      </c>
      <c r="I29" s="37">
        <f>SUM(I30:I41)</f>
        <v>12329413</v>
      </c>
      <c r="J29" s="548">
        <v>100</v>
      </c>
      <c r="K29" s="37">
        <f>SUM(K30:K41)</f>
        <v>13215907</v>
      </c>
      <c r="L29" s="37">
        <f>SUM(L30:L41)</f>
        <v>12906569</v>
      </c>
      <c r="M29" s="548">
        <v>100</v>
      </c>
      <c r="N29" s="37">
        <f>SUM(N30:N41)</f>
        <v>13622123</v>
      </c>
      <c r="O29" s="37">
        <f>SUM(O30:O41)</f>
        <v>13187572</v>
      </c>
      <c r="P29" s="548">
        <v>100</v>
      </c>
      <c r="Q29" s="45">
        <f>SUM(Q30:Q41)</f>
        <v>14302108</v>
      </c>
      <c r="R29" s="45">
        <f>SUM(R30:R41)</f>
        <v>13958728</v>
      </c>
      <c r="S29" s="528">
        <f>ROUND(R29/$R$29,5)*100</f>
        <v>100</v>
      </c>
    </row>
    <row r="30" spans="1:27" ht="15" customHeight="1">
      <c r="A30" s="740"/>
      <c r="B30" s="48"/>
      <c r="C30" s="443" t="s">
        <v>215</v>
      </c>
      <c r="D30" s="34"/>
      <c r="E30" s="49">
        <v>2287970</v>
      </c>
      <c r="F30" s="37">
        <v>2206972</v>
      </c>
      <c r="G30" s="525">
        <f>ROUND(F30/$F$29,5)*100</f>
        <v>18.88</v>
      </c>
      <c r="H30" s="49">
        <v>2270063</v>
      </c>
      <c r="I30" s="37">
        <v>2154720</v>
      </c>
      <c r="J30" s="525">
        <f>ROUND(I30/$I$29,5)*100</f>
        <v>17.475999999999999</v>
      </c>
      <c r="K30" s="49">
        <v>2341885</v>
      </c>
      <c r="L30" s="37">
        <v>2232614</v>
      </c>
      <c r="M30" s="525">
        <f>ROUND(L30/$L$29,5)*100</f>
        <v>17.297999999999998</v>
      </c>
      <c r="N30" s="49">
        <v>2226378</v>
      </c>
      <c r="O30" s="37">
        <v>2262282</v>
      </c>
      <c r="P30" s="525">
        <f t="shared" ref="P30:P35" si="2">ROUND(O30/$O$29,5)*100</f>
        <v>17.155000000000001</v>
      </c>
      <c r="Q30" s="565">
        <v>2287523</v>
      </c>
      <c r="R30" s="45">
        <v>2234506</v>
      </c>
      <c r="S30" s="528">
        <f>ROUND(R30/$R$29,5)*100</f>
        <v>16.007999999999999</v>
      </c>
    </row>
    <row r="31" spans="1:27" ht="15" customHeight="1">
      <c r="A31" s="740"/>
      <c r="B31" s="48"/>
      <c r="C31" s="443" t="s">
        <v>52</v>
      </c>
      <c r="D31" s="34"/>
      <c r="E31" s="49">
        <v>3660</v>
      </c>
      <c r="F31" s="37">
        <v>4069</v>
      </c>
      <c r="G31" s="525">
        <f>ROUND(F31/$F$29,5)*100</f>
        <v>3.4999999999999996E-2</v>
      </c>
      <c r="H31" s="49">
        <v>3660</v>
      </c>
      <c r="I31" s="37">
        <v>4058</v>
      </c>
      <c r="J31" s="525">
        <f>ROUND(I31/$I$29,5)*100</f>
        <v>3.3000000000000002E-2</v>
      </c>
      <c r="K31" s="49">
        <v>3660</v>
      </c>
      <c r="L31" s="37">
        <v>3961</v>
      </c>
      <c r="M31" s="525">
        <f>ROUND(L31/$L$29,5)*100</f>
        <v>3.1E-2</v>
      </c>
      <c r="N31" s="49">
        <v>4102</v>
      </c>
      <c r="O31" s="37">
        <v>4128</v>
      </c>
      <c r="P31" s="525">
        <f t="shared" si="2"/>
        <v>3.1E-2</v>
      </c>
      <c r="Q31" s="565">
        <v>4020</v>
      </c>
      <c r="R31" s="45">
        <v>3899</v>
      </c>
      <c r="S31" s="550">
        <f>ROUND(R31/$R$29,5)*100</f>
        <v>2.7999999999999997E-2</v>
      </c>
    </row>
    <row r="32" spans="1:27" ht="15" customHeight="1">
      <c r="A32" s="740"/>
      <c r="B32" s="48"/>
      <c r="C32" s="443" t="s">
        <v>197</v>
      </c>
      <c r="D32" s="34"/>
      <c r="E32" s="49">
        <v>4992809</v>
      </c>
      <c r="F32" s="37">
        <v>4501394</v>
      </c>
      <c r="G32" s="525">
        <f>ROUND(F32/$F$29,5)*100</f>
        <v>38.507999999999996</v>
      </c>
      <c r="H32" s="49">
        <v>4950070</v>
      </c>
      <c r="I32" s="37">
        <v>4779216</v>
      </c>
      <c r="J32" s="525">
        <f>ROUND(I32/$I$29,5)*100</f>
        <v>38.762999999999998</v>
      </c>
      <c r="K32" s="49">
        <v>5032410</v>
      </c>
      <c r="L32" s="37">
        <v>5077369</v>
      </c>
      <c r="M32" s="525">
        <f>ROUND(L32/$L$29,5)*100</f>
        <v>39.338999999999999</v>
      </c>
      <c r="N32" s="49">
        <v>5154592</v>
      </c>
      <c r="O32" s="37">
        <v>5057743</v>
      </c>
      <c r="P32" s="525">
        <f t="shared" si="2"/>
        <v>38.352000000000004</v>
      </c>
      <c r="Q32" s="565">
        <v>5035956</v>
      </c>
      <c r="R32" s="45">
        <v>5097513</v>
      </c>
      <c r="S32" s="528">
        <f t="shared" ref="S32:S39" si="3">ROUND(R32/$R$29,5)*100</f>
        <v>36.518000000000001</v>
      </c>
    </row>
    <row r="33" spans="1:32" ht="15" customHeight="1">
      <c r="A33" s="740"/>
      <c r="B33" s="48"/>
      <c r="C33" s="443" t="s">
        <v>216</v>
      </c>
      <c r="D33" s="34"/>
      <c r="E33" s="49">
        <v>431702</v>
      </c>
      <c r="F33" s="37">
        <v>460570</v>
      </c>
      <c r="G33" s="525">
        <f>ROUND(F33/$I$29,5)*100+0.1</f>
        <v>3.8359999999999999</v>
      </c>
      <c r="H33" s="49">
        <v>219393</v>
      </c>
      <c r="I33" s="37">
        <v>349034</v>
      </c>
      <c r="J33" s="525">
        <f>ROUND(I33/$I$29,5)*100+0.1</f>
        <v>2.931</v>
      </c>
      <c r="K33" s="49">
        <v>150191</v>
      </c>
      <c r="L33" s="37">
        <v>233923</v>
      </c>
      <c r="M33" s="525">
        <f>ROUND(L33/$L$29,5)*100+0.1</f>
        <v>1.9120000000000001</v>
      </c>
      <c r="N33" s="49">
        <v>391836</v>
      </c>
      <c r="O33" s="37">
        <v>423265</v>
      </c>
      <c r="P33" s="525">
        <f t="shared" si="2"/>
        <v>3.2099999999999995</v>
      </c>
      <c r="Q33" s="565">
        <v>469208</v>
      </c>
      <c r="R33" s="45">
        <v>442724</v>
      </c>
      <c r="S33" s="528">
        <f t="shared" si="3"/>
        <v>3.1719999999999997</v>
      </c>
    </row>
    <row r="34" spans="1:32" ht="15" customHeight="1">
      <c r="A34" s="740"/>
      <c r="B34" s="48"/>
      <c r="C34" s="443" t="s">
        <v>217</v>
      </c>
      <c r="D34" s="34"/>
      <c r="E34" s="49">
        <v>943276</v>
      </c>
      <c r="F34" s="37">
        <v>748126</v>
      </c>
      <c r="G34" s="525">
        <f t="shared" ref="G34:G41" si="4">ROUND(F34/$F$29,5)*100</f>
        <v>6.4</v>
      </c>
      <c r="H34" s="49">
        <v>819555</v>
      </c>
      <c r="I34" s="37">
        <v>719868</v>
      </c>
      <c r="J34" s="525">
        <f t="shared" ref="J34:J41" si="5">ROUND(I34/$I$29,5)*100</f>
        <v>5.8389999999999995</v>
      </c>
      <c r="K34" s="49">
        <v>772093</v>
      </c>
      <c r="L34" s="37">
        <v>774965</v>
      </c>
      <c r="M34" s="525">
        <f>ROUND(L34/$L$29,5)*100</f>
        <v>6.0040000000000004</v>
      </c>
      <c r="N34" s="49">
        <v>956576</v>
      </c>
      <c r="O34" s="37">
        <v>956577</v>
      </c>
      <c r="P34" s="525">
        <f t="shared" si="2"/>
        <v>7.2539999999999996</v>
      </c>
      <c r="Q34" s="565">
        <v>870517</v>
      </c>
      <c r="R34" s="45">
        <v>870518</v>
      </c>
      <c r="S34" s="528">
        <f t="shared" si="3"/>
        <v>6.2359999999999998</v>
      </c>
    </row>
    <row r="35" spans="1:32" ht="15" customHeight="1">
      <c r="A35" s="740"/>
      <c r="B35" s="48"/>
      <c r="C35" s="443" t="s">
        <v>54</v>
      </c>
      <c r="D35" s="34"/>
      <c r="E35" s="49">
        <v>664569</v>
      </c>
      <c r="F35" s="37">
        <v>585490</v>
      </c>
      <c r="G35" s="525">
        <f t="shared" si="4"/>
        <v>5.0090000000000003</v>
      </c>
      <c r="H35" s="49">
        <v>696251</v>
      </c>
      <c r="I35" s="37">
        <v>634186</v>
      </c>
      <c r="J35" s="525">
        <f t="shared" si="5"/>
        <v>5.1440000000000001</v>
      </c>
      <c r="K35" s="49">
        <v>738756</v>
      </c>
      <c r="L35" s="37">
        <v>704202</v>
      </c>
      <c r="M35" s="525">
        <f>ROUND(L35/$L$29,5)*100+0.1</f>
        <v>5.5559999999999992</v>
      </c>
      <c r="N35" s="49">
        <v>809111</v>
      </c>
      <c r="O35" s="37">
        <v>727564</v>
      </c>
      <c r="P35" s="525">
        <f t="shared" si="2"/>
        <v>5.5169999999999995</v>
      </c>
      <c r="Q35" s="565">
        <v>999467</v>
      </c>
      <c r="R35" s="45">
        <v>966402</v>
      </c>
      <c r="S35" s="528">
        <f t="shared" si="3"/>
        <v>6.923</v>
      </c>
    </row>
    <row r="36" spans="1:32" ht="15" customHeight="1">
      <c r="A36" s="740"/>
      <c r="B36" s="48"/>
      <c r="C36" s="443" t="s">
        <v>218</v>
      </c>
      <c r="D36" s="34"/>
      <c r="E36" s="49">
        <v>1</v>
      </c>
      <c r="F36" s="37">
        <v>0</v>
      </c>
      <c r="G36" s="525">
        <f t="shared" si="4"/>
        <v>0</v>
      </c>
      <c r="H36" s="49">
        <v>1</v>
      </c>
      <c r="I36" s="37">
        <v>0</v>
      </c>
      <c r="J36" s="525">
        <f t="shared" si="5"/>
        <v>0</v>
      </c>
      <c r="K36" s="49">
        <v>1</v>
      </c>
      <c r="L36" s="37">
        <v>0</v>
      </c>
      <c r="M36" s="525">
        <f t="shared" ref="M36:M41" si="6">ROUND(L36/$L$29,5)*100</f>
        <v>0</v>
      </c>
      <c r="N36" s="49">
        <v>1</v>
      </c>
      <c r="O36" s="37">
        <v>0</v>
      </c>
      <c r="P36" s="525">
        <f>ROUND(O36/$L$29,5)*100</f>
        <v>0</v>
      </c>
      <c r="Q36" s="565">
        <v>1</v>
      </c>
      <c r="R36" s="45">
        <v>0</v>
      </c>
      <c r="S36" s="416">
        <v>0</v>
      </c>
    </row>
    <row r="37" spans="1:32" ht="15" customHeight="1">
      <c r="A37" s="740"/>
      <c r="B37" s="48"/>
      <c r="C37" s="443" t="s">
        <v>219</v>
      </c>
      <c r="D37" s="34"/>
      <c r="E37" s="49">
        <v>1664553</v>
      </c>
      <c r="F37" s="37">
        <v>1685653</v>
      </c>
      <c r="G37" s="525">
        <f t="shared" si="4"/>
        <v>14.42</v>
      </c>
      <c r="H37" s="49">
        <v>1747845</v>
      </c>
      <c r="I37" s="37">
        <v>1955461</v>
      </c>
      <c r="J37" s="525">
        <f t="shared" si="5"/>
        <v>15.86</v>
      </c>
      <c r="K37" s="49">
        <v>2242391</v>
      </c>
      <c r="L37" s="37">
        <v>2131115</v>
      </c>
      <c r="M37" s="525">
        <f t="shared" si="6"/>
        <v>16.512</v>
      </c>
      <c r="N37" s="49">
        <v>2337736</v>
      </c>
      <c r="O37" s="37">
        <v>2005114</v>
      </c>
      <c r="P37" s="525">
        <f>ROUND(O37/$O$29,5)*100</f>
        <v>15.204999999999998</v>
      </c>
      <c r="Q37" s="565">
        <v>2518699</v>
      </c>
      <c r="R37" s="45">
        <v>2204447</v>
      </c>
      <c r="S37" s="528">
        <f t="shared" si="3"/>
        <v>15.792999999999999</v>
      </c>
    </row>
    <row r="38" spans="1:32" ht="15" customHeight="1">
      <c r="A38" s="740"/>
      <c r="B38" s="48"/>
      <c r="C38" s="443" t="s">
        <v>55</v>
      </c>
      <c r="D38" s="34"/>
      <c r="E38" s="49">
        <v>1</v>
      </c>
      <c r="F38" s="37">
        <v>0</v>
      </c>
      <c r="G38" s="525">
        <f t="shared" si="4"/>
        <v>0</v>
      </c>
      <c r="H38" s="49">
        <v>1</v>
      </c>
      <c r="I38" s="37">
        <v>42</v>
      </c>
      <c r="J38" s="525">
        <f t="shared" si="5"/>
        <v>0</v>
      </c>
      <c r="K38" s="49">
        <v>1</v>
      </c>
      <c r="L38" s="37">
        <v>0</v>
      </c>
      <c r="M38" s="525">
        <f t="shared" si="6"/>
        <v>0</v>
      </c>
      <c r="N38" s="49">
        <v>1</v>
      </c>
      <c r="O38" s="37">
        <v>0</v>
      </c>
      <c r="P38" s="525">
        <f>ROUND(O38/$O$29,5)*100</f>
        <v>0</v>
      </c>
      <c r="Q38" s="565">
        <v>1</v>
      </c>
      <c r="R38" s="45">
        <v>0</v>
      </c>
      <c r="S38" s="416">
        <v>0</v>
      </c>
    </row>
    <row r="39" spans="1:32" ht="15" customHeight="1">
      <c r="A39" s="740"/>
      <c r="B39" s="48"/>
      <c r="C39" s="443" t="s">
        <v>198</v>
      </c>
      <c r="D39" s="34"/>
      <c r="E39" s="49">
        <v>1087181</v>
      </c>
      <c r="F39" s="37">
        <v>1087181</v>
      </c>
      <c r="G39" s="525">
        <f t="shared" si="4"/>
        <v>9.3010000000000002</v>
      </c>
      <c r="H39" s="49">
        <v>1229147</v>
      </c>
      <c r="I39" s="37">
        <v>1703113</v>
      </c>
      <c r="J39" s="525">
        <f t="shared" si="5"/>
        <v>13.813000000000001</v>
      </c>
      <c r="K39" s="49">
        <v>1726069</v>
      </c>
      <c r="L39" s="37">
        <v>1726068</v>
      </c>
      <c r="M39" s="525">
        <f t="shared" si="6"/>
        <v>13.374000000000001</v>
      </c>
      <c r="N39" s="49">
        <v>1622968</v>
      </c>
      <c r="O39" s="37">
        <v>1622967</v>
      </c>
      <c r="P39" s="525">
        <f>ROUND(O39/$O$29,5)*100</f>
        <v>12.307</v>
      </c>
      <c r="Q39" s="565">
        <v>1772981</v>
      </c>
      <c r="R39" s="45">
        <v>1772982</v>
      </c>
      <c r="S39" s="528">
        <f t="shared" si="3"/>
        <v>12.702</v>
      </c>
    </row>
    <row r="40" spans="1:32" ht="15" customHeight="1">
      <c r="A40" s="740"/>
      <c r="B40" s="48"/>
      <c r="C40" s="443" t="s">
        <v>199</v>
      </c>
      <c r="D40" s="34"/>
      <c r="E40" s="49">
        <v>390052</v>
      </c>
      <c r="F40" s="37">
        <v>390050</v>
      </c>
      <c r="G40" s="525">
        <f t="shared" si="4"/>
        <v>3.3369999999999997</v>
      </c>
      <c r="H40" s="49">
        <v>2</v>
      </c>
      <c r="I40" s="37">
        <v>0</v>
      </c>
      <c r="J40" s="525">
        <f t="shared" si="5"/>
        <v>0</v>
      </c>
      <c r="K40" s="49">
        <v>2</v>
      </c>
      <c r="L40" s="37">
        <v>0</v>
      </c>
      <c r="M40" s="525">
        <f t="shared" si="6"/>
        <v>0</v>
      </c>
      <c r="N40" s="49">
        <v>95068</v>
      </c>
      <c r="O40" s="37">
        <v>95068</v>
      </c>
      <c r="P40" s="525">
        <f>ROUND(O40/$O$29,5)*100</f>
        <v>0.72099999999999997</v>
      </c>
      <c r="Q40" s="565">
        <v>322416</v>
      </c>
      <c r="R40" s="45">
        <v>322416</v>
      </c>
      <c r="S40" s="416">
        <v>0</v>
      </c>
    </row>
    <row r="41" spans="1:32" ht="15" customHeight="1">
      <c r="A41" s="740"/>
      <c r="B41" s="48"/>
      <c r="C41" s="443" t="s">
        <v>220</v>
      </c>
      <c r="D41" s="34"/>
      <c r="E41" s="49">
        <v>15162</v>
      </c>
      <c r="F41" s="37">
        <v>19859</v>
      </c>
      <c r="G41" s="525">
        <f t="shared" si="4"/>
        <v>0.16999999999999998</v>
      </c>
      <c r="H41" s="49">
        <v>13162</v>
      </c>
      <c r="I41" s="37">
        <v>29715</v>
      </c>
      <c r="J41" s="525">
        <f t="shared" si="5"/>
        <v>0.24099999999999999</v>
      </c>
      <c r="K41" s="49">
        <v>208448</v>
      </c>
      <c r="L41" s="37">
        <v>22352</v>
      </c>
      <c r="M41" s="525">
        <f t="shared" si="6"/>
        <v>0.17299999999999999</v>
      </c>
      <c r="N41" s="49">
        <v>23754</v>
      </c>
      <c r="O41" s="37">
        <v>32864</v>
      </c>
      <c r="P41" s="525">
        <f>ROUND(O41/$O$29,5)*100</f>
        <v>0.249</v>
      </c>
      <c r="Q41" s="565">
        <v>21319</v>
      </c>
      <c r="R41" s="45">
        <v>43321</v>
      </c>
      <c r="S41" s="551">
        <f>ROUND(R41/$R$29,5)*100</f>
        <v>0.31</v>
      </c>
    </row>
    <row r="42" spans="1:32" ht="3.75" customHeight="1">
      <c r="A42" s="740"/>
      <c r="B42" s="456"/>
      <c r="C42" s="552"/>
      <c r="D42" s="540"/>
      <c r="E42" s="541"/>
      <c r="F42" s="37"/>
      <c r="G42" s="525"/>
      <c r="H42" s="37"/>
      <c r="I42" s="37"/>
      <c r="J42" s="525"/>
      <c r="K42" s="45"/>
      <c r="L42" s="45"/>
      <c r="M42" s="553"/>
      <c r="N42" s="45"/>
      <c r="O42" s="45"/>
      <c r="P42" s="553"/>
      <c r="Q42" s="542"/>
      <c r="R42" s="542"/>
      <c r="S42" s="533"/>
      <c r="T42" s="119"/>
      <c r="U42" s="119"/>
    </row>
    <row r="43" spans="1:32" ht="3.75" customHeight="1">
      <c r="A43" s="740" t="s">
        <v>221</v>
      </c>
      <c r="B43" s="48"/>
      <c r="C43" s="18"/>
      <c r="D43" s="34"/>
      <c r="E43" s="541"/>
      <c r="F43" s="37"/>
      <c r="G43" s="525"/>
      <c r="H43" s="37"/>
      <c r="I43" s="37"/>
      <c r="J43" s="525"/>
      <c r="K43" s="45"/>
      <c r="L43" s="45"/>
      <c r="M43" s="553"/>
      <c r="N43" s="45"/>
      <c r="O43" s="45"/>
      <c r="P43" s="553"/>
      <c r="Q43" s="542"/>
      <c r="R43" s="542"/>
      <c r="S43" s="533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</row>
    <row r="44" spans="1:32" ht="15" customHeight="1">
      <c r="A44" s="740"/>
      <c r="B44" s="607" t="s">
        <v>222</v>
      </c>
      <c r="C44" s="607"/>
      <c r="D44" s="607"/>
      <c r="E44" s="37">
        <f>SUM(E45:E57)</f>
        <v>12480936</v>
      </c>
      <c r="F44" s="37">
        <f>SUM(F45:F57)</f>
        <v>12010744</v>
      </c>
      <c r="G44" s="525">
        <v>100</v>
      </c>
      <c r="H44" s="37">
        <f>SUM(H45:H57)</f>
        <v>11949150</v>
      </c>
      <c r="I44" s="37">
        <f>SUM(I45:I57)</f>
        <v>12515007</v>
      </c>
      <c r="J44" s="525">
        <v>100</v>
      </c>
      <c r="K44" s="37">
        <f>SUM(K45:K57)</f>
        <v>13215907</v>
      </c>
      <c r="L44" s="37">
        <f>SUM(L45:L57)</f>
        <v>12811501</v>
      </c>
      <c r="M44" s="525">
        <v>100</v>
      </c>
      <c r="N44" s="37">
        <f>SUM(N45:N57)</f>
        <v>13622123</v>
      </c>
      <c r="O44" s="37">
        <f>SUM(O45:O57)</f>
        <v>12865156</v>
      </c>
      <c r="P44" s="525">
        <v>100</v>
      </c>
      <c r="Q44" s="45">
        <f>SUM(Q45:Q57)</f>
        <v>14302108</v>
      </c>
      <c r="R44" s="45">
        <f>SUM(R45:R57)</f>
        <v>13768794</v>
      </c>
      <c r="S44" s="528">
        <f>ROUND(R44/$R$44,5)*100</f>
        <v>100</v>
      </c>
      <c r="T44" s="119"/>
      <c r="U44" s="45"/>
      <c r="V44" s="330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</row>
    <row r="45" spans="1:32" ht="15" customHeight="1">
      <c r="A45" s="740"/>
      <c r="B45" s="48"/>
      <c r="C45" s="443" t="s">
        <v>223</v>
      </c>
      <c r="D45" s="34"/>
      <c r="E45" s="37">
        <v>305615</v>
      </c>
      <c r="F45" s="37">
        <v>287126</v>
      </c>
      <c r="G45" s="525">
        <f t="shared" ref="G45:G50" si="7">ROUND(F45/$F$44,5)*100</f>
        <v>2.391</v>
      </c>
      <c r="H45" s="37">
        <v>315587</v>
      </c>
      <c r="I45" s="37">
        <v>287798</v>
      </c>
      <c r="J45" s="525">
        <f>ROUND(I45/$I$44,5)*100</f>
        <v>2.2999999999999998</v>
      </c>
      <c r="K45" s="37">
        <v>327071</v>
      </c>
      <c r="L45" s="37">
        <v>307100</v>
      </c>
      <c r="M45" s="525">
        <f t="shared" ref="M45:M56" si="8">ROUND(L45/$L$44,5)*100</f>
        <v>2.3970000000000002</v>
      </c>
      <c r="N45" s="37">
        <v>298696</v>
      </c>
      <c r="O45" s="37">
        <v>279823</v>
      </c>
      <c r="P45" s="525">
        <f t="shared" ref="P45:P56" si="9">ROUND(O45/$O$44,5)*100</f>
        <v>2.1749999999999998</v>
      </c>
      <c r="Q45" s="45">
        <v>289210</v>
      </c>
      <c r="R45" s="45">
        <v>273738</v>
      </c>
      <c r="S45" s="528">
        <f>ROUND(R45/$R$44,5)*100</f>
        <v>1.9879999999999998</v>
      </c>
      <c r="U45" s="37"/>
    </row>
    <row r="46" spans="1:32" ht="15" customHeight="1">
      <c r="A46" s="740"/>
      <c r="B46" s="48"/>
      <c r="C46" s="443" t="s">
        <v>224</v>
      </c>
      <c r="D46" s="34"/>
      <c r="E46" s="37">
        <v>7455780</v>
      </c>
      <c r="F46" s="37">
        <v>7216131</v>
      </c>
      <c r="G46" s="525">
        <f t="shared" si="7"/>
        <v>60.080999999999996</v>
      </c>
      <c r="H46" s="37">
        <v>7412837</v>
      </c>
      <c r="I46" s="37">
        <v>7580758</v>
      </c>
      <c r="J46" s="525">
        <f>ROUND(I46/$I$44,5)*100</f>
        <v>60.573</v>
      </c>
      <c r="K46" s="37">
        <v>8059116</v>
      </c>
      <c r="L46" s="37">
        <v>7910448</v>
      </c>
      <c r="M46" s="525">
        <f t="shared" si="8"/>
        <v>61.745000000000005</v>
      </c>
      <c r="N46" s="37">
        <v>8253429</v>
      </c>
      <c r="O46" s="37">
        <v>7910071</v>
      </c>
      <c r="P46" s="525">
        <f t="shared" si="9"/>
        <v>61.484000000000009</v>
      </c>
      <c r="Q46" s="45">
        <v>8429188</v>
      </c>
      <c r="R46" s="45">
        <v>8237380</v>
      </c>
      <c r="S46" s="528">
        <f t="shared" ref="S46:S56" si="10">ROUND(R46/$R$44,5)*100</f>
        <v>59.826000000000001</v>
      </c>
      <c r="U46" s="37"/>
    </row>
    <row r="47" spans="1:32" ht="15" customHeight="1">
      <c r="A47" s="740"/>
      <c r="B47" s="48"/>
      <c r="C47" s="443" t="s">
        <v>225</v>
      </c>
      <c r="D47" s="34"/>
      <c r="E47" s="37">
        <v>1477864</v>
      </c>
      <c r="F47" s="37">
        <v>1477604</v>
      </c>
      <c r="G47" s="525">
        <f t="shared" si="7"/>
        <v>12.302</v>
      </c>
      <c r="H47" s="37">
        <v>1571536</v>
      </c>
      <c r="I47" s="37">
        <v>1642399</v>
      </c>
      <c r="J47" s="525">
        <f t="shared" ref="J47:J55" si="11">ROUND(I47/$I$44,5)*100</f>
        <v>13.123000000000001</v>
      </c>
      <c r="K47" s="37">
        <v>1487395</v>
      </c>
      <c r="L47" s="37">
        <v>1487379</v>
      </c>
      <c r="M47" s="525">
        <f t="shared" si="8"/>
        <v>11.61</v>
      </c>
      <c r="N47" s="37">
        <v>1595816</v>
      </c>
      <c r="O47" s="37">
        <v>1595769</v>
      </c>
      <c r="P47" s="525">
        <f t="shared" si="9"/>
        <v>12.404</v>
      </c>
      <c r="Q47" s="45">
        <v>1762386</v>
      </c>
      <c r="R47" s="45">
        <v>1762317</v>
      </c>
      <c r="S47" s="528">
        <f t="shared" si="10"/>
        <v>12.798999999999999</v>
      </c>
      <c r="U47" s="37"/>
    </row>
    <row r="48" spans="1:32" ht="15" customHeight="1">
      <c r="A48" s="740"/>
      <c r="B48" s="48"/>
      <c r="C48" s="443" t="s">
        <v>226</v>
      </c>
      <c r="D48" s="34"/>
      <c r="E48" s="37">
        <v>1991</v>
      </c>
      <c r="F48" s="37">
        <v>1990</v>
      </c>
      <c r="G48" s="525">
        <f t="shared" si="7"/>
        <v>1.7000000000000001E-2</v>
      </c>
      <c r="H48" s="37">
        <v>2032</v>
      </c>
      <c r="I48" s="37">
        <v>4670</v>
      </c>
      <c r="J48" s="525">
        <f t="shared" si="11"/>
        <v>3.6999999999999998E-2</v>
      </c>
      <c r="K48" s="37">
        <v>2739</v>
      </c>
      <c r="L48" s="37">
        <v>2585</v>
      </c>
      <c r="M48" s="525">
        <f t="shared" si="8"/>
        <v>0.02</v>
      </c>
      <c r="N48" s="37">
        <v>4858</v>
      </c>
      <c r="O48" s="37">
        <v>4735</v>
      </c>
      <c r="P48" s="525">
        <f t="shared" si="9"/>
        <v>3.6999999999999998E-2</v>
      </c>
      <c r="Q48" s="45">
        <v>2181</v>
      </c>
      <c r="R48" s="45">
        <v>1830</v>
      </c>
      <c r="S48" s="528">
        <f t="shared" si="10"/>
        <v>1.2999999999999999E-2</v>
      </c>
      <c r="U48" s="37"/>
    </row>
    <row r="49" spans="1:29" ht="15" customHeight="1">
      <c r="A49" s="740"/>
      <c r="B49" s="48"/>
      <c r="C49" s="443" t="s">
        <v>227</v>
      </c>
      <c r="D49" s="34"/>
      <c r="E49" s="37">
        <v>481446</v>
      </c>
      <c r="F49" s="37">
        <v>464609</v>
      </c>
      <c r="G49" s="525">
        <f t="shared" si="7"/>
        <v>3.8679999999999999</v>
      </c>
      <c r="H49" s="37">
        <v>201475</v>
      </c>
      <c r="I49" s="37">
        <v>1869</v>
      </c>
      <c r="J49" s="525">
        <f t="shared" si="11"/>
        <v>1.4999999999999999E-2</v>
      </c>
      <c r="K49" s="37">
        <v>40550</v>
      </c>
      <c r="L49" s="37">
        <v>37568</v>
      </c>
      <c r="M49" s="525">
        <f t="shared" si="8"/>
        <v>0.29299999999999998</v>
      </c>
      <c r="N49" s="37">
        <v>2449</v>
      </c>
      <c r="O49" s="37">
        <v>2223</v>
      </c>
      <c r="P49" s="525">
        <f t="shared" si="9"/>
        <v>1.7000000000000001E-2</v>
      </c>
      <c r="Q49" s="45">
        <v>2228</v>
      </c>
      <c r="R49" s="45">
        <v>72</v>
      </c>
      <c r="S49" s="528">
        <f t="shared" si="10"/>
        <v>1E-3</v>
      </c>
      <c r="U49" s="37"/>
    </row>
    <row r="50" spans="1:29" ht="15" customHeight="1">
      <c r="A50" s="740"/>
      <c r="B50" s="48"/>
      <c r="C50" s="443" t="s">
        <v>228</v>
      </c>
      <c r="D50" s="34"/>
      <c r="E50" s="37">
        <v>636486</v>
      </c>
      <c r="F50" s="37">
        <v>598335</v>
      </c>
      <c r="G50" s="525">
        <f t="shared" si="7"/>
        <v>4.9820000000000002</v>
      </c>
      <c r="H50" s="37">
        <v>606746</v>
      </c>
      <c r="I50" s="37">
        <v>604901</v>
      </c>
      <c r="J50" s="525">
        <f t="shared" si="11"/>
        <v>4.8330000000000002</v>
      </c>
      <c r="K50" s="37">
        <v>662452</v>
      </c>
      <c r="L50" s="37">
        <v>660284</v>
      </c>
      <c r="M50" s="525">
        <f t="shared" si="8"/>
        <v>5.1539999999999999</v>
      </c>
      <c r="N50" s="37">
        <v>719455</v>
      </c>
      <c r="O50" s="37">
        <v>719455</v>
      </c>
      <c r="P50" s="525">
        <f t="shared" si="9"/>
        <v>5.5919999999999996</v>
      </c>
      <c r="Q50" s="45">
        <v>808295</v>
      </c>
      <c r="R50" s="45">
        <v>808294</v>
      </c>
      <c r="S50" s="528">
        <f t="shared" si="10"/>
        <v>5.87</v>
      </c>
      <c r="U50" s="37"/>
    </row>
    <row r="51" spans="1:29" ht="15" customHeight="1">
      <c r="A51" s="740"/>
      <c r="B51" s="48"/>
      <c r="C51" s="443" t="s">
        <v>229</v>
      </c>
      <c r="D51" s="34"/>
      <c r="E51" s="37">
        <v>1765478</v>
      </c>
      <c r="F51" s="37">
        <v>1711850</v>
      </c>
      <c r="G51" s="525">
        <f>ROUND(F51/$F$44,5)*100-0.1</f>
        <v>14.152999999999999</v>
      </c>
      <c r="H51" s="37">
        <v>1671893</v>
      </c>
      <c r="I51" s="37">
        <v>1917586</v>
      </c>
      <c r="J51" s="525">
        <f>ROUND(I51/$I$44,5)*100</f>
        <v>15.321999999999999</v>
      </c>
      <c r="K51" s="37">
        <v>2242391</v>
      </c>
      <c r="L51" s="37">
        <v>2045576</v>
      </c>
      <c r="M51" s="525">
        <f>ROUND(L51/$L$44,5)*100+0.1</f>
        <v>16.067</v>
      </c>
      <c r="N51" s="37">
        <v>2443709</v>
      </c>
      <c r="O51" s="37">
        <v>2106441</v>
      </c>
      <c r="P51" s="525">
        <f>ROUND(O51/$O$44,5)*100</f>
        <v>16.372999999999998</v>
      </c>
      <c r="Q51" s="45">
        <v>2519165</v>
      </c>
      <c r="R51" s="45">
        <v>2250173</v>
      </c>
      <c r="S51" s="528">
        <f t="shared" si="10"/>
        <v>16.343</v>
      </c>
      <c r="U51" s="37"/>
    </row>
    <row r="52" spans="1:29" ht="15" customHeight="1">
      <c r="A52" s="740"/>
      <c r="B52" s="48"/>
      <c r="C52" s="443" t="s">
        <v>230</v>
      </c>
      <c r="D52" s="34"/>
      <c r="E52" s="37">
        <v>116079</v>
      </c>
      <c r="F52" s="37">
        <v>83263</v>
      </c>
      <c r="G52" s="525">
        <f>ROUND(F52/$F$44,5)*100</f>
        <v>0.69300000000000006</v>
      </c>
      <c r="H52" s="37">
        <v>112797</v>
      </c>
      <c r="I52" s="37">
        <v>101994</v>
      </c>
      <c r="J52" s="525">
        <f t="shared" si="11"/>
        <v>0.81499999999999995</v>
      </c>
      <c r="K52" s="37">
        <v>127215</v>
      </c>
      <c r="L52" s="37">
        <v>118831</v>
      </c>
      <c r="M52" s="525">
        <f t="shared" si="8"/>
        <v>0.92800000000000005</v>
      </c>
      <c r="N52" s="37">
        <v>103210</v>
      </c>
      <c r="O52" s="37">
        <v>83886</v>
      </c>
      <c r="P52" s="525">
        <f t="shared" si="9"/>
        <v>0.65200000000000002</v>
      </c>
      <c r="Q52" s="45">
        <v>108375</v>
      </c>
      <c r="R52" s="45">
        <v>95119</v>
      </c>
      <c r="S52" s="528">
        <f t="shared" si="10"/>
        <v>0.69100000000000006</v>
      </c>
      <c r="U52" s="37"/>
    </row>
    <row r="53" spans="1:29" ht="15" customHeight="1">
      <c r="A53" s="740"/>
      <c r="B53" s="48"/>
      <c r="C53" s="443" t="s">
        <v>231</v>
      </c>
      <c r="D53" s="34"/>
      <c r="E53" s="37">
        <v>78011</v>
      </c>
      <c r="F53" s="37">
        <v>78011</v>
      </c>
      <c r="G53" s="525">
        <f>ROUND(F53/$F$44,5)*100-0.1</f>
        <v>0.55000000000000004</v>
      </c>
      <c r="H53" s="37">
        <v>1</v>
      </c>
      <c r="I53" s="37">
        <v>0</v>
      </c>
      <c r="J53" s="525">
        <f>ROUND(I53/$I$44,5)*100</f>
        <v>0</v>
      </c>
      <c r="K53" s="37">
        <v>1</v>
      </c>
      <c r="L53" s="525">
        <v>0</v>
      </c>
      <c r="M53" s="525">
        <f>ROUND(L53/$L$44,5)*100</f>
        <v>0</v>
      </c>
      <c r="N53" s="37">
        <v>19014</v>
      </c>
      <c r="O53" s="37">
        <v>19014</v>
      </c>
      <c r="P53" s="525">
        <f t="shared" si="9"/>
        <v>0.14799999999999999</v>
      </c>
      <c r="Q53" s="45">
        <v>120114</v>
      </c>
      <c r="R53" s="45">
        <v>120114</v>
      </c>
      <c r="S53" s="528">
        <f t="shared" si="10"/>
        <v>0.872</v>
      </c>
      <c r="U53" s="37"/>
    </row>
    <row r="54" spans="1:29" ht="15" customHeight="1">
      <c r="A54" s="740"/>
      <c r="B54" s="48"/>
      <c r="C54" s="443" t="s">
        <v>205</v>
      </c>
      <c r="D54" s="34"/>
      <c r="E54" s="37">
        <v>42</v>
      </c>
      <c r="F54" s="37">
        <v>0</v>
      </c>
      <c r="G54" s="525">
        <f>ROUND(F54/$F$44,5)*100</f>
        <v>0</v>
      </c>
      <c r="H54" s="37">
        <v>42</v>
      </c>
      <c r="I54" s="37">
        <v>452</v>
      </c>
      <c r="J54" s="525">
        <f>ROUND(I54/$I$44,5)*100</f>
        <v>4.0000000000000001E-3</v>
      </c>
      <c r="K54" s="37">
        <v>227</v>
      </c>
      <c r="L54" s="37">
        <v>226</v>
      </c>
      <c r="M54" s="525">
        <f t="shared" si="8"/>
        <v>2E-3</v>
      </c>
      <c r="N54" s="37">
        <v>74</v>
      </c>
      <c r="O54" s="37">
        <v>67</v>
      </c>
      <c r="P54" s="525">
        <f t="shared" si="9"/>
        <v>1E-3</v>
      </c>
      <c r="Q54" s="45">
        <v>100</v>
      </c>
      <c r="R54" s="45">
        <v>99</v>
      </c>
      <c r="S54" s="528">
        <f t="shared" si="10"/>
        <v>1E-3</v>
      </c>
      <c r="U54" s="37"/>
    </row>
    <row r="55" spans="1:29" ht="15" customHeight="1">
      <c r="A55" s="740"/>
      <c r="B55" s="48"/>
      <c r="C55" s="443" t="s">
        <v>232</v>
      </c>
      <c r="D55" s="34"/>
      <c r="E55" s="37">
        <v>92929</v>
      </c>
      <c r="F55" s="37">
        <v>91825</v>
      </c>
      <c r="G55" s="525">
        <f>ROUND(F55/$F$44,5)*100</f>
        <v>0.76500000000000001</v>
      </c>
      <c r="H55" s="37">
        <v>14204</v>
      </c>
      <c r="I55" s="37">
        <v>51200</v>
      </c>
      <c r="J55" s="525">
        <f t="shared" si="11"/>
        <v>0.40899999999999997</v>
      </c>
      <c r="K55" s="37">
        <v>57137</v>
      </c>
      <c r="L55" s="37">
        <v>55910</v>
      </c>
      <c r="M55" s="525">
        <f>ROUND(L55/$L$44,5)*100</f>
        <v>0.436</v>
      </c>
      <c r="N55" s="37">
        <v>145483</v>
      </c>
      <c r="O55" s="37">
        <v>143672</v>
      </c>
      <c r="P55" s="525">
        <f t="shared" si="9"/>
        <v>1.117</v>
      </c>
      <c r="Q55" s="45">
        <v>224016</v>
      </c>
      <c r="R55" s="45">
        <v>219658</v>
      </c>
      <c r="S55" s="528">
        <f t="shared" si="10"/>
        <v>1.595</v>
      </c>
      <c r="U55" s="37"/>
    </row>
    <row r="56" spans="1:29" ht="15" customHeight="1">
      <c r="A56" s="740"/>
      <c r="B56" s="48"/>
      <c r="C56" s="443" t="s">
        <v>207</v>
      </c>
      <c r="D56" s="34"/>
      <c r="E56" s="37">
        <v>69215</v>
      </c>
      <c r="F56" s="37">
        <v>0</v>
      </c>
      <c r="G56" s="525">
        <f>ROUND(F56/$F$44,5)*100</f>
        <v>0</v>
      </c>
      <c r="H56" s="37">
        <v>40000</v>
      </c>
      <c r="I56" s="37">
        <v>0</v>
      </c>
      <c r="J56" s="525">
        <f>ROUND(I56/$I$44,5)*100</f>
        <v>0</v>
      </c>
      <c r="K56" s="37">
        <v>12327</v>
      </c>
      <c r="L56" s="37">
        <v>0</v>
      </c>
      <c r="M56" s="525">
        <f t="shared" si="8"/>
        <v>0</v>
      </c>
      <c r="N56" s="37">
        <v>35930</v>
      </c>
      <c r="O56" s="37">
        <v>0</v>
      </c>
      <c r="P56" s="525">
        <f t="shared" si="9"/>
        <v>0</v>
      </c>
      <c r="Q56" s="45">
        <v>36850</v>
      </c>
      <c r="R56" s="45">
        <v>0</v>
      </c>
      <c r="S56" s="528">
        <f t="shared" si="10"/>
        <v>0</v>
      </c>
      <c r="U56" s="37"/>
    </row>
    <row r="57" spans="1:29" ht="15" customHeight="1">
      <c r="A57" s="740"/>
      <c r="B57" s="48"/>
      <c r="C57" s="443" t="s">
        <v>233</v>
      </c>
      <c r="D57" s="34"/>
      <c r="E57" s="37">
        <v>0</v>
      </c>
      <c r="F57" s="37">
        <v>0</v>
      </c>
      <c r="G57" s="525">
        <f>ROUND(F57/$F$44,5)*100</f>
        <v>0</v>
      </c>
      <c r="H57" s="37">
        <v>0</v>
      </c>
      <c r="I57" s="37">
        <v>321380</v>
      </c>
      <c r="J57" s="525">
        <f>ROUND(I57/$I$44,5)*100</f>
        <v>2.5680000000000001</v>
      </c>
      <c r="K57" s="37">
        <v>197286</v>
      </c>
      <c r="L57" s="37">
        <v>185594</v>
      </c>
      <c r="M57" s="525">
        <f>ROUND(L57/$L$44,5)*100</f>
        <v>1.4489999999999998</v>
      </c>
      <c r="N57" s="37">
        <v>0</v>
      </c>
      <c r="O57" s="37">
        <v>0</v>
      </c>
      <c r="P57" s="525">
        <f>ROUND(O57/$O$44,5)*100+0.1</f>
        <v>0.1</v>
      </c>
      <c r="Q57" s="45">
        <v>0</v>
      </c>
      <c r="R57" s="45">
        <v>0</v>
      </c>
      <c r="S57" s="528">
        <f>ROUND(R57/$R$44,5)*100</f>
        <v>0</v>
      </c>
      <c r="U57" s="37"/>
    </row>
    <row r="58" spans="1:29" ht="5.25" customHeight="1">
      <c r="A58" s="740"/>
      <c r="B58" s="456"/>
      <c r="C58" s="554"/>
      <c r="D58" s="540"/>
      <c r="E58" s="541"/>
      <c r="F58" s="37"/>
      <c r="G58" s="525"/>
      <c r="H58" s="37"/>
      <c r="I58" s="37"/>
      <c r="J58" s="525"/>
      <c r="K58" s="37"/>
      <c r="L58" s="37"/>
      <c r="M58" s="525"/>
      <c r="N58" s="37"/>
      <c r="O58" s="37"/>
      <c r="P58" s="525"/>
      <c r="Q58" s="542"/>
      <c r="R58" s="542"/>
      <c r="S58" s="533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</row>
    <row r="59" spans="1:29" ht="15" customHeight="1">
      <c r="A59" s="555" t="s">
        <v>234</v>
      </c>
      <c r="B59" s="336"/>
      <c r="C59" s="336"/>
      <c r="D59" s="40"/>
      <c r="E59" s="556">
        <f>E29-E44</f>
        <v>0</v>
      </c>
      <c r="F59" s="397">
        <f>F29-F44</f>
        <v>-321380</v>
      </c>
      <c r="G59" s="525" t="s">
        <v>440</v>
      </c>
      <c r="H59" s="556">
        <f>H29-H44</f>
        <v>0</v>
      </c>
      <c r="I59" s="557">
        <f>I29-I44</f>
        <v>-185594</v>
      </c>
      <c r="J59" s="525" t="s">
        <v>102</v>
      </c>
      <c r="K59" s="37">
        <v>0</v>
      </c>
      <c r="L59" s="557">
        <f>L29-L44</f>
        <v>95068</v>
      </c>
      <c r="M59" s="37">
        <v>0</v>
      </c>
      <c r="N59" s="37">
        <v>0</v>
      </c>
      <c r="O59" s="557">
        <f>O29-O44</f>
        <v>322416</v>
      </c>
      <c r="P59" s="37">
        <v>0</v>
      </c>
      <c r="Q59" s="45">
        <v>0</v>
      </c>
      <c r="R59" s="558">
        <f>R29-R44</f>
        <v>189934</v>
      </c>
      <c r="S59" s="416">
        <v>0</v>
      </c>
    </row>
    <row r="60" spans="1:29" ht="15" customHeight="1" thickBot="1">
      <c r="A60" s="294" t="s">
        <v>235</v>
      </c>
      <c r="B60" s="393"/>
      <c r="C60" s="393"/>
      <c r="D60" s="559"/>
      <c r="E60" s="560" t="s">
        <v>102</v>
      </c>
      <c r="F60" s="561">
        <v>0</v>
      </c>
      <c r="G60" s="562" t="s">
        <v>440</v>
      </c>
      <c r="H60" s="561" t="s">
        <v>102</v>
      </c>
      <c r="I60" s="561">
        <v>0</v>
      </c>
      <c r="J60" s="562" t="s">
        <v>102</v>
      </c>
      <c r="K60" s="561">
        <v>0</v>
      </c>
      <c r="L60" s="561"/>
      <c r="M60" s="561">
        <v>0</v>
      </c>
      <c r="N60" s="561">
        <v>0</v>
      </c>
      <c r="O60" s="561">
        <v>0</v>
      </c>
      <c r="P60" s="561">
        <v>0</v>
      </c>
      <c r="Q60" s="563">
        <v>0</v>
      </c>
      <c r="R60" s="563">
        <v>0</v>
      </c>
      <c r="S60" s="564">
        <v>0</v>
      </c>
    </row>
    <row r="61" spans="1:29" ht="17.100000000000001" customHeight="1">
      <c r="S61" s="300" t="s">
        <v>236</v>
      </c>
    </row>
  </sheetData>
  <sheetProtection selectLockedCells="1" selectUnlockedCells="1"/>
  <mergeCells count="20">
    <mergeCell ref="H26:J26"/>
    <mergeCell ref="A28:A42"/>
    <mergeCell ref="B29:D29"/>
    <mergeCell ref="A43:A58"/>
    <mergeCell ref="B44:D44"/>
    <mergeCell ref="A26:D27"/>
    <mergeCell ref="E26:G26"/>
    <mergeCell ref="A5:A14"/>
    <mergeCell ref="B6:D6"/>
    <mergeCell ref="B16:D16"/>
    <mergeCell ref="H3:J3"/>
    <mergeCell ref="A3:D4"/>
    <mergeCell ref="E3:G3"/>
    <mergeCell ref="A16:A20"/>
    <mergeCell ref="Q3:S3"/>
    <mergeCell ref="K26:M26"/>
    <mergeCell ref="N26:P26"/>
    <mergeCell ref="Q26:S26"/>
    <mergeCell ref="K3:M3"/>
    <mergeCell ref="N3:P3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9" orientation="portrait" useFirstPageNumber="1" horizontalDpi="300" verticalDpi="300" r:id="rId1"/>
  <headerFooter scaleWithDoc="0" alignWithMargins="0">
    <oddHeader>&amp;R&amp;"ＭＳ 明朝,標準"&amp;10財　政</oddHeader>
    <oddFooter>&amp;C&amp;"ＭＳ 明朝,標準"&amp;12&amp;A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115" zoomScaleSheetLayoutView="115" workbookViewId="0">
      <selection activeCell="I25" sqref="I25"/>
    </sheetView>
  </sheetViews>
  <sheetFormatPr defaultRowHeight="17.100000000000001" customHeight="1"/>
  <cols>
    <col min="1" max="1" width="0.875" style="222" customWidth="1"/>
    <col min="2" max="4" width="2.5" style="222" customWidth="1"/>
    <col min="5" max="5" width="15.125" style="222" customWidth="1"/>
    <col min="6" max="6" width="11.5" style="222" customWidth="1"/>
    <col min="7" max="7" width="11" style="222" customWidth="1"/>
    <col min="8" max="11" width="11.5" style="222" customWidth="1"/>
    <col min="12" max="16384" width="9" style="222"/>
  </cols>
  <sheetData>
    <row r="1" spans="1:12" ht="5.0999999999999996" customHeight="1">
      <c r="A1" s="31"/>
      <c r="C1" s="31"/>
      <c r="D1" s="31"/>
      <c r="E1" s="5"/>
      <c r="F1" s="5"/>
      <c r="G1" s="5"/>
      <c r="H1" s="5"/>
      <c r="I1" s="23"/>
      <c r="J1" s="5"/>
      <c r="K1" s="23"/>
      <c r="L1" s="5"/>
    </row>
    <row r="2" spans="1:12" ht="15" customHeight="1" thickBot="1">
      <c r="A2" s="31" t="s">
        <v>442</v>
      </c>
      <c r="C2" s="31"/>
      <c r="D2" s="31"/>
      <c r="E2" s="5"/>
      <c r="F2" s="5"/>
      <c r="G2" s="5"/>
      <c r="H2" s="5"/>
      <c r="I2" s="23"/>
      <c r="J2" s="5"/>
      <c r="K2" s="23" t="s">
        <v>1</v>
      </c>
      <c r="L2" s="5"/>
    </row>
    <row r="3" spans="1:12" ht="22.5" customHeight="1">
      <c r="A3" s="615" t="s">
        <v>239</v>
      </c>
      <c r="B3" s="616"/>
      <c r="C3" s="616"/>
      <c r="D3" s="616"/>
      <c r="E3" s="616"/>
      <c r="F3" s="616" t="s">
        <v>240</v>
      </c>
      <c r="G3" s="616"/>
      <c r="H3" s="630" t="s">
        <v>241</v>
      </c>
      <c r="I3" s="630"/>
      <c r="J3" s="620" t="s">
        <v>351</v>
      </c>
      <c r="K3" s="621"/>
      <c r="L3" s="439"/>
    </row>
    <row r="4" spans="1:12" ht="22.5" customHeight="1">
      <c r="A4" s="617"/>
      <c r="B4" s="618"/>
      <c r="C4" s="618"/>
      <c r="D4" s="618"/>
      <c r="E4" s="618"/>
      <c r="F4" s="458" t="s">
        <v>242</v>
      </c>
      <c r="G4" s="458" t="s">
        <v>38</v>
      </c>
      <c r="H4" s="458" t="s">
        <v>242</v>
      </c>
      <c r="I4" s="458" t="s">
        <v>38</v>
      </c>
      <c r="J4" s="176" t="s">
        <v>242</v>
      </c>
      <c r="K4" s="398" t="s">
        <v>38</v>
      </c>
      <c r="L4" s="439"/>
    </row>
    <row r="5" spans="1:12" ht="17.100000000000001" customHeight="1">
      <c r="A5" s="743"/>
      <c r="B5" s="744"/>
      <c r="C5" s="728" t="s">
        <v>243</v>
      </c>
      <c r="D5" s="728"/>
      <c r="E5" s="728"/>
      <c r="F5" s="54">
        <f>F6+F9+F14</f>
        <v>2437711</v>
      </c>
      <c r="G5" s="55">
        <f t="shared" ref="G5:G16" si="0">F5/$F$5*100</f>
        <v>100</v>
      </c>
      <c r="H5" s="54">
        <f>H6+H9+H14</f>
        <v>2412707</v>
      </c>
      <c r="I5" s="55">
        <f t="shared" ref="I5:I16" si="1">H5/$H$5*100</f>
        <v>100</v>
      </c>
      <c r="J5" s="56">
        <f>J6+J9+J14</f>
        <v>2379657</v>
      </c>
      <c r="K5" s="399">
        <f t="shared" ref="K5:K16" si="2">J5/$J$5*100</f>
        <v>100</v>
      </c>
      <c r="L5" s="439"/>
    </row>
    <row r="6" spans="1:12" ht="17.100000000000001" customHeight="1">
      <c r="A6" s="674" t="s">
        <v>244</v>
      </c>
      <c r="B6" s="675"/>
      <c r="C6" s="223"/>
      <c r="D6" s="742" t="s">
        <v>245</v>
      </c>
      <c r="E6" s="742"/>
      <c r="F6" s="469">
        <f>SUM(F7:F8)</f>
        <v>2430584</v>
      </c>
      <c r="G6" s="57">
        <f t="shared" si="0"/>
        <v>99.707635564675229</v>
      </c>
      <c r="H6" s="469">
        <f>SUM(H7:H8)</f>
        <v>2405626</v>
      </c>
      <c r="I6" s="57">
        <f>H6/$H$5*100</f>
        <v>99.70651222879529</v>
      </c>
      <c r="J6" s="17">
        <f>SUM(J7:J8)</f>
        <v>2372115</v>
      </c>
      <c r="K6" s="399">
        <f t="shared" si="2"/>
        <v>99.683063567564574</v>
      </c>
      <c r="L6" s="439"/>
    </row>
    <row r="7" spans="1:12" ht="17.100000000000001" customHeight="1">
      <c r="A7" s="743"/>
      <c r="B7" s="744"/>
      <c r="C7" s="58"/>
      <c r="D7" s="443"/>
      <c r="E7" s="472" t="s">
        <v>246</v>
      </c>
      <c r="F7" s="469">
        <v>2365159</v>
      </c>
      <c r="G7" s="57">
        <f t="shared" si="0"/>
        <v>97.023765327391146</v>
      </c>
      <c r="H7" s="469">
        <v>2339138</v>
      </c>
      <c r="I7" s="57">
        <f>H7/$H$5*100</f>
        <v>96.950769405485204</v>
      </c>
      <c r="J7" s="17">
        <v>2298862</v>
      </c>
      <c r="K7" s="399">
        <f t="shared" si="2"/>
        <v>96.604762787242024</v>
      </c>
      <c r="L7" s="439"/>
    </row>
    <row r="8" spans="1:12" ht="17.100000000000001" customHeight="1">
      <c r="A8" s="674" t="s">
        <v>247</v>
      </c>
      <c r="B8" s="675"/>
      <c r="C8" s="58"/>
      <c r="D8" s="443"/>
      <c r="E8" s="474" t="s">
        <v>248</v>
      </c>
      <c r="F8" s="469">
        <v>65425</v>
      </c>
      <c r="G8" s="57">
        <f t="shared" si="0"/>
        <v>2.6838702372840748</v>
      </c>
      <c r="H8" s="469">
        <v>66488</v>
      </c>
      <c r="I8" s="57">
        <f t="shared" si="1"/>
        <v>2.7557428233100829</v>
      </c>
      <c r="J8" s="17">
        <v>73253</v>
      </c>
      <c r="K8" s="399">
        <f t="shared" si="2"/>
        <v>3.0783007803225422</v>
      </c>
      <c r="L8" s="439"/>
    </row>
    <row r="9" spans="1:12" ht="17.100000000000001" customHeight="1">
      <c r="A9" s="743"/>
      <c r="B9" s="744"/>
      <c r="C9" s="224"/>
      <c r="D9" s="742" t="s">
        <v>249</v>
      </c>
      <c r="E9" s="742"/>
      <c r="F9" s="469">
        <f>SUM(F10:F13)</f>
        <v>7127</v>
      </c>
      <c r="G9" s="57">
        <f t="shared" si="0"/>
        <v>0.29236443532477802</v>
      </c>
      <c r="H9" s="469">
        <f>SUM(H10:H13)</f>
        <v>7077</v>
      </c>
      <c r="I9" s="57">
        <f t="shared" si="1"/>
        <v>0.2933219823211024</v>
      </c>
      <c r="J9" s="17">
        <f>SUM(J10:J13)</f>
        <v>7542</v>
      </c>
      <c r="K9" s="399">
        <f t="shared" si="2"/>
        <v>0.31693643243543079</v>
      </c>
      <c r="L9" s="439"/>
    </row>
    <row r="10" spans="1:12" ht="17.100000000000001" customHeight="1">
      <c r="A10" s="674" t="s">
        <v>250</v>
      </c>
      <c r="B10" s="675"/>
      <c r="C10" s="58"/>
      <c r="D10" s="443"/>
      <c r="E10" s="472" t="s">
        <v>251</v>
      </c>
      <c r="F10" s="469">
        <v>2437</v>
      </c>
      <c r="G10" s="57">
        <f t="shared" si="0"/>
        <v>9.9970833294020484E-2</v>
      </c>
      <c r="H10" s="469">
        <v>1762</v>
      </c>
      <c r="I10" s="57">
        <f t="shared" si="1"/>
        <v>7.3030003228738496E-2</v>
      </c>
      <c r="J10" s="17">
        <v>1536</v>
      </c>
      <c r="K10" s="399">
        <f t="shared" si="2"/>
        <v>6.4547117504749632E-2</v>
      </c>
      <c r="L10" s="439"/>
    </row>
    <row r="11" spans="1:12" ht="17.100000000000001" customHeight="1">
      <c r="A11" s="743"/>
      <c r="B11" s="744"/>
      <c r="C11" s="58"/>
      <c r="D11" s="443"/>
      <c r="E11" s="472" t="s">
        <v>252</v>
      </c>
      <c r="F11" s="469">
        <v>0</v>
      </c>
      <c r="G11" s="57">
        <f t="shared" si="0"/>
        <v>0</v>
      </c>
      <c r="H11" s="469">
        <v>0</v>
      </c>
      <c r="I11" s="57">
        <f t="shared" si="1"/>
        <v>0</v>
      </c>
      <c r="J11" s="17">
        <v>0</v>
      </c>
      <c r="K11" s="399">
        <f t="shared" si="2"/>
        <v>0</v>
      </c>
      <c r="L11" s="439"/>
    </row>
    <row r="12" spans="1:12" ht="17.100000000000001" customHeight="1">
      <c r="A12" s="400"/>
      <c r="B12" s="226"/>
      <c r="C12" s="58"/>
      <c r="D12" s="443"/>
      <c r="E12" s="472" t="s">
        <v>253</v>
      </c>
      <c r="F12" s="469">
        <v>3950</v>
      </c>
      <c r="G12" s="57">
        <f t="shared" si="0"/>
        <v>0.16203725544168279</v>
      </c>
      <c r="H12" s="469">
        <v>4700</v>
      </c>
      <c r="I12" s="57">
        <f t="shared" si="1"/>
        <v>0.19480193823783826</v>
      </c>
      <c r="J12" s="17">
        <v>4443</v>
      </c>
      <c r="K12" s="399">
        <f t="shared" si="2"/>
        <v>0.18670758012604338</v>
      </c>
      <c r="L12" s="439"/>
    </row>
    <row r="13" spans="1:12" ht="17.100000000000001" customHeight="1">
      <c r="A13" s="674" t="s">
        <v>244</v>
      </c>
      <c r="B13" s="675"/>
      <c r="C13" s="59"/>
      <c r="D13" s="52"/>
      <c r="E13" s="472" t="s">
        <v>254</v>
      </c>
      <c r="F13" s="469">
        <v>740</v>
      </c>
      <c r="G13" s="57">
        <f t="shared" si="0"/>
        <v>3.035634658907475E-2</v>
      </c>
      <c r="H13" s="469">
        <v>615</v>
      </c>
      <c r="I13" s="57">
        <f t="shared" si="1"/>
        <v>2.5490040854525647E-2</v>
      </c>
      <c r="J13" s="17">
        <v>1563</v>
      </c>
      <c r="K13" s="399">
        <f t="shared" si="2"/>
        <v>6.568173480463782E-2</v>
      </c>
      <c r="L13" s="439"/>
    </row>
    <row r="14" spans="1:12" ht="17.100000000000001" customHeight="1">
      <c r="A14" s="743"/>
      <c r="B14" s="744"/>
      <c r="C14" s="224"/>
      <c r="D14" s="742" t="s">
        <v>255</v>
      </c>
      <c r="E14" s="742"/>
      <c r="F14" s="469">
        <v>0</v>
      </c>
      <c r="G14" s="57">
        <f t="shared" si="0"/>
        <v>0</v>
      </c>
      <c r="H14" s="469">
        <f>SUM(H15:H16)</f>
        <v>4</v>
      </c>
      <c r="I14" s="57">
        <f t="shared" si="1"/>
        <v>1.6578888360667084E-4</v>
      </c>
      <c r="J14" s="17">
        <v>0</v>
      </c>
      <c r="K14" s="399">
        <f t="shared" si="2"/>
        <v>0</v>
      </c>
      <c r="L14" s="439"/>
    </row>
    <row r="15" spans="1:12" ht="17.100000000000001" customHeight="1">
      <c r="A15" s="674" t="s">
        <v>237</v>
      </c>
      <c r="B15" s="675"/>
      <c r="C15" s="58"/>
      <c r="D15" s="443"/>
      <c r="E15" s="472" t="s">
        <v>256</v>
      </c>
      <c r="F15" s="469">
        <v>0</v>
      </c>
      <c r="G15" s="57">
        <f t="shared" si="0"/>
        <v>0</v>
      </c>
      <c r="H15" s="469">
        <v>4</v>
      </c>
      <c r="I15" s="57">
        <f t="shared" si="1"/>
        <v>1.6578888360667084E-4</v>
      </c>
      <c r="J15" s="17">
        <v>0</v>
      </c>
      <c r="K15" s="399">
        <f t="shared" si="2"/>
        <v>0</v>
      </c>
      <c r="L15" s="439"/>
    </row>
    <row r="16" spans="1:12" ht="17.100000000000001" customHeight="1">
      <c r="A16" s="745"/>
      <c r="B16" s="746"/>
      <c r="C16" s="60"/>
      <c r="D16" s="47"/>
      <c r="E16" s="61" t="s">
        <v>257</v>
      </c>
      <c r="F16" s="469">
        <v>0</v>
      </c>
      <c r="G16" s="57">
        <f t="shared" si="0"/>
        <v>0</v>
      </c>
      <c r="H16" s="469">
        <v>0</v>
      </c>
      <c r="I16" s="57">
        <f t="shared" si="1"/>
        <v>0</v>
      </c>
      <c r="J16" s="17">
        <v>0</v>
      </c>
      <c r="K16" s="399">
        <f t="shared" si="2"/>
        <v>0</v>
      </c>
      <c r="L16" s="439"/>
    </row>
    <row r="17" spans="1:12" ht="17.100000000000001" customHeight="1">
      <c r="A17" s="743"/>
      <c r="B17" s="744"/>
      <c r="C17" s="728" t="s">
        <v>258</v>
      </c>
      <c r="D17" s="728"/>
      <c r="E17" s="728"/>
      <c r="F17" s="469">
        <f>F18+F26+F29</f>
        <v>2342325</v>
      </c>
      <c r="G17" s="57">
        <f t="shared" ref="G17:G29" si="3">F17/$F$17*100</f>
        <v>100</v>
      </c>
      <c r="H17" s="469">
        <f>H18+H26+H29</f>
        <v>2298932</v>
      </c>
      <c r="I17" s="57">
        <f t="shared" ref="I17:I29" si="4">H17/$H$17*100</f>
        <v>100</v>
      </c>
      <c r="J17" s="17">
        <f>J18+J26+J29</f>
        <v>2335085</v>
      </c>
      <c r="K17" s="399">
        <f t="shared" ref="K17:K24" si="5">J17/$J$17*100</f>
        <v>100</v>
      </c>
      <c r="L17" s="439"/>
    </row>
    <row r="18" spans="1:12" ht="17.100000000000001" customHeight="1">
      <c r="A18" s="743"/>
      <c r="B18" s="744"/>
      <c r="C18" s="224"/>
      <c r="D18" s="742" t="s">
        <v>259</v>
      </c>
      <c r="E18" s="742"/>
      <c r="F18" s="469">
        <f>SUM(F19:F25)</f>
        <v>2309832</v>
      </c>
      <c r="G18" s="57">
        <f t="shared" si="3"/>
        <v>98.612788575453877</v>
      </c>
      <c r="H18" s="469">
        <f>SUM(H19:H25)</f>
        <v>2268876</v>
      </c>
      <c r="I18" s="57">
        <f t="shared" si="4"/>
        <v>98.692610307742896</v>
      </c>
      <c r="J18" s="17">
        <f>SUM(J19:J25)</f>
        <v>2309102</v>
      </c>
      <c r="K18" s="399">
        <f t="shared" si="5"/>
        <v>98.887278193299181</v>
      </c>
      <c r="L18" s="439"/>
    </row>
    <row r="19" spans="1:12" ht="17.100000000000001" customHeight="1">
      <c r="A19" s="743"/>
      <c r="B19" s="744"/>
      <c r="C19" s="62"/>
      <c r="D19" s="52"/>
      <c r="E19" s="472" t="s">
        <v>260</v>
      </c>
      <c r="F19" s="469">
        <v>1418902</v>
      </c>
      <c r="G19" s="57">
        <f t="shared" si="3"/>
        <v>60.576649269422475</v>
      </c>
      <c r="H19" s="469">
        <v>1412478</v>
      </c>
      <c r="I19" s="57">
        <f t="shared" si="4"/>
        <v>61.440616773353881</v>
      </c>
      <c r="J19" s="17">
        <v>1410182</v>
      </c>
      <c r="K19" s="399">
        <f t="shared" si="5"/>
        <v>60.391035015855955</v>
      </c>
      <c r="L19" s="439"/>
    </row>
    <row r="20" spans="1:12" ht="17.100000000000001" customHeight="1">
      <c r="A20" s="674" t="s">
        <v>244</v>
      </c>
      <c r="B20" s="675"/>
      <c r="C20" s="63"/>
      <c r="D20" s="443"/>
      <c r="E20" s="472" t="s">
        <v>261</v>
      </c>
      <c r="F20" s="469">
        <v>289041</v>
      </c>
      <c r="G20" s="57">
        <f t="shared" si="3"/>
        <v>12.339918670551695</v>
      </c>
      <c r="H20" s="469">
        <v>266308</v>
      </c>
      <c r="I20" s="57">
        <f t="shared" si="4"/>
        <v>11.583987695155837</v>
      </c>
      <c r="J20" s="17">
        <v>272543</v>
      </c>
      <c r="K20" s="399">
        <f t="shared" si="5"/>
        <v>11.671652209662604</v>
      </c>
      <c r="L20" s="439"/>
    </row>
    <row r="21" spans="1:12" ht="17.100000000000001" customHeight="1">
      <c r="A21" s="743"/>
      <c r="B21" s="744"/>
      <c r="C21" s="63"/>
      <c r="D21" s="443"/>
      <c r="E21" s="472" t="s">
        <v>262</v>
      </c>
      <c r="F21" s="469">
        <v>139512</v>
      </c>
      <c r="G21" s="57">
        <f t="shared" si="3"/>
        <v>5.9561333290640706</v>
      </c>
      <c r="H21" s="469">
        <v>134334</v>
      </c>
      <c r="I21" s="57">
        <f t="shared" si="4"/>
        <v>5.8433220295337138</v>
      </c>
      <c r="J21" s="17">
        <v>134982</v>
      </c>
      <c r="K21" s="399">
        <f t="shared" si="5"/>
        <v>5.7806032756837542</v>
      </c>
      <c r="L21" s="439"/>
    </row>
    <row r="22" spans="1:12" ht="17.100000000000001" customHeight="1">
      <c r="A22" s="674" t="s">
        <v>247</v>
      </c>
      <c r="B22" s="675"/>
      <c r="C22" s="63"/>
      <c r="D22" s="443"/>
      <c r="E22" s="472" t="s">
        <v>263</v>
      </c>
      <c r="F22" s="469">
        <v>174795</v>
      </c>
      <c r="G22" s="57">
        <f t="shared" si="3"/>
        <v>7.4624571739617691</v>
      </c>
      <c r="H22" s="469">
        <v>160203</v>
      </c>
      <c r="I22" s="142">
        <f t="shared" si="4"/>
        <v>6.9685836727663109</v>
      </c>
      <c r="J22" s="17">
        <v>191797</v>
      </c>
      <c r="K22" s="399">
        <f t="shared" si="5"/>
        <v>8.2137052826770773</v>
      </c>
      <c r="L22" s="439"/>
    </row>
    <row r="23" spans="1:12" ht="17.100000000000001" customHeight="1">
      <c r="A23" s="743"/>
      <c r="B23" s="744"/>
      <c r="C23" s="63"/>
      <c r="D23" s="443"/>
      <c r="E23" s="472" t="s">
        <v>264</v>
      </c>
      <c r="F23" s="469">
        <v>285346</v>
      </c>
      <c r="G23" s="57">
        <f t="shared" si="3"/>
        <v>12.182169425677479</v>
      </c>
      <c r="H23" s="469">
        <v>292203</v>
      </c>
      <c r="I23" s="57">
        <f t="shared" si="4"/>
        <v>12.710380298329833</v>
      </c>
      <c r="J23" s="17">
        <v>298767</v>
      </c>
      <c r="K23" s="399">
        <f t="shared" si="5"/>
        <v>12.794694839802407</v>
      </c>
      <c r="L23" s="439"/>
    </row>
    <row r="24" spans="1:12" ht="17.100000000000001" customHeight="1">
      <c r="A24" s="674" t="s">
        <v>250</v>
      </c>
      <c r="B24" s="675"/>
      <c r="C24" s="63"/>
      <c r="D24" s="443"/>
      <c r="E24" s="472" t="s">
        <v>265</v>
      </c>
      <c r="F24" s="469">
        <v>2236</v>
      </c>
      <c r="G24" s="57">
        <f t="shared" si="3"/>
        <v>9.5460706776386711E-2</v>
      </c>
      <c r="H24" s="469">
        <v>3350</v>
      </c>
      <c r="I24" s="57">
        <f t="shared" si="4"/>
        <v>0.14571983860331666</v>
      </c>
      <c r="J24" s="17">
        <v>831</v>
      </c>
      <c r="K24" s="399">
        <f t="shared" si="5"/>
        <v>3.5587569617380098E-2</v>
      </c>
      <c r="L24" s="439"/>
    </row>
    <row r="25" spans="1:12" ht="17.100000000000001" customHeight="1">
      <c r="A25" s="743"/>
      <c r="B25" s="744"/>
      <c r="C25" s="63"/>
      <c r="D25" s="443"/>
      <c r="E25" s="474" t="s">
        <v>266</v>
      </c>
      <c r="F25" s="469">
        <v>0</v>
      </c>
      <c r="G25" s="57">
        <f t="shared" si="3"/>
        <v>0</v>
      </c>
      <c r="H25" s="469">
        <v>0</v>
      </c>
      <c r="I25" s="57">
        <f t="shared" si="4"/>
        <v>0</v>
      </c>
      <c r="J25" s="17">
        <v>0</v>
      </c>
      <c r="K25" s="399">
        <v>0</v>
      </c>
      <c r="L25" s="439"/>
    </row>
    <row r="26" spans="1:12" ht="17.100000000000001" customHeight="1">
      <c r="A26" s="674" t="s">
        <v>267</v>
      </c>
      <c r="B26" s="675"/>
      <c r="C26" s="224"/>
      <c r="D26" s="742" t="s">
        <v>268</v>
      </c>
      <c r="E26" s="742"/>
      <c r="F26" s="469">
        <f>SUM(F27:F28)</f>
        <v>31708</v>
      </c>
      <c r="G26" s="57">
        <f t="shared" si="3"/>
        <v>1.3536977148773122</v>
      </c>
      <c r="H26" s="469">
        <f>SUM(H27:H28)</f>
        <v>29361</v>
      </c>
      <c r="I26" s="57">
        <f t="shared" si="4"/>
        <v>1.2771582630543226</v>
      </c>
      <c r="J26" s="17">
        <f>SUM(J27:J28)</f>
        <v>25431</v>
      </c>
      <c r="K26" s="399">
        <f>J26/$J$17*100</f>
        <v>1.0890824102762855</v>
      </c>
      <c r="L26" s="439"/>
    </row>
    <row r="27" spans="1:12" ht="17.100000000000001" customHeight="1">
      <c r="A27" s="743"/>
      <c r="B27" s="744"/>
      <c r="C27" s="63"/>
      <c r="D27" s="443"/>
      <c r="E27" s="472" t="s">
        <v>269</v>
      </c>
      <c r="F27" s="469">
        <v>31374</v>
      </c>
      <c r="G27" s="57">
        <f t="shared" si="3"/>
        <v>1.3394383785341488</v>
      </c>
      <c r="H27" s="469">
        <v>28270</v>
      </c>
      <c r="I27" s="57">
        <f t="shared" si="4"/>
        <v>1.2297014439748544</v>
      </c>
      <c r="J27" s="17">
        <v>25237</v>
      </c>
      <c r="K27" s="399">
        <f>J27/$J$17*100</f>
        <v>1.0807743615328778</v>
      </c>
      <c r="L27" s="439"/>
    </row>
    <row r="28" spans="1:12" ht="17.100000000000001" customHeight="1">
      <c r="A28" s="674" t="s">
        <v>238</v>
      </c>
      <c r="B28" s="675"/>
      <c r="C28" s="63"/>
      <c r="D28" s="443"/>
      <c r="E28" s="472" t="s">
        <v>270</v>
      </c>
      <c r="F28" s="469">
        <v>334</v>
      </c>
      <c r="G28" s="57">
        <f t="shared" si="3"/>
        <v>1.4259336343163309E-2</v>
      </c>
      <c r="H28" s="469">
        <v>1091</v>
      </c>
      <c r="I28" s="57">
        <f t="shared" si="4"/>
        <v>4.7456819079468207E-2</v>
      </c>
      <c r="J28" s="17">
        <v>194</v>
      </c>
      <c r="K28" s="399">
        <v>0</v>
      </c>
      <c r="L28" s="439"/>
    </row>
    <row r="29" spans="1:12" ht="17.100000000000001" customHeight="1">
      <c r="A29" s="743"/>
      <c r="B29" s="744"/>
      <c r="C29" s="224"/>
      <c r="D29" s="742" t="s">
        <v>271</v>
      </c>
      <c r="E29" s="742"/>
      <c r="F29" s="469">
        <f>SUM(F30:F32)</f>
        <v>785</v>
      </c>
      <c r="G29" s="64">
        <f t="shared" si="3"/>
        <v>3.3513709668811967E-2</v>
      </c>
      <c r="H29" s="469">
        <f>SUM(H30:H32)</f>
        <v>695</v>
      </c>
      <c r="I29" s="57">
        <f t="shared" si="4"/>
        <v>3.0231429202777639E-2</v>
      </c>
      <c r="J29" s="17">
        <f>SUM(J30:J32)</f>
        <v>552</v>
      </c>
      <c r="K29" s="399">
        <f>J29/$J$17*100</f>
        <v>2.3639396424541291E-2</v>
      </c>
      <c r="L29" s="439"/>
    </row>
    <row r="30" spans="1:12" ht="17.100000000000001" customHeight="1">
      <c r="A30" s="743"/>
      <c r="B30" s="744"/>
      <c r="C30" s="48"/>
      <c r="D30" s="443"/>
      <c r="E30" s="472" t="s">
        <v>272</v>
      </c>
      <c r="F30" s="469" t="s">
        <v>102</v>
      </c>
      <c r="G30" s="57">
        <v>0</v>
      </c>
      <c r="H30" s="469">
        <v>0</v>
      </c>
      <c r="I30" s="57">
        <v>0</v>
      </c>
      <c r="J30" s="17">
        <v>0</v>
      </c>
      <c r="K30" s="399">
        <v>0</v>
      </c>
      <c r="L30" s="439"/>
    </row>
    <row r="31" spans="1:12" ht="17.100000000000001" customHeight="1">
      <c r="A31" s="743"/>
      <c r="B31" s="744"/>
      <c r="C31" s="48"/>
      <c r="D31" s="443"/>
      <c r="E31" s="474" t="s">
        <v>273</v>
      </c>
      <c r="F31" s="469">
        <v>785</v>
      </c>
      <c r="G31" s="64">
        <f>F31/$F$17*100</f>
        <v>3.3513709668811967E-2</v>
      </c>
      <c r="H31" s="469">
        <v>695</v>
      </c>
      <c r="I31" s="57">
        <f>H31/$H$17*100</f>
        <v>3.0231429202777639E-2</v>
      </c>
      <c r="J31" s="17">
        <v>552</v>
      </c>
      <c r="K31" s="399">
        <f>J31/$J$17*100</f>
        <v>2.3639396424541291E-2</v>
      </c>
      <c r="L31" s="439"/>
    </row>
    <row r="32" spans="1:12" ht="17.100000000000001" customHeight="1">
      <c r="A32" s="743"/>
      <c r="B32" s="744"/>
      <c r="C32" s="48"/>
      <c r="D32" s="443"/>
      <c r="E32" s="472" t="s">
        <v>274</v>
      </c>
      <c r="F32" s="469" t="s">
        <v>102</v>
      </c>
      <c r="G32" s="57">
        <v>0</v>
      </c>
      <c r="H32" s="469">
        <v>0</v>
      </c>
      <c r="I32" s="57">
        <v>0</v>
      </c>
      <c r="J32" s="17">
        <v>0</v>
      </c>
      <c r="K32" s="399">
        <v>0</v>
      </c>
      <c r="L32" s="439"/>
    </row>
    <row r="33" spans="1:12" ht="17.100000000000001" customHeight="1" thickBot="1">
      <c r="A33" s="747" t="s">
        <v>275</v>
      </c>
      <c r="B33" s="748"/>
      <c r="C33" s="748"/>
      <c r="D33" s="748"/>
      <c r="E33" s="748"/>
      <c r="F33" s="404">
        <v>95386</v>
      </c>
      <c r="G33" s="405" t="s">
        <v>276</v>
      </c>
      <c r="H33" s="406">
        <v>113775</v>
      </c>
      <c r="I33" s="405" t="s">
        <v>276</v>
      </c>
      <c r="J33" s="407">
        <v>44572</v>
      </c>
      <c r="K33" s="408" t="s">
        <v>276</v>
      </c>
      <c r="L33" s="439"/>
    </row>
    <row r="34" spans="1:12" ht="15" customHeight="1">
      <c r="B34" s="31" t="s">
        <v>277</v>
      </c>
      <c r="C34" s="31"/>
      <c r="D34" s="31"/>
      <c r="E34" s="5"/>
      <c r="F34" s="5"/>
      <c r="G34" s="5"/>
      <c r="H34" s="5"/>
      <c r="I34" s="23"/>
      <c r="J34" s="5"/>
      <c r="K34" s="23" t="s">
        <v>278</v>
      </c>
      <c r="L34" s="5"/>
    </row>
    <row r="35" spans="1:12" ht="11.25" customHeight="1">
      <c r="B35" s="31"/>
      <c r="C35" s="31"/>
      <c r="D35" s="31"/>
      <c r="E35" s="5"/>
      <c r="F35" s="5"/>
      <c r="G35" s="5"/>
      <c r="H35" s="5"/>
      <c r="I35" s="5"/>
      <c r="J35" s="5"/>
      <c r="K35" s="5"/>
      <c r="L35" s="5"/>
    </row>
    <row r="36" spans="1:12" ht="15" customHeight="1" thickBot="1">
      <c r="A36" s="31" t="s">
        <v>443</v>
      </c>
      <c r="C36" s="31"/>
      <c r="D36" s="31"/>
      <c r="E36" s="5"/>
      <c r="F36" s="5"/>
      <c r="G36" s="5"/>
      <c r="H36" s="5"/>
      <c r="I36" s="23"/>
      <c r="J36" s="5"/>
      <c r="K36" s="23" t="s">
        <v>133</v>
      </c>
      <c r="L36" s="5"/>
    </row>
    <row r="37" spans="1:12" ht="22.5" customHeight="1">
      <c r="A37" s="615" t="s">
        <v>239</v>
      </c>
      <c r="B37" s="616"/>
      <c r="C37" s="616"/>
      <c r="D37" s="616"/>
      <c r="E37" s="616"/>
      <c r="F37" s="619" t="s">
        <v>279</v>
      </c>
      <c r="G37" s="619"/>
      <c r="H37" s="630" t="s">
        <v>280</v>
      </c>
      <c r="I37" s="630"/>
      <c r="J37" s="620" t="s">
        <v>444</v>
      </c>
      <c r="K37" s="621"/>
      <c r="L37" s="5"/>
    </row>
    <row r="38" spans="1:12" ht="22.5" customHeight="1">
      <c r="A38" s="617"/>
      <c r="B38" s="618"/>
      <c r="C38" s="618"/>
      <c r="D38" s="618"/>
      <c r="E38" s="618"/>
      <c r="F38" s="235" t="s">
        <v>35</v>
      </c>
      <c r="G38" s="458" t="s">
        <v>36</v>
      </c>
      <c r="H38" s="458" t="s">
        <v>35</v>
      </c>
      <c r="I38" s="458" t="s">
        <v>36</v>
      </c>
      <c r="J38" s="176" t="s">
        <v>35</v>
      </c>
      <c r="K38" s="398" t="s">
        <v>36</v>
      </c>
      <c r="L38" s="5"/>
    </row>
    <row r="39" spans="1:12" ht="17.100000000000001" customHeight="1">
      <c r="A39" s="751" t="s">
        <v>281</v>
      </c>
      <c r="B39" s="752"/>
      <c r="C39" s="752"/>
      <c r="D39" s="752"/>
      <c r="E39" s="752"/>
      <c r="F39" s="36">
        <f>SUM(F40:F42)</f>
        <v>2530691</v>
      </c>
      <c r="G39" s="36">
        <f>SUM(G40:G42)</f>
        <v>2547661</v>
      </c>
      <c r="H39" s="36">
        <f>SUM(H40:H42)</f>
        <v>2522704</v>
      </c>
      <c r="I39" s="36">
        <f>SUM(I40:I42)</f>
        <v>2522222</v>
      </c>
      <c r="J39" s="35">
        <v>2532082</v>
      </c>
      <c r="K39" s="402">
        <f>SUM(K40:K42)</f>
        <v>2487460</v>
      </c>
      <c r="L39" s="5"/>
    </row>
    <row r="40" spans="1:12" ht="17.100000000000001" customHeight="1">
      <c r="A40" s="241"/>
      <c r="B40" s="237"/>
      <c r="C40" s="742" t="s">
        <v>282</v>
      </c>
      <c r="D40" s="742"/>
      <c r="E40" s="742"/>
      <c r="F40" s="469">
        <v>2527967</v>
      </c>
      <c r="G40" s="469">
        <v>2540515</v>
      </c>
      <c r="H40" s="469">
        <v>2519983</v>
      </c>
      <c r="I40" s="469">
        <v>2515124</v>
      </c>
      <c r="J40" s="17">
        <v>2530218</v>
      </c>
      <c r="K40" s="470">
        <v>2479905</v>
      </c>
      <c r="L40" s="5"/>
    </row>
    <row r="41" spans="1:12" ht="17.100000000000001" customHeight="1">
      <c r="A41" s="241"/>
      <c r="B41" s="237"/>
      <c r="C41" s="742" t="s">
        <v>249</v>
      </c>
      <c r="D41" s="742"/>
      <c r="E41" s="742"/>
      <c r="F41" s="469">
        <v>2722</v>
      </c>
      <c r="G41" s="469">
        <v>7146</v>
      </c>
      <c r="H41" s="469">
        <v>2719</v>
      </c>
      <c r="I41" s="469">
        <v>7094</v>
      </c>
      <c r="J41" s="17">
        <v>1862</v>
      </c>
      <c r="K41" s="470">
        <v>7555</v>
      </c>
      <c r="L41" s="5"/>
    </row>
    <row r="42" spans="1:12" ht="17.100000000000001" customHeight="1">
      <c r="A42" s="241"/>
      <c r="B42" s="237"/>
      <c r="C42" s="742" t="s">
        <v>255</v>
      </c>
      <c r="D42" s="742"/>
      <c r="E42" s="742"/>
      <c r="F42" s="469">
        <v>2</v>
      </c>
      <c r="G42" s="469">
        <v>0</v>
      </c>
      <c r="H42" s="469">
        <v>2</v>
      </c>
      <c r="I42" s="469">
        <v>4</v>
      </c>
      <c r="J42" s="17">
        <v>2</v>
      </c>
      <c r="K42" s="470">
        <v>0</v>
      </c>
      <c r="L42" s="5"/>
    </row>
    <row r="43" spans="1:12" ht="17.100000000000001" customHeight="1">
      <c r="A43" s="637" t="s">
        <v>283</v>
      </c>
      <c r="B43" s="638"/>
      <c r="C43" s="638"/>
      <c r="D43" s="638"/>
      <c r="E43" s="638"/>
      <c r="F43" s="469">
        <f>SUM(F44:F48)</f>
        <v>74564</v>
      </c>
      <c r="G43" s="469">
        <f>SUM(G44:G48)</f>
        <v>75171</v>
      </c>
      <c r="H43" s="469">
        <f>SUM(H44:H48)</f>
        <v>166543</v>
      </c>
      <c r="I43" s="469">
        <f>SUM(I44:I48)</f>
        <v>172158</v>
      </c>
      <c r="J43" s="17">
        <f>SUM(J44:J48)</f>
        <v>125718</v>
      </c>
      <c r="K43" s="470">
        <v>93755</v>
      </c>
      <c r="L43" s="5"/>
    </row>
    <row r="44" spans="1:12" ht="17.100000000000001" customHeight="1">
      <c r="A44" s="241"/>
      <c r="B44" s="237"/>
      <c r="C44" s="742" t="s">
        <v>284</v>
      </c>
      <c r="D44" s="742"/>
      <c r="E44" s="742"/>
      <c r="F44" s="469">
        <v>0</v>
      </c>
      <c r="G44" s="469">
        <v>0</v>
      </c>
      <c r="H44" s="469">
        <v>0</v>
      </c>
      <c r="I44" s="469">
        <v>0</v>
      </c>
      <c r="J44" s="17">
        <v>0</v>
      </c>
      <c r="K44" s="470">
        <v>0</v>
      </c>
      <c r="L44" s="5"/>
    </row>
    <row r="45" spans="1:12" ht="17.100000000000001" customHeight="1">
      <c r="A45" s="241"/>
      <c r="B45" s="237"/>
      <c r="C45" s="742" t="s">
        <v>285</v>
      </c>
      <c r="D45" s="742"/>
      <c r="E45" s="742"/>
      <c r="F45" s="469">
        <v>56000</v>
      </c>
      <c r="G45" s="469">
        <v>56000</v>
      </c>
      <c r="H45" s="469">
        <v>155000</v>
      </c>
      <c r="I45" s="469">
        <v>155000</v>
      </c>
      <c r="J45" s="17">
        <v>114000</v>
      </c>
      <c r="K45" s="470">
        <v>76000</v>
      </c>
      <c r="L45" s="5"/>
    </row>
    <row r="46" spans="1:12" ht="17.100000000000001" customHeight="1">
      <c r="A46" s="241"/>
      <c r="B46" s="237"/>
      <c r="C46" s="742" t="s">
        <v>286</v>
      </c>
      <c r="D46" s="742"/>
      <c r="E46" s="742"/>
      <c r="F46" s="469">
        <v>7003</v>
      </c>
      <c r="G46" s="469">
        <v>6993</v>
      </c>
      <c r="H46" s="469">
        <v>3396</v>
      </c>
      <c r="I46" s="469">
        <v>3319</v>
      </c>
      <c r="J46" s="17">
        <v>3590</v>
      </c>
      <c r="K46" s="470">
        <v>3067</v>
      </c>
      <c r="L46" s="5"/>
    </row>
    <row r="47" spans="1:12" ht="17.100000000000001" customHeight="1">
      <c r="A47" s="241"/>
      <c r="B47" s="237"/>
      <c r="C47" s="750" t="s">
        <v>287</v>
      </c>
      <c r="D47" s="750"/>
      <c r="E47" s="750"/>
      <c r="F47" s="469">
        <v>1</v>
      </c>
      <c r="G47" s="469">
        <v>0</v>
      </c>
      <c r="H47" s="469">
        <v>1</v>
      </c>
      <c r="I47" s="469">
        <v>86</v>
      </c>
      <c r="J47" s="17">
        <v>1</v>
      </c>
      <c r="K47" s="470">
        <v>0</v>
      </c>
      <c r="L47" s="5"/>
    </row>
    <row r="48" spans="1:12" ht="17.100000000000001" customHeight="1" thickBot="1">
      <c r="A48" s="242"/>
      <c r="B48" s="403"/>
      <c r="C48" s="749" t="s">
        <v>288</v>
      </c>
      <c r="D48" s="749"/>
      <c r="E48" s="749"/>
      <c r="F48" s="401">
        <v>11560</v>
      </c>
      <c r="G48" s="401">
        <v>12178</v>
      </c>
      <c r="H48" s="401">
        <v>8146</v>
      </c>
      <c r="I48" s="401">
        <v>13753</v>
      </c>
      <c r="J48" s="433">
        <v>8127</v>
      </c>
      <c r="K48" s="434">
        <v>14688</v>
      </c>
      <c r="L48" s="5"/>
    </row>
    <row r="49" spans="2:12" ht="15" customHeight="1">
      <c r="B49" s="31" t="s">
        <v>289</v>
      </c>
      <c r="C49" s="31"/>
      <c r="D49" s="31"/>
      <c r="E49" s="5"/>
      <c r="F49" s="5"/>
      <c r="G49" s="5"/>
      <c r="H49" s="5"/>
      <c r="I49" s="23"/>
      <c r="J49" s="5"/>
      <c r="K49" s="23" t="s">
        <v>278</v>
      </c>
      <c r="L49" s="5"/>
    </row>
  </sheetData>
  <sheetProtection selectLockedCells="1" selectUnlockedCells="1"/>
  <mergeCells count="54">
    <mergeCell ref="J37:K37"/>
    <mergeCell ref="A39:E39"/>
    <mergeCell ref="H37:I37"/>
    <mergeCell ref="F37:G37"/>
    <mergeCell ref="A43:E43"/>
    <mergeCell ref="C40:E40"/>
    <mergeCell ref="C42:E42"/>
    <mergeCell ref="C48:E48"/>
    <mergeCell ref="C44:E44"/>
    <mergeCell ref="C45:E45"/>
    <mergeCell ref="C46:E46"/>
    <mergeCell ref="C47:E47"/>
    <mergeCell ref="A31:B31"/>
    <mergeCell ref="A32:B32"/>
    <mergeCell ref="A33:E33"/>
    <mergeCell ref="A37:E38"/>
    <mergeCell ref="C41:E41"/>
    <mergeCell ref="J3:K3"/>
    <mergeCell ref="A30:B30"/>
    <mergeCell ref="A25:B25"/>
    <mergeCell ref="A26:B26"/>
    <mergeCell ref="A17:B17"/>
    <mergeCell ref="A24:B24"/>
    <mergeCell ref="A21:B21"/>
    <mergeCell ref="A22:B22"/>
    <mergeCell ref="A23:B23"/>
    <mergeCell ref="A20:B20"/>
    <mergeCell ref="A16:B16"/>
    <mergeCell ref="A19:B19"/>
    <mergeCell ref="D26:E26"/>
    <mergeCell ref="A27:B27"/>
    <mergeCell ref="A29:B29"/>
    <mergeCell ref="D29:E29"/>
    <mergeCell ref="A28:B28"/>
    <mergeCell ref="D18:E18"/>
    <mergeCell ref="A18:B18"/>
    <mergeCell ref="H3:I3"/>
    <mergeCell ref="D9:E9"/>
    <mergeCell ref="A14:B14"/>
    <mergeCell ref="A15:B15"/>
    <mergeCell ref="A7:B7"/>
    <mergeCell ref="A8:B8"/>
    <mergeCell ref="A9:B9"/>
    <mergeCell ref="A10:B10"/>
    <mergeCell ref="A6:B6"/>
    <mergeCell ref="A5:B5"/>
    <mergeCell ref="C17:E17"/>
    <mergeCell ref="F3:G3"/>
    <mergeCell ref="C5:E5"/>
    <mergeCell ref="D6:E6"/>
    <mergeCell ref="D14:E14"/>
    <mergeCell ref="A3:E4"/>
    <mergeCell ref="A11:B11"/>
    <mergeCell ref="A13:B13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70" orientation="portrait" useFirstPageNumber="1" horizontalDpi="300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zoomScale="115" zoomScaleNormal="90" zoomScaleSheetLayoutView="115" workbookViewId="0">
      <selection activeCell="G19" sqref="G19"/>
    </sheetView>
  </sheetViews>
  <sheetFormatPr defaultRowHeight="18" customHeight="1"/>
  <cols>
    <col min="1" max="1" width="2.875" style="31" customWidth="1"/>
    <col min="2" max="2" width="1.625" style="31" customWidth="1"/>
    <col min="3" max="3" width="17" style="31" customWidth="1"/>
    <col min="4" max="4" width="0.875" style="31" customWidth="1"/>
    <col min="5" max="10" width="11.625" style="31" customWidth="1"/>
    <col min="11" max="16384" width="9" style="31"/>
  </cols>
  <sheetData>
    <row r="1" spans="1:10" ht="5.0999999999999996" customHeight="1">
      <c r="H1" s="23"/>
      <c r="J1" s="23"/>
    </row>
    <row r="2" spans="1:10" ht="15" customHeight="1" thickBot="1">
      <c r="A2" s="31" t="s">
        <v>364</v>
      </c>
      <c r="H2" s="23"/>
      <c r="J2" s="23" t="s">
        <v>1</v>
      </c>
    </row>
    <row r="3" spans="1:10" ht="24.95" customHeight="1">
      <c r="A3" s="615" t="s">
        <v>290</v>
      </c>
      <c r="B3" s="616"/>
      <c r="C3" s="616"/>
      <c r="D3" s="616"/>
      <c r="E3" s="616" t="s">
        <v>375</v>
      </c>
      <c r="F3" s="616"/>
      <c r="G3" s="630" t="s">
        <v>445</v>
      </c>
      <c r="H3" s="630"/>
      <c r="I3" s="620" t="s">
        <v>446</v>
      </c>
      <c r="J3" s="621"/>
    </row>
    <row r="4" spans="1:10" ht="24.95" customHeight="1">
      <c r="A4" s="617"/>
      <c r="B4" s="618"/>
      <c r="C4" s="618"/>
      <c r="D4" s="618"/>
      <c r="E4" s="458" t="s">
        <v>291</v>
      </c>
      <c r="F4" s="458" t="s">
        <v>292</v>
      </c>
      <c r="G4" s="458" t="s">
        <v>291</v>
      </c>
      <c r="H4" s="458" t="s">
        <v>292</v>
      </c>
      <c r="I4" s="176" t="s">
        <v>291</v>
      </c>
      <c r="J4" s="398" t="s">
        <v>292</v>
      </c>
    </row>
    <row r="5" spans="1:10" s="153" customFormat="1" ht="20.25" customHeight="1">
      <c r="A5" s="754" t="s">
        <v>283</v>
      </c>
      <c r="B5" s="728" t="s">
        <v>293</v>
      </c>
      <c r="C5" s="728"/>
      <c r="D5" s="728"/>
      <c r="E5" s="26">
        <f t="shared" ref="E5:J5" si="0">SUM(E7:E11)</f>
        <v>75171</v>
      </c>
      <c r="F5" s="65">
        <f t="shared" si="0"/>
        <v>100</v>
      </c>
      <c r="G5" s="26">
        <f t="shared" si="0"/>
        <v>172158</v>
      </c>
      <c r="H5" s="65">
        <f t="shared" si="0"/>
        <v>100</v>
      </c>
      <c r="I5" s="152">
        <f t="shared" si="0"/>
        <v>93755</v>
      </c>
      <c r="J5" s="409">
        <f t="shared" si="0"/>
        <v>100.00000000000001</v>
      </c>
    </row>
    <row r="6" spans="1:10" ht="6.75" customHeight="1">
      <c r="A6" s="754"/>
      <c r="B6" s="154"/>
      <c r="C6" s="18"/>
      <c r="D6" s="40"/>
      <c r="E6" s="67"/>
      <c r="F6" s="68"/>
      <c r="G6" s="67"/>
      <c r="H6" s="68"/>
      <c r="I6" s="155"/>
      <c r="J6" s="410"/>
    </row>
    <row r="7" spans="1:10" ht="20.25" customHeight="1">
      <c r="A7" s="754"/>
      <c r="B7" s="753" t="s">
        <v>284</v>
      </c>
      <c r="C7" s="753"/>
      <c r="D7" s="753"/>
      <c r="E7" s="38">
        <v>0</v>
      </c>
      <c r="F7" s="38">
        <v>0</v>
      </c>
      <c r="G7" s="38">
        <v>0</v>
      </c>
      <c r="H7" s="38">
        <v>0</v>
      </c>
      <c r="I7" s="39">
        <v>0</v>
      </c>
      <c r="J7" s="411">
        <v>0</v>
      </c>
    </row>
    <row r="8" spans="1:10" ht="20.25" customHeight="1">
      <c r="A8" s="754"/>
      <c r="B8" s="753" t="s">
        <v>285</v>
      </c>
      <c r="C8" s="753"/>
      <c r="D8" s="753"/>
      <c r="E8" s="444">
        <v>56000</v>
      </c>
      <c r="F8" s="476">
        <f>E8/$E$5*100</f>
        <v>74.49681393090421</v>
      </c>
      <c r="G8" s="444">
        <v>155000</v>
      </c>
      <c r="H8" s="476">
        <f>G8/$G$5*100</f>
        <v>90.03357381010467</v>
      </c>
      <c r="I8" s="452">
        <v>76000</v>
      </c>
      <c r="J8" s="475">
        <f>I8/$I$5*100</f>
        <v>81.062343341688447</v>
      </c>
    </row>
    <row r="9" spans="1:10" ht="20.25" customHeight="1">
      <c r="A9" s="754"/>
      <c r="B9" s="753" t="s">
        <v>286</v>
      </c>
      <c r="C9" s="753"/>
      <c r="D9" s="753"/>
      <c r="E9" s="444">
        <v>6993</v>
      </c>
      <c r="F9" s="476">
        <f>E9/$E$5*100</f>
        <v>9.3027896396216629</v>
      </c>
      <c r="G9" s="444">
        <v>3319</v>
      </c>
      <c r="H9" s="476">
        <f>G9/$G$5*100</f>
        <v>1.9278802030692734</v>
      </c>
      <c r="I9" s="452">
        <v>3067</v>
      </c>
      <c r="J9" s="475">
        <f>I9/$I$5*100</f>
        <v>3.2712921977494536</v>
      </c>
    </row>
    <row r="10" spans="1:10" ht="20.25" customHeight="1">
      <c r="A10" s="754"/>
      <c r="B10" s="753" t="s">
        <v>287</v>
      </c>
      <c r="C10" s="753"/>
      <c r="D10" s="753"/>
      <c r="E10" s="38">
        <v>0</v>
      </c>
      <c r="F10" s="38">
        <f>E10/$E$5*100</f>
        <v>0</v>
      </c>
      <c r="G10" s="38">
        <v>86</v>
      </c>
      <c r="H10" s="233">
        <f>G10/$G$5*100</f>
        <v>4.9954111920445167E-2</v>
      </c>
      <c r="I10" s="39">
        <v>0</v>
      </c>
      <c r="J10" s="411">
        <f>I10/$I$5*100</f>
        <v>0</v>
      </c>
    </row>
    <row r="11" spans="1:10" ht="20.25" customHeight="1">
      <c r="A11" s="754"/>
      <c r="B11" s="753" t="s">
        <v>288</v>
      </c>
      <c r="C11" s="753"/>
      <c r="D11" s="753"/>
      <c r="E11" s="444">
        <v>12178</v>
      </c>
      <c r="F11" s="476">
        <f>E11/$E$5*100</f>
        <v>16.200396429474132</v>
      </c>
      <c r="G11" s="444">
        <v>13753</v>
      </c>
      <c r="H11" s="476">
        <f>G11/$G$5*100</f>
        <v>7.9885918749056097</v>
      </c>
      <c r="I11" s="452">
        <v>14688</v>
      </c>
      <c r="J11" s="475">
        <f>I11/$I$5*100</f>
        <v>15.666364460562104</v>
      </c>
    </row>
    <row r="12" spans="1:10" ht="3.75" customHeight="1">
      <c r="A12" s="754"/>
      <c r="B12" s="456"/>
      <c r="C12" s="41"/>
      <c r="D12" s="50"/>
      <c r="E12" s="439"/>
      <c r="F12" s="68"/>
      <c r="G12" s="439"/>
      <c r="H12" s="439"/>
      <c r="I12" s="16"/>
      <c r="J12" s="410"/>
    </row>
    <row r="13" spans="1:10" s="153" customFormat="1" ht="20.25" customHeight="1">
      <c r="A13" s="759" t="s">
        <v>294</v>
      </c>
      <c r="B13" s="728" t="s">
        <v>295</v>
      </c>
      <c r="C13" s="728"/>
      <c r="D13" s="728"/>
      <c r="E13" s="444">
        <f t="shared" ref="E13:J13" si="1">SUM(E15:E17)</f>
        <v>348686</v>
      </c>
      <c r="F13" s="476">
        <f t="shared" si="1"/>
        <v>100.00000000000001</v>
      </c>
      <c r="G13" s="444">
        <f t="shared" si="1"/>
        <v>547455</v>
      </c>
      <c r="H13" s="476">
        <f t="shared" si="1"/>
        <v>100</v>
      </c>
      <c r="I13" s="452">
        <f t="shared" si="1"/>
        <v>433993</v>
      </c>
      <c r="J13" s="475">
        <f t="shared" si="1"/>
        <v>100</v>
      </c>
    </row>
    <row r="14" spans="1:10" ht="8.25" customHeight="1">
      <c r="A14" s="759"/>
      <c r="B14" s="422"/>
      <c r="C14" s="18"/>
      <c r="D14" s="40"/>
      <c r="E14" s="439"/>
      <c r="F14" s="68"/>
      <c r="G14" s="439"/>
      <c r="H14" s="68"/>
      <c r="I14" s="16"/>
      <c r="J14" s="410"/>
    </row>
    <row r="15" spans="1:10" ht="20.25" customHeight="1">
      <c r="A15" s="759"/>
      <c r="B15" s="753" t="s">
        <v>296</v>
      </c>
      <c r="C15" s="753"/>
      <c r="D15" s="753"/>
      <c r="E15" s="444">
        <v>302845</v>
      </c>
      <c r="F15" s="476">
        <f>E15/$E$13*100</f>
        <v>86.853214640106003</v>
      </c>
      <c r="G15" s="444">
        <v>461619</v>
      </c>
      <c r="H15" s="476">
        <f>G15/$G$13*100</f>
        <v>84.320903087925032</v>
      </c>
      <c r="I15" s="452">
        <v>275572</v>
      </c>
      <c r="J15" s="475">
        <f>I15/$I$13*100</f>
        <v>63.496876677734434</v>
      </c>
    </row>
    <row r="16" spans="1:10" ht="20.25" customHeight="1">
      <c r="A16" s="759"/>
      <c r="B16" s="753" t="s">
        <v>297</v>
      </c>
      <c r="C16" s="753"/>
      <c r="D16" s="753"/>
      <c r="E16" s="444">
        <v>41539</v>
      </c>
      <c r="F16" s="476">
        <f>E16/$E$13*100</f>
        <v>11.91301055964392</v>
      </c>
      <c r="G16" s="444">
        <v>83202</v>
      </c>
      <c r="H16" s="476">
        <f>G16/$G$13*100</f>
        <v>15.197961476285723</v>
      </c>
      <c r="I16" s="452">
        <v>155931</v>
      </c>
      <c r="J16" s="475">
        <f>I16/$I$13*100</f>
        <v>35.92938134946877</v>
      </c>
    </row>
    <row r="17" spans="1:10" ht="20.25" customHeight="1">
      <c r="A17" s="759"/>
      <c r="B17" s="753" t="s">
        <v>298</v>
      </c>
      <c r="C17" s="753"/>
      <c r="D17" s="753"/>
      <c r="E17" s="444">
        <v>4302</v>
      </c>
      <c r="F17" s="476">
        <f>E17/$E$13*100</f>
        <v>1.2337748002500819</v>
      </c>
      <c r="G17" s="444">
        <v>2634</v>
      </c>
      <c r="H17" s="476">
        <f>G17/$G$13*100</f>
        <v>0.48113543578924295</v>
      </c>
      <c r="I17" s="452">
        <v>2490</v>
      </c>
      <c r="J17" s="475">
        <f>I17/$I$13*100</f>
        <v>0.57374197279679628</v>
      </c>
    </row>
    <row r="18" spans="1:10" ht="3.75" customHeight="1">
      <c r="A18" s="759"/>
      <c r="B18" s="422"/>
      <c r="C18" s="156"/>
      <c r="D18" s="34"/>
      <c r="E18" s="439"/>
      <c r="F18" s="68"/>
      <c r="G18" s="439"/>
      <c r="H18" s="68"/>
      <c r="I18" s="16"/>
      <c r="J18" s="410"/>
    </row>
    <row r="19" spans="1:10" ht="20.25" customHeight="1">
      <c r="A19" s="760" t="s">
        <v>299</v>
      </c>
      <c r="B19" s="761"/>
      <c r="C19" s="761"/>
      <c r="D19" s="761"/>
      <c r="E19" s="38">
        <v>0</v>
      </c>
      <c r="F19" s="38">
        <v>0</v>
      </c>
      <c r="G19" s="38">
        <v>0</v>
      </c>
      <c r="H19" s="38">
        <v>0</v>
      </c>
      <c r="I19" s="39">
        <v>0</v>
      </c>
      <c r="J19" s="411">
        <v>0</v>
      </c>
    </row>
    <row r="20" spans="1:10" ht="15.75" customHeight="1">
      <c r="A20" s="766" t="s">
        <v>300</v>
      </c>
      <c r="B20" s="767"/>
      <c r="C20" s="767"/>
      <c r="D20" s="768"/>
      <c r="E20" s="765">
        <f>E13-(E5-E19)</f>
        <v>273515</v>
      </c>
      <c r="F20" s="757">
        <v>100</v>
      </c>
      <c r="G20" s="651">
        <f>G13-(G5-G19)</f>
        <v>375297</v>
      </c>
      <c r="H20" s="757">
        <v>100</v>
      </c>
      <c r="I20" s="755">
        <f>I13-(I5-I19)</f>
        <v>340238</v>
      </c>
      <c r="J20" s="756"/>
    </row>
    <row r="21" spans="1:10" ht="15.75" customHeight="1">
      <c r="A21" s="762"/>
      <c r="B21" s="763"/>
      <c r="C21" s="763"/>
      <c r="D21" s="764"/>
      <c r="E21" s="765"/>
      <c r="F21" s="757"/>
      <c r="G21" s="651"/>
      <c r="H21" s="757"/>
      <c r="I21" s="755"/>
      <c r="J21" s="756"/>
    </row>
    <row r="22" spans="1:10" ht="15.75" customHeight="1">
      <c r="A22" s="674" t="s">
        <v>301</v>
      </c>
      <c r="B22" s="675"/>
      <c r="C22" s="675"/>
      <c r="D22" s="675"/>
      <c r="E22" s="765"/>
      <c r="F22" s="757"/>
      <c r="G22" s="651"/>
      <c r="H22" s="757"/>
      <c r="I22" s="755"/>
      <c r="J22" s="756"/>
    </row>
    <row r="23" spans="1:10" ht="15.75" customHeight="1">
      <c r="A23" s="762" t="s">
        <v>302</v>
      </c>
      <c r="B23" s="763"/>
      <c r="C23" s="763"/>
      <c r="D23" s="764"/>
      <c r="E23" s="765">
        <f t="shared" ref="E23:J23" si="2">SUM(E26:E30)</f>
        <v>273515</v>
      </c>
      <c r="F23" s="757">
        <f t="shared" si="2"/>
        <v>100</v>
      </c>
      <c r="G23" s="651">
        <f>SUM(G26:G30)</f>
        <v>375297</v>
      </c>
      <c r="H23" s="757">
        <f t="shared" si="2"/>
        <v>100</v>
      </c>
      <c r="I23" s="755">
        <f t="shared" si="2"/>
        <v>340238</v>
      </c>
      <c r="J23" s="756">
        <f t="shared" si="2"/>
        <v>100</v>
      </c>
    </row>
    <row r="24" spans="1:10" ht="15.75" customHeight="1">
      <c r="A24" s="762"/>
      <c r="B24" s="763"/>
      <c r="C24" s="763"/>
      <c r="D24" s="764"/>
      <c r="E24" s="765"/>
      <c r="F24" s="757"/>
      <c r="G24" s="651"/>
      <c r="H24" s="757"/>
      <c r="I24" s="755"/>
      <c r="J24" s="756"/>
    </row>
    <row r="25" spans="1:10" ht="7.5" customHeight="1">
      <c r="A25" s="181"/>
      <c r="B25" s="439"/>
      <c r="C25" s="439"/>
      <c r="D25" s="40"/>
      <c r="E25" s="439"/>
      <c r="F25" s="476"/>
      <c r="G25" s="444"/>
      <c r="H25" s="439"/>
      <c r="I25" s="452"/>
      <c r="J25" s="412"/>
    </row>
    <row r="26" spans="1:10" ht="20.25" customHeight="1">
      <c r="A26" s="758" t="s">
        <v>303</v>
      </c>
      <c r="B26" s="753"/>
      <c r="C26" s="753"/>
      <c r="D26" s="753"/>
      <c r="E26" s="444">
        <v>261541</v>
      </c>
      <c r="F26" s="476">
        <f>E26/$E$23*100</f>
        <v>95.622177942708802</v>
      </c>
      <c r="G26" s="444">
        <v>221975</v>
      </c>
      <c r="H26" s="476">
        <f>G26/$G$23*100</f>
        <v>59.146489313796799</v>
      </c>
      <c r="I26" s="452">
        <v>172214</v>
      </c>
      <c r="J26" s="475">
        <f>I26/$I$23*100</f>
        <v>50.615745448774099</v>
      </c>
    </row>
    <row r="27" spans="1:10" ht="20.25" customHeight="1">
      <c r="A27" s="758" t="s">
        <v>304</v>
      </c>
      <c r="B27" s="753"/>
      <c r="C27" s="753"/>
      <c r="D27" s="753"/>
      <c r="E27" s="444">
        <v>11974</v>
      </c>
      <c r="F27" s="476">
        <f>E27/$E$23*100</f>
        <v>4.3778220572911906</v>
      </c>
      <c r="G27" s="444">
        <v>9672</v>
      </c>
      <c r="H27" s="476">
        <f>G27/$G$23*100</f>
        <v>2.5771588901589939</v>
      </c>
      <c r="I27" s="452">
        <v>10658</v>
      </c>
      <c r="J27" s="475">
        <f>I27/$I$23*100</f>
        <v>3.1325131231667247</v>
      </c>
    </row>
    <row r="28" spans="1:10" ht="20.25" customHeight="1">
      <c r="A28" s="758" t="s">
        <v>379</v>
      </c>
      <c r="B28" s="753"/>
      <c r="C28" s="753"/>
      <c r="D28" s="753"/>
      <c r="E28" s="38">
        <v>0</v>
      </c>
      <c r="F28" s="476">
        <f>E28/$E$23*100</f>
        <v>0</v>
      </c>
      <c r="G28" s="38">
        <v>143650</v>
      </c>
      <c r="H28" s="476">
        <f>G28/$G$23*100</f>
        <v>38.276351796044203</v>
      </c>
      <c r="I28" s="39">
        <v>157366</v>
      </c>
      <c r="J28" s="413">
        <f>I28/$I$23*100</f>
        <v>46.251741428059184</v>
      </c>
    </row>
    <row r="29" spans="1:10" ht="20.25" customHeight="1">
      <c r="A29" s="758" t="s">
        <v>305</v>
      </c>
      <c r="B29" s="753"/>
      <c r="C29" s="753"/>
      <c r="D29" s="753"/>
      <c r="E29" s="38">
        <v>0</v>
      </c>
      <c r="F29" s="38">
        <v>0</v>
      </c>
      <c r="G29" s="38">
        <v>0</v>
      </c>
      <c r="H29" s="39">
        <v>0</v>
      </c>
      <c r="I29" s="39">
        <v>0</v>
      </c>
      <c r="J29" s="411">
        <f>I29/$I$23*100</f>
        <v>0</v>
      </c>
    </row>
    <row r="30" spans="1:10" ht="20.25" customHeight="1">
      <c r="A30" s="758" t="s">
        <v>306</v>
      </c>
      <c r="B30" s="753"/>
      <c r="C30" s="753"/>
      <c r="D30" s="753"/>
      <c r="E30" s="38">
        <v>0</v>
      </c>
      <c r="F30" s="38">
        <v>0</v>
      </c>
      <c r="G30" s="38">
        <v>0</v>
      </c>
      <c r="H30" s="39">
        <v>0</v>
      </c>
      <c r="I30" s="39">
        <v>0</v>
      </c>
      <c r="J30" s="411">
        <f>I30/$I$23*100</f>
        <v>0</v>
      </c>
    </row>
    <row r="31" spans="1:10" ht="5.25" customHeight="1" thickBot="1">
      <c r="A31" s="772"/>
      <c r="B31" s="773"/>
      <c r="C31" s="773"/>
      <c r="D31" s="395"/>
      <c r="E31" s="326"/>
      <c r="F31" s="326"/>
      <c r="G31" s="393"/>
      <c r="H31" s="393"/>
      <c r="I31" s="393"/>
      <c r="J31" s="414"/>
    </row>
    <row r="32" spans="1:10" ht="15" customHeight="1">
      <c r="A32" s="31" t="s">
        <v>307</v>
      </c>
      <c r="F32" s="23"/>
      <c r="H32" s="449"/>
      <c r="I32" s="439"/>
      <c r="J32" s="449" t="s">
        <v>278</v>
      </c>
    </row>
    <row r="33" spans="1:10" ht="15" customHeight="1">
      <c r="I33" s="439"/>
      <c r="J33" s="439"/>
    </row>
    <row r="34" spans="1:10" ht="15" customHeight="1" thickBot="1">
      <c r="A34" s="157" t="s">
        <v>447</v>
      </c>
      <c r="H34" s="23"/>
      <c r="I34" s="439"/>
      <c r="J34" s="449" t="s">
        <v>133</v>
      </c>
    </row>
    <row r="35" spans="1:10" ht="24.95" customHeight="1">
      <c r="A35" s="774" t="s">
        <v>290</v>
      </c>
      <c r="B35" s="739"/>
      <c r="C35" s="739"/>
      <c r="D35" s="739"/>
      <c r="E35" s="616" t="s">
        <v>448</v>
      </c>
      <c r="F35" s="616"/>
      <c r="G35" s="630" t="s">
        <v>449</v>
      </c>
      <c r="H35" s="630"/>
      <c r="I35" s="620" t="s">
        <v>450</v>
      </c>
      <c r="J35" s="621"/>
    </row>
    <row r="36" spans="1:10" ht="24.95" customHeight="1">
      <c r="A36" s="775"/>
      <c r="B36" s="691"/>
      <c r="C36" s="691"/>
      <c r="D36" s="691"/>
      <c r="E36" s="458" t="s">
        <v>35</v>
      </c>
      <c r="F36" s="458" t="s">
        <v>36</v>
      </c>
      <c r="G36" s="458" t="s">
        <v>35</v>
      </c>
      <c r="H36" s="458" t="s">
        <v>36</v>
      </c>
      <c r="I36" s="176" t="s">
        <v>35</v>
      </c>
      <c r="J36" s="398" t="s">
        <v>36</v>
      </c>
    </row>
    <row r="37" spans="1:10" ht="5.25" customHeight="1">
      <c r="A37" s="471"/>
      <c r="B37" s="42"/>
      <c r="C37" s="42"/>
      <c r="D37" s="43"/>
      <c r="E37" s="42"/>
      <c r="F37" s="42"/>
      <c r="G37" s="42"/>
      <c r="H37" s="42"/>
      <c r="I37" s="44"/>
      <c r="J37" s="415"/>
    </row>
    <row r="38" spans="1:10" ht="20.25" customHeight="1">
      <c r="A38" s="769" t="s">
        <v>308</v>
      </c>
      <c r="B38" s="770"/>
      <c r="C38" s="770"/>
      <c r="D38" s="771"/>
      <c r="E38" s="49">
        <f t="shared" ref="E38:J38" si="3">SUM(E39:E42)</f>
        <v>2494970</v>
      </c>
      <c r="F38" s="37">
        <f t="shared" si="3"/>
        <v>2440300</v>
      </c>
      <c r="G38" s="37">
        <f t="shared" si="3"/>
        <v>2502424</v>
      </c>
      <c r="H38" s="37">
        <f t="shared" si="3"/>
        <v>2398710</v>
      </c>
      <c r="I38" s="45">
        <f t="shared" si="3"/>
        <v>2515836</v>
      </c>
      <c r="J38" s="416">
        <f t="shared" si="3"/>
        <v>2432149</v>
      </c>
    </row>
    <row r="39" spans="1:10" ht="20.25" customHeight="1">
      <c r="A39" s="179"/>
      <c r="B39" s="443"/>
      <c r="C39" s="443" t="s">
        <v>259</v>
      </c>
      <c r="D39" s="34"/>
      <c r="E39" s="49">
        <v>2428832</v>
      </c>
      <c r="F39" s="37">
        <v>2393863</v>
      </c>
      <c r="G39" s="37">
        <v>2436594</v>
      </c>
      <c r="H39" s="37">
        <v>2351372</v>
      </c>
      <c r="I39" s="45">
        <v>2453010</v>
      </c>
      <c r="J39" s="416">
        <v>2392185</v>
      </c>
    </row>
    <row r="40" spans="1:10" ht="20.25" customHeight="1">
      <c r="A40" s="179"/>
      <c r="B40" s="443"/>
      <c r="C40" s="443" t="s">
        <v>268</v>
      </c>
      <c r="D40" s="34"/>
      <c r="E40" s="466">
        <v>46970</v>
      </c>
      <c r="F40" s="469">
        <v>45612</v>
      </c>
      <c r="G40" s="469">
        <v>47173</v>
      </c>
      <c r="H40" s="469">
        <v>46608</v>
      </c>
      <c r="I40" s="17">
        <v>39388</v>
      </c>
      <c r="J40" s="470">
        <v>39385</v>
      </c>
    </row>
    <row r="41" spans="1:10" ht="20.25" customHeight="1">
      <c r="A41" s="179"/>
      <c r="B41" s="443"/>
      <c r="C41" s="443" t="s">
        <v>271</v>
      </c>
      <c r="D41" s="34"/>
      <c r="E41" s="469">
        <v>895</v>
      </c>
      <c r="F41" s="469">
        <v>825</v>
      </c>
      <c r="G41" s="469">
        <v>732</v>
      </c>
      <c r="H41" s="469">
        <v>730</v>
      </c>
      <c r="I41" s="17">
        <v>652</v>
      </c>
      <c r="J41" s="470">
        <v>579</v>
      </c>
    </row>
    <row r="42" spans="1:10" ht="20.25" customHeight="1">
      <c r="A42" s="179"/>
      <c r="B42" s="443"/>
      <c r="C42" s="443" t="s">
        <v>82</v>
      </c>
      <c r="D42" s="34"/>
      <c r="E42" s="466">
        <v>18273</v>
      </c>
      <c r="F42" s="469">
        <v>0</v>
      </c>
      <c r="G42" s="469">
        <v>17925</v>
      </c>
      <c r="H42" s="469">
        <v>0</v>
      </c>
      <c r="I42" s="17">
        <v>22786</v>
      </c>
      <c r="J42" s="470">
        <v>0</v>
      </c>
    </row>
    <row r="43" spans="1:10" ht="20.25" customHeight="1">
      <c r="A43" s="769" t="s">
        <v>294</v>
      </c>
      <c r="B43" s="770"/>
      <c r="C43" s="770"/>
      <c r="D43" s="771"/>
      <c r="E43" s="466">
        <f>SUM(E44:E47)</f>
        <v>383027</v>
      </c>
      <c r="F43" s="466">
        <f>SUM(F44:F47)</f>
        <v>348686</v>
      </c>
      <c r="G43" s="469">
        <f>SUM(G44:G47)</f>
        <v>667704</v>
      </c>
      <c r="H43" s="466">
        <f>SUM(H44:H47)</f>
        <v>547456</v>
      </c>
      <c r="I43" s="158">
        <v>568154</v>
      </c>
      <c r="J43" s="417">
        <v>433993</v>
      </c>
    </row>
    <row r="44" spans="1:10" ht="20.25" customHeight="1">
      <c r="A44" s="179"/>
      <c r="B44" s="443"/>
      <c r="C44" s="443" t="s">
        <v>296</v>
      </c>
      <c r="D44" s="34"/>
      <c r="E44" s="466">
        <v>311486</v>
      </c>
      <c r="F44" s="466">
        <v>302845</v>
      </c>
      <c r="G44" s="466">
        <v>551859</v>
      </c>
      <c r="H44" s="466">
        <v>461619</v>
      </c>
      <c r="I44" s="158">
        <v>379658</v>
      </c>
      <c r="J44" s="417">
        <v>275572</v>
      </c>
    </row>
    <row r="45" spans="1:10" ht="20.25" customHeight="1">
      <c r="A45" s="179"/>
      <c r="B45" s="443"/>
      <c r="C45" s="443" t="s">
        <v>297</v>
      </c>
      <c r="D45" s="34"/>
      <c r="E45" s="466">
        <v>41540</v>
      </c>
      <c r="F45" s="466">
        <v>41539</v>
      </c>
      <c r="G45" s="466">
        <v>83203</v>
      </c>
      <c r="H45" s="466">
        <v>83202</v>
      </c>
      <c r="I45" s="158">
        <v>155932</v>
      </c>
      <c r="J45" s="417">
        <v>155931</v>
      </c>
    </row>
    <row r="46" spans="1:10" ht="20.25" customHeight="1">
      <c r="A46" s="179"/>
      <c r="B46" s="443"/>
      <c r="C46" s="443" t="s">
        <v>309</v>
      </c>
      <c r="D46" s="34"/>
      <c r="E46" s="466">
        <v>4302</v>
      </c>
      <c r="F46" s="469">
        <v>4302</v>
      </c>
      <c r="G46" s="466">
        <v>2642</v>
      </c>
      <c r="H46" s="469">
        <v>2635</v>
      </c>
      <c r="I46" s="158">
        <v>2564</v>
      </c>
      <c r="J46" s="470">
        <v>2490</v>
      </c>
    </row>
    <row r="47" spans="1:10" ht="20.25" customHeight="1">
      <c r="A47" s="179"/>
      <c r="B47" s="443"/>
      <c r="C47" s="443" t="s">
        <v>82</v>
      </c>
      <c r="D47" s="34"/>
      <c r="E47" s="466">
        <v>25699</v>
      </c>
      <c r="F47" s="469">
        <v>0</v>
      </c>
      <c r="G47" s="466">
        <v>30000</v>
      </c>
      <c r="H47" s="469">
        <v>0</v>
      </c>
      <c r="I47" s="158">
        <v>30000</v>
      </c>
      <c r="J47" s="470">
        <v>0</v>
      </c>
    </row>
    <row r="48" spans="1:10" ht="5.25" customHeight="1" thickBot="1">
      <c r="A48" s="294"/>
      <c r="B48" s="393"/>
      <c r="C48" s="268"/>
      <c r="D48" s="268"/>
      <c r="E48" s="418"/>
      <c r="F48" s="401"/>
      <c r="G48" s="419"/>
      <c r="H48" s="401"/>
      <c r="I48" s="420"/>
      <c r="J48" s="421"/>
    </row>
    <row r="49" spans="1:10" ht="15" customHeight="1">
      <c r="A49" s="31" t="s">
        <v>307</v>
      </c>
      <c r="H49" s="23"/>
      <c r="I49" s="439"/>
      <c r="J49" s="449" t="s">
        <v>278</v>
      </c>
    </row>
  </sheetData>
  <sheetProtection selectLockedCells="1" selectUnlockedCells="1"/>
  <mergeCells count="44">
    <mergeCell ref="A43:D43"/>
    <mergeCell ref="A31:C31"/>
    <mergeCell ref="A35:D36"/>
    <mergeCell ref="A38:D38"/>
    <mergeCell ref="E35:F35"/>
    <mergeCell ref="I20:I22"/>
    <mergeCell ref="H20:H22"/>
    <mergeCell ref="A26:D26"/>
    <mergeCell ref="A23:D24"/>
    <mergeCell ref="E23:E24"/>
    <mergeCell ref="A20:D21"/>
    <mergeCell ref="E20:E22"/>
    <mergeCell ref="F20:F22"/>
    <mergeCell ref="F23:F24"/>
    <mergeCell ref="A29:D29"/>
    <mergeCell ref="A30:D30"/>
    <mergeCell ref="A28:D28"/>
    <mergeCell ref="A13:A18"/>
    <mergeCell ref="B13:D13"/>
    <mergeCell ref="B15:D15"/>
    <mergeCell ref="B16:D16"/>
    <mergeCell ref="B17:D17"/>
    <mergeCell ref="A19:D19"/>
    <mergeCell ref="B8:D8"/>
    <mergeCell ref="A5:A12"/>
    <mergeCell ref="I35:J35"/>
    <mergeCell ref="G20:G22"/>
    <mergeCell ref="I23:I24"/>
    <mergeCell ref="J23:J24"/>
    <mergeCell ref="G35:H35"/>
    <mergeCell ref="H23:H24"/>
    <mergeCell ref="G23:G24"/>
    <mergeCell ref="J20:J22"/>
    <mergeCell ref="B7:D7"/>
    <mergeCell ref="B10:D10"/>
    <mergeCell ref="B11:D11"/>
    <mergeCell ref="B9:D9"/>
    <mergeCell ref="A27:D27"/>
    <mergeCell ref="A22:D22"/>
    <mergeCell ref="I3:J3"/>
    <mergeCell ref="B5:D5"/>
    <mergeCell ref="G3:H3"/>
    <mergeCell ref="A3:D4"/>
    <mergeCell ref="E3:F3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71" orientation="portrait" useFirstPageNumber="1" horizontalDpi="300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O254"/>
  <sheetViews>
    <sheetView tabSelected="1" view="pageBreakPreview" zoomScaleNormal="90" zoomScaleSheetLayoutView="100" workbookViewId="0">
      <selection activeCell="I267" sqref="I267"/>
    </sheetView>
  </sheetViews>
  <sheetFormatPr defaultRowHeight="12"/>
  <cols>
    <col min="1" max="6" width="15.25" style="69" customWidth="1"/>
    <col min="7" max="7" width="13.5" style="69" customWidth="1"/>
    <col min="8" max="8" width="7.125" style="69" customWidth="1"/>
    <col min="9" max="9" width="10.25" style="69" customWidth="1"/>
    <col min="10" max="10" width="11.25" style="69" customWidth="1"/>
    <col min="11" max="11" width="11.875" style="69" customWidth="1"/>
    <col min="12" max="12" width="10.875" style="69" customWidth="1"/>
    <col min="13" max="13" width="12.75" style="69" customWidth="1"/>
    <col min="14" max="15" width="11.875" style="69" customWidth="1"/>
    <col min="16" max="16384" width="9" style="69"/>
  </cols>
  <sheetData>
    <row r="1" spans="1:14" ht="17.25">
      <c r="A1" s="776" t="s">
        <v>310</v>
      </c>
      <c r="B1" s="776"/>
      <c r="C1" s="776"/>
      <c r="D1" s="776"/>
      <c r="E1" s="776"/>
      <c r="F1" s="776"/>
      <c r="M1" s="70"/>
    </row>
    <row r="3" spans="1:14">
      <c r="H3" s="69" t="s">
        <v>369</v>
      </c>
    </row>
    <row r="4" spans="1:14">
      <c r="H4" s="71" t="s">
        <v>311</v>
      </c>
    </row>
    <row r="5" spans="1:14">
      <c r="A5" s="172"/>
      <c r="B5" s="173" t="s">
        <v>451</v>
      </c>
      <c r="C5" s="172"/>
      <c r="D5" s="172"/>
      <c r="E5" s="173" t="s">
        <v>365</v>
      </c>
      <c r="F5" s="172"/>
      <c r="H5" s="72"/>
      <c r="I5" s="174">
        <v>20</v>
      </c>
      <c r="J5" s="72">
        <v>21</v>
      </c>
      <c r="K5" s="72">
        <v>22</v>
      </c>
      <c r="L5" s="72">
        <v>23</v>
      </c>
      <c r="M5" s="175">
        <v>24</v>
      </c>
    </row>
    <row r="6" spans="1:14">
      <c r="A6" s="172"/>
      <c r="B6" s="173" t="s">
        <v>352</v>
      </c>
      <c r="H6" s="72" t="s">
        <v>91</v>
      </c>
      <c r="I6" s="566">
        <v>100</v>
      </c>
      <c r="J6" s="192">
        <f>ROUND(J9/$I$9,2)*100</f>
        <v>117</v>
      </c>
      <c r="K6" s="192">
        <f>ROUND(K9/$I$9,2)*100</f>
        <v>119</v>
      </c>
      <c r="L6" s="192">
        <f>ROUND(L9/$I$9,2)*100</f>
        <v>115.99999999999999</v>
      </c>
      <c r="M6" s="192">
        <f>ROUND(M9/$I$9,2)*100</f>
        <v>134</v>
      </c>
    </row>
    <row r="7" spans="1:14">
      <c r="A7" s="66"/>
      <c r="H7" s="72" t="s">
        <v>314</v>
      </c>
      <c r="I7" s="566">
        <v>100</v>
      </c>
      <c r="J7" s="192">
        <f>ROUND(J10/$I$10,2)*100</f>
        <v>97</v>
      </c>
      <c r="K7" s="192">
        <f>ROUND(K10/$I$10,2)*100</f>
        <v>101</v>
      </c>
      <c r="L7" s="192">
        <f>ROUND(L10/$I$10,2)*100</f>
        <v>99</v>
      </c>
      <c r="M7" s="192">
        <f>ROUND(M10/$I$10,2)*100</f>
        <v>115.99999999999999</v>
      </c>
    </row>
    <row r="8" spans="1:14">
      <c r="A8" s="66"/>
      <c r="H8" s="72" t="s">
        <v>315</v>
      </c>
      <c r="I8" s="566">
        <v>100</v>
      </c>
      <c r="J8" s="192">
        <f>ROUND(J11/$I$11,2)*100</f>
        <v>137</v>
      </c>
      <c r="K8" s="192">
        <f>ROUND(K11/$I$11,2)*100</f>
        <v>138</v>
      </c>
      <c r="L8" s="192">
        <f>ROUND(L11/$I$11,2)*100</f>
        <v>134</v>
      </c>
      <c r="M8" s="192">
        <f>ROUND(M11/$I$11,2)*100</f>
        <v>153</v>
      </c>
    </row>
    <row r="9" spans="1:14">
      <c r="A9" s="66"/>
      <c r="H9" s="73" t="s">
        <v>91</v>
      </c>
      <c r="I9" s="193">
        <f>+‐156‐!D7</f>
        <v>32885829</v>
      </c>
      <c r="J9" s="193">
        <f>+‐156‐!E7</f>
        <v>38315225</v>
      </c>
      <c r="K9" s="193">
        <f>'-157-'!F7</f>
        <v>39140394</v>
      </c>
      <c r="L9" s="193">
        <f>+‐156‐!G7</f>
        <v>38277799</v>
      </c>
      <c r="M9" s="193">
        <f>'-157-'!H7</f>
        <v>44050489</v>
      </c>
    </row>
    <row r="10" spans="1:14">
      <c r="A10" s="66"/>
      <c r="H10" s="72" t="s">
        <v>314</v>
      </c>
      <c r="I10" s="194">
        <f>+‐156‐!D20</f>
        <v>16702672</v>
      </c>
      <c r="J10" s="194">
        <f>+‐156‐!E20</f>
        <v>16200507</v>
      </c>
      <c r="K10" s="194">
        <f>'-157-'!F20</f>
        <v>16821900</v>
      </c>
      <c r="L10" s="194">
        <f>'-157-'!G20</f>
        <v>16556849</v>
      </c>
      <c r="M10" s="194">
        <f>'-157-'!H20</f>
        <v>19359848</v>
      </c>
      <c r="N10" s="567">
        <f>+M10/M9</f>
        <v>0.43949223809978588</v>
      </c>
    </row>
    <row r="11" spans="1:14">
      <c r="A11" s="66"/>
      <c r="H11" s="72" t="s">
        <v>315</v>
      </c>
      <c r="I11" s="194">
        <f>I9-I10</f>
        <v>16183157</v>
      </c>
      <c r="J11" s="194">
        <f>J9-J10</f>
        <v>22114718</v>
      </c>
      <c r="K11" s="194">
        <f>K9-K10</f>
        <v>22318494</v>
      </c>
      <c r="L11" s="194">
        <f>L9-L10</f>
        <v>21720950</v>
      </c>
      <c r="M11" s="194">
        <f>M9-M10</f>
        <v>24690641</v>
      </c>
      <c r="N11" s="567">
        <f>+M11/M9</f>
        <v>0.56050776190021412</v>
      </c>
    </row>
    <row r="12" spans="1:14">
      <c r="A12" s="66"/>
      <c r="I12" s="195"/>
      <c r="J12" s="195"/>
      <c r="K12" s="195"/>
      <c r="L12" s="195"/>
      <c r="M12" s="196"/>
      <c r="N12" s="215">
        <f>SUM(N10:N11)</f>
        <v>1</v>
      </c>
    </row>
    <row r="13" spans="1:14">
      <c r="A13" s="66"/>
      <c r="I13" s="197"/>
      <c r="J13" s="197"/>
      <c r="K13" s="197"/>
      <c r="L13" s="198"/>
      <c r="M13" s="198"/>
      <c r="N13" s="74"/>
    </row>
    <row r="14" spans="1:14">
      <c r="A14" s="66"/>
      <c r="I14" s="197"/>
      <c r="J14" s="197"/>
      <c r="K14" s="197"/>
      <c r="L14" s="197"/>
      <c r="M14" s="197"/>
      <c r="N14" s="74"/>
    </row>
    <row r="15" spans="1:14">
      <c r="A15" s="66"/>
      <c r="I15" s="199"/>
      <c r="J15" s="199"/>
      <c r="K15" s="200"/>
      <c r="L15" s="200"/>
      <c r="M15" s="200"/>
    </row>
    <row r="16" spans="1:14">
      <c r="A16" s="66"/>
      <c r="H16" s="69" t="s">
        <v>369</v>
      </c>
      <c r="I16" s="200"/>
      <c r="J16" s="200"/>
      <c r="K16" s="200"/>
      <c r="L16" s="200"/>
      <c r="M16" s="200"/>
    </row>
    <row r="17" spans="1:14">
      <c r="A17" s="66"/>
      <c r="H17" s="71" t="s">
        <v>316</v>
      </c>
      <c r="I17" s="200"/>
      <c r="J17" s="200"/>
      <c r="K17" s="200"/>
      <c r="L17" s="200"/>
      <c r="M17" s="200"/>
    </row>
    <row r="18" spans="1:14">
      <c r="A18" s="66"/>
      <c r="H18" s="72"/>
      <c r="I18" s="201">
        <v>20</v>
      </c>
      <c r="J18" s="201">
        <v>21</v>
      </c>
      <c r="K18" s="201">
        <v>22</v>
      </c>
      <c r="L18" s="201">
        <v>23</v>
      </c>
      <c r="M18" s="201">
        <v>24</v>
      </c>
      <c r="N18" s="75"/>
    </row>
    <row r="19" spans="1:14">
      <c r="A19" s="66"/>
      <c r="H19" s="72" t="s">
        <v>314</v>
      </c>
      <c r="I19" s="202">
        <f>+‐156‐!D21</f>
        <v>50.8</v>
      </c>
      <c r="J19" s="202">
        <f>+‐156‐!E21</f>
        <v>42.3</v>
      </c>
      <c r="K19" s="202">
        <f>'-157-'!F21</f>
        <v>43</v>
      </c>
      <c r="L19" s="202">
        <f>'-157-'!G21</f>
        <v>44</v>
      </c>
      <c r="M19" s="202">
        <f>'-157-'!H21</f>
        <v>43.9</v>
      </c>
      <c r="N19" s="76"/>
    </row>
    <row r="20" spans="1:14">
      <c r="A20" s="66"/>
      <c r="H20" s="72" t="s">
        <v>315</v>
      </c>
      <c r="I20" s="203">
        <f>100-I19</f>
        <v>49.2</v>
      </c>
      <c r="J20" s="203">
        <f>100-J19</f>
        <v>57.7</v>
      </c>
      <c r="K20" s="203">
        <f>100-K19</f>
        <v>57</v>
      </c>
      <c r="L20" s="203">
        <f>100-L19</f>
        <v>56</v>
      </c>
      <c r="M20" s="203">
        <f>100-M19</f>
        <v>56.1</v>
      </c>
      <c r="N20" s="76"/>
    </row>
    <row r="21" spans="1:14">
      <c r="A21" s="66"/>
    </row>
    <row r="22" spans="1:14">
      <c r="A22" s="66"/>
    </row>
    <row r="23" spans="1:14">
      <c r="A23" s="66"/>
    </row>
    <row r="24" spans="1:14">
      <c r="A24" s="66"/>
    </row>
    <row r="25" spans="1:14">
      <c r="A25" s="66"/>
    </row>
    <row r="26" spans="1:14">
      <c r="A26" s="66"/>
    </row>
    <row r="27" spans="1:14">
      <c r="A27" s="66"/>
    </row>
    <row r="28" spans="1:14">
      <c r="A28" s="66"/>
    </row>
    <row r="29" spans="1:14">
      <c r="A29" s="66"/>
      <c r="J29" s="78"/>
    </row>
    <row r="30" spans="1:14">
      <c r="A30" s="66"/>
    </row>
    <row r="31" spans="1:14">
      <c r="A31" s="66"/>
    </row>
    <row r="32" spans="1:14">
      <c r="A32" s="66"/>
    </row>
    <row r="33" spans="1:13">
      <c r="A33" s="66"/>
      <c r="K33" s="79"/>
      <c r="L33" s="80"/>
      <c r="M33" s="80"/>
    </row>
    <row r="34" spans="1:13">
      <c r="A34" s="66"/>
      <c r="K34" s="28"/>
      <c r="L34" s="81"/>
      <c r="M34" s="81"/>
    </row>
    <row r="35" spans="1:13">
      <c r="A35" s="66"/>
      <c r="K35" s="82"/>
      <c r="L35" s="81"/>
      <c r="M35" s="81"/>
    </row>
    <row r="36" spans="1:13">
      <c r="A36" s="66"/>
      <c r="K36" s="28"/>
      <c r="L36" s="81"/>
      <c r="M36" s="81"/>
    </row>
    <row r="37" spans="1:13">
      <c r="A37" s="66"/>
      <c r="J37" s="83"/>
      <c r="K37" s="28"/>
      <c r="L37" s="81"/>
      <c r="M37" s="81"/>
    </row>
    <row r="38" spans="1:13">
      <c r="A38" s="66"/>
      <c r="B38" s="478" t="s">
        <v>452</v>
      </c>
      <c r="D38" s="171"/>
      <c r="E38" s="478" t="s">
        <v>366</v>
      </c>
      <c r="F38" s="84"/>
      <c r="H38" s="568" t="s">
        <v>369</v>
      </c>
      <c r="J38" s="85"/>
      <c r="K38" s="28"/>
      <c r="L38" s="81"/>
      <c r="M38" s="81"/>
    </row>
    <row r="39" spans="1:13">
      <c r="A39" s="66"/>
      <c r="B39" s="478" t="s">
        <v>342</v>
      </c>
      <c r="C39" s="84"/>
      <c r="H39" s="71" t="s">
        <v>317</v>
      </c>
      <c r="J39" s="85"/>
      <c r="K39" s="28"/>
      <c r="L39" s="81"/>
      <c r="M39" s="81"/>
    </row>
    <row r="40" spans="1:13">
      <c r="A40" s="66"/>
      <c r="H40" s="569" t="s">
        <v>173</v>
      </c>
      <c r="I40" s="570">
        <f>SUM(I41:I51)</f>
        <v>42431116</v>
      </c>
      <c r="J40" s="571">
        <f>SUM(J41:J51)</f>
        <v>0.99999999999999989</v>
      </c>
      <c r="K40" s="87"/>
      <c r="L40" s="81"/>
      <c r="M40" s="81"/>
    </row>
    <row r="41" spans="1:13">
      <c r="A41" s="66"/>
      <c r="H41" s="86" t="s">
        <v>187</v>
      </c>
      <c r="I41" s="216">
        <f>'-167-'!R8</f>
        <v>6192007</v>
      </c>
      <c r="J41" s="219">
        <f>+I41/$I$40</f>
        <v>0.14593080700493477</v>
      </c>
      <c r="K41" s="87"/>
      <c r="L41" s="88"/>
      <c r="M41" s="81"/>
    </row>
    <row r="42" spans="1:13">
      <c r="A42" s="66"/>
      <c r="H42" s="86" t="s">
        <v>189</v>
      </c>
      <c r="I42" s="216">
        <f>+'-166-'!R10</f>
        <v>5321379</v>
      </c>
      <c r="J42" s="219">
        <f t="shared" ref="J42:J51" si="0">+I42/$I$40</f>
        <v>0.12541218571767002</v>
      </c>
      <c r="K42" s="87"/>
      <c r="L42" s="88"/>
      <c r="M42" s="81"/>
    </row>
    <row r="43" spans="1:13">
      <c r="A43" s="66"/>
      <c r="H43" s="86" t="s">
        <v>190</v>
      </c>
      <c r="I43" s="216">
        <f>+'-166-'!R11</f>
        <v>272554</v>
      </c>
      <c r="J43" s="219">
        <f t="shared" si="0"/>
        <v>6.4234464160688115E-3</v>
      </c>
      <c r="K43" s="87"/>
      <c r="L43" s="88"/>
      <c r="M43" s="81"/>
    </row>
    <row r="44" spans="1:13">
      <c r="A44" s="66"/>
      <c r="H44" s="86" t="s">
        <v>188</v>
      </c>
      <c r="I44" s="216">
        <f>+'-166-'!R12</f>
        <v>12483447</v>
      </c>
      <c r="J44" s="219">
        <f t="shared" si="0"/>
        <v>0.29420501218963935</v>
      </c>
      <c r="K44" s="87"/>
      <c r="L44" s="88"/>
      <c r="M44" s="81"/>
    </row>
    <row r="45" spans="1:13">
      <c r="A45" s="66"/>
      <c r="H45" s="86" t="s">
        <v>191</v>
      </c>
      <c r="I45" s="216">
        <f>+'-166-'!R13</f>
        <v>1551420</v>
      </c>
      <c r="J45" s="219">
        <f t="shared" si="0"/>
        <v>3.6563261734619469E-2</v>
      </c>
      <c r="K45" s="87"/>
      <c r="L45" s="88"/>
      <c r="M45" s="81"/>
    </row>
    <row r="46" spans="1:13">
      <c r="A46" s="66"/>
      <c r="H46" s="86" t="s">
        <v>22</v>
      </c>
      <c r="I46" s="216">
        <f>+'-166-'!R14</f>
        <v>3628884</v>
      </c>
      <c r="J46" s="219">
        <f t="shared" si="0"/>
        <v>8.5524123381529718E-2</v>
      </c>
      <c r="K46" s="87"/>
      <c r="L46" s="88"/>
      <c r="M46" s="81"/>
    </row>
    <row r="47" spans="1:13">
      <c r="A47" s="66"/>
      <c r="H47" s="86" t="s">
        <v>318</v>
      </c>
      <c r="I47" s="216">
        <f>+'-166-'!R15</f>
        <v>3391778</v>
      </c>
      <c r="J47" s="219">
        <f t="shared" si="0"/>
        <v>7.9936101609960009E-2</v>
      </c>
      <c r="K47" s="87"/>
    </row>
    <row r="48" spans="1:13" ht="48">
      <c r="A48" s="66"/>
      <c r="H48" s="89" t="s">
        <v>176</v>
      </c>
      <c r="I48" s="216">
        <f>+'-166-'!R16</f>
        <v>30000</v>
      </c>
      <c r="J48" s="219">
        <f t="shared" si="0"/>
        <v>7.0702830441697552E-4</v>
      </c>
      <c r="K48" s="87"/>
    </row>
    <row r="49" spans="1:13">
      <c r="A49" s="66"/>
      <c r="H49" s="86" t="s">
        <v>192</v>
      </c>
      <c r="I49" s="216">
        <f>+'-166-'!R17</f>
        <v>3629490</v>
      </c>
      <c r="J49" s="219">
        <f t="shared" si="0"/>
        <v>8.5538405353278946E-2</v>
      </c>
      <c r="K49" s="87"/>
    </row>
    <row r="50" spans="1:13">
      <c r="A50" s="66"/>
      <c r="D50" s="69">
        <v>100</v>
      </c>
      <c r="H50" s="86" t="s">
        <v>177</v>
      </c>
      <c r="I50" s="217">
        <f>+'-166-'!R18</f>
        <v>5930157</v>
      </c>
      <c r="J50" s="219">
        <f t="shared" si="0"/>
        <v>0.13975962828788194</v>
      </c>
      <c r="K50" s="87"/>
    </row>
    <row r="51" spans="1:13">
      <c r="A51" s="66"/>
      <c r="H51" s="86" t="s">
        <v>319</v>
      </c>
      <c r="I51" s="218">
        <f>+'-166-'!R21</f>
        <v>0</v>
      </c>
      <c r="J51" s="219">
        <f t="shared" si="0"/>
        <v>0</v>
      </c>
      <c r="K51" s="87"/>
    </row>
    <row r="52" spans="1:13">
      <c r="A52" s="66"/>
      <c r="I52" s="90"/>
    </row>
    <row r="53" spans="1:13">
      <c r="A53" s="66"/>
    </row>
    <row r="54" spans="1:13">
      <c r="A54" s="66"/>
      <c r="H54" s="69" t="s">
        <v>453</v>
      </c>
    </row>
    <row r="55" spans="1:13">
      <c r="A55" s="66"/>
      <c r="H55" s="71" t="s">
        <v>320</v>
      </c>
    </row>
    <row r="56" spans="1:13">
      <c r="A56" s="66"/>
      <c r="H56" s="72"/>
      <c r="I56" s="91" t="s">
        <v>312</v>
      </c>
      <c r="J56" s="91" t="s">
        <v>68</v>
      </c>
      <c r="K56" s="91" t="s">
        <v>313</v>
      </c>
      <c r="L56" s="91" t="s">
        <v>321</v>
      </c>
      <c r="M56" s="91" t="s">
        <v>454</v>
      </c>
    </row>
    <row r="57" spans="1:13">
      <c r="A57" s="66"/>
      <c r="H57" s="72" t="s">
        <v>27</v>
      </c>
      <c r="I57" s="92">
        <f>+'-166-'!H32</f>
        <v>92.3</v>
      </c>
      <c r="J57" s="92">
        <f>+'-166-'!K32</f>
        <v>91.1</v>
      </c>
      <c r="K57" s="92">
        <f>'-167-'!N32</f>
        <v>91.1</v>
      </c>
      <c r="L57" s="92">
        <f>'-167-'!Q32</f>
        <v>88.700000000000017</v>
      </c>
      <c r="M57" s="92">
        <f>'-167-'!T32</f>
        <v>91.8</v>
      </c>
    </row>
    <row r="58" spans="1:13">
      <c r="A58" s="66"/>
      <c r="H58" s="86" t="s">
        <v>187</v>
      </c>
      <c r="I58" s="92">
        <f>+'-166-'!H33</f>
        <v>29.2</v>
      </c>
      <c r="J58" s="92">
        <f>+'-166-'!K33</f>
        <v>27.6</v>
      </c>
      <c r="K58" s="92">
        <f>'-167-'!N33</f>
        <v>27.6</v>
      </c>
      <c r="L58" s="92">
        <f>'-167-'!Q33</f>
        <v>25.7</v>
      </c>
      <c r="M58" s="92">
        <f>'-167-'!T33</f>
        <v>27.4</v>
      </c>
    </row>
    <row r="59" spans="1:13">
      <c r="A59" s="66"/>
      <c r="H59" s="86" t="s">
        <v>188</v>
      </c>
      <c r="I59" s="92">
        <f>+'-166-'!H34</f>
        <v>14</v>
      </c>
      <c r="J59" s="92">
        <f>+'-166-'!K34</f>
        <v>14.5</v>
      </c>
      <c r="K59" s="92">
        <f>'-167-'!N34</f>
        <v>14.5</v>
      </c>
      <c r="L59" s="92">
        <f>'-167-'!Q34</f>
        <v>15.2</v>
      </c>
      <c r="M59" s="92">
        <f>'-167-'!T34</f>
        <v>15.3</v>
      </c>
    </row>
    <row r="60" spans="1:13">
      <c r="A60" s="66"/>
      <c r="H60" s="86" t="s">
        <v>22</v>
      </c>
      <c r="I60" s="92">
        <f>+'-166-'!H35</f>
        <v>17.399999999999999</v>
      </c>
      <c r="J60" s="92">
        <f>+'-166-'!K35</f>
        <v>17.399999999999999</v>
      </c>
      <c r="K60" s="92">
        <f>'-167-'!N35</f>
        <v>17.399999999999999</v>
      </c>
      <c r="L60" s="92">
        <f>'-167-'!Q35</f>
        <v>16.399999999999999</v>
      </c>
      <c r="M60" s="92">
        <f>'-167-'!T35</f>
        <v>16.5</v>
      </c>
    </row>
    <row r="61" spans="1:13">
      <c r="A61" s="66"/>
      <c r="H61" s="86" t="s">
        <v>189</v>
      </c>
      <c r="I61" s="92">
        <f>+'-166-'!H36</f>
        <v>17</v>
      </c>
      <c r="J61" s="92">
        <f>+'-166-'!K36</f>
        <v>16.7</v>
      </c>
      <c r="K61" s="92">
        <f>'-167-'!N36</f>
        <v>16.7</v>
      </c>
      <c r="L61" s="92">
        <f>'-167-'!Q36</f>
        <v>16.600000000000001</v>
      </c>
      <c r="M61" s="92">
        <f>'-167-'!T36</f>
        <v>16.399999999999999</v>
      </c>
    </row>
    <row r="62" spans="1:13">
      <c r="A62" s="66"/>
      <c r="I62" s="93"/>
      <c r="J62" s="93"/>
      <c r="K62" s="93"/>
      <c r="L62" s="93"/>
      <c r="M62" s="93"/>
    </row>
    <row r="63" spans="1:13">
      <c r="A63" s="66"/>
      <c r="I63" s="93"/>
      <c r="J63" s="93"/>
      <c r="K63" s="93"/>
      <c r="L63" s="93"/>
      <c r="M63" s="93"/>
    </row>
    <row r="64" spans="1:13">
      <c r="A64" s="66"/>
      <c r="I64" s="93"/>
      <c r="J64" s="93"/>
      <c r="K64" s="93"/>
      <c r="L64" s="93"/>
      <c r="M64" s="93"/>
    </row>
    <row r="65" spans="1:14">
      <c r="A65" s="66"/>
      <c r="I65" s="93"/>
      <c r="J65" s="93"/>
      <c r="K65" s="93"/>
      <c r="L65" s="93"/>
      <c r="M65" s="93"/>
    </row>
    <row r="66" spans="1:14">
      <c r="A66" s="66"/>
      <c r="I66" s="93"/>
      <c r="J66" s="93"/>
      <c r="K66" s="93"/>
      <c r="L66" s="93"/>
      <c r="M66" s="93"/>
    </row>
    <row r="67" spans="1:14">
      <c r="A67" s="66"/>
    </row>
    <row r="68" spans="1:14">
      <c r="A68" s="66"/>
    </row>
    <row r="69" spans="1:14">
      <c r="A69" s="66"/>
      <c r="B69" s="478" t="s">
        <v>455</v>
      </c>
      <c r="C69" s="84"/>
      <c r="H69" s="94"/>
      <c r="I69" s="94"/>
    </row>
    <row r="70" spans="1:14">
      <c r="A70" s="66"/>
      <c r="C70" s="84"/>
      <c r="H70" s="94"/>
      <c r="I70" s="94"/>
    </row>
    <row r="71" spans="1:14">
      <c r="A71" s="66"/>
      <c r="H71" s="95"/>
      <c r="I71" s="96"/>
    </row>
    <row r="72" spans="1:14">
      <c r="A72" s="66"/>
      <c r="H72" s="94"/>
      <c r="I72" s="20"/>
    </row>
    <row r="73" spans="1:14" ht="13.5">
      <c r="A73" s="66"/>
      <c r="H73" s="572" t="s">
        <v>456</v>
      </c>
      <c r="I73" s="97"/>
    </row>
    <row r="74" spans="1:14">
      <c r="A74" s="66"/>
      <c r="H74" s="98" t="s">
        <v>322</v>
      </c>
      <c r="I74" s="99"/>
      <c r="M74" s="135" t="s">
        <v>457</v>
      </c>
    </row>
    <row r="75" spans="1:14" ht="13.5">
      <c r="A75" s="66"/>
      <c r="H75" s="424" t="s">
        <v>53</v>
      </c>
      <c r="I75" s="72">
        <f>ROUND(J75/$J$83,3)*100</f>
        <v>19.3</v>
      </c>
      <c r="J75" s="220">
        <f>+N88</f>
        <v>8269045</v>
      </c>
      <c r="K75" s="101"/>
      <c r="L75" s="102" t="s">
        <v>40</v>
      </c>
      <c r="M75" s="478" t="s">
        <v>323</v>
      </c>
      <c r="N75" s="478" t="s">
        <v>324</v>
      </c>
    </row>
    <row r="76" spans="1:14" ht="13.5">
      <c r="A76" s="66"/>
      <c r="H76" s="424" t="s">
        <v>60</v>
      </c>
      <c r="I76" s="72">
        <f t="shared" ref="I76:I82" si="1">ROUND(J76/$J$83,3)*100</f>
        <v>7.6</v>
      </c>
      <c r="J76" s="220">
        <f>+N95</f>
        <v>3243446</v>
      </c>
      <c r="K76" s="101"/>
      <c r="L76" s="573" t="s">
        <v>41</v>
      </c>
      <c r="M76" s="103">
        <f>'-159-'!O7</f>
        <v>13228664</v>
      </c>
      <c r="N76" s="103">
        <f>'-159-'!P7</f>
        <v>13509102</v>
      </c>
    </row>
    <row r="77" spans="1:14" ht="13.5">
      <c r="A77" s="66"/>
      <c r="H77" s="424" t="s">
        <v>325</v>
      </c>
      <c r="I77" s="77">
        <f t="shared" si="1"/>
        <v>12</v>
      </c>
      <c r="J77" s="220">
        <f>+N84</f>
        <v>5156009</v>
      </c>
      <c r="K77" s="101"/>
      <c r="L77" s="573" t="s">
        <v>326</v>
      </c>
      <c r="M77" s="103">
        <f>'-159-'!O8</f>
        <v>183533</v>
      </c>
      <c r="N77" s="103">
        <f>'-159-'!P8</f>
        <v>181781</v>
      </c>
    </row>
    <row r="78" spans="1:14">
      <c r="A78" s="66"/>
      <c r="H78" s="574" t="s">
        <v>327</v>
      </c>
      <c r="I78" s="575">
        <f>ROUND(J78/$J$83,3)*100</f>
        <v>16.3</v>
      </c>
      <c r="J78" s="576">
        <f>SUM(N77:N83,N85,N89)</f>
        <v>6979613</v>
      </c>
      <c r="K78" s="104"/>
      <c r="L78" s="573" t="s">
        <v>43</v>
      </c>
      <c r="M78" s="103">
        <f>'-159-'!O9</f>
        <v>62582</v>
      </c>
      <c r="N78" s="103">
        <f>'-159-'!P9</f>
        <v>58031</v>
      </c>
    </row>
    <row r="79" spans="1:14">
      <c r="A79" s="66"/>
      <c r="H79" s="577" t="s">
        <v>328</v>
      </c>
      <c r="I79" s="72">
        <f t="shared" si="1"/>
        <v>5.8000000000000007</v>
      </c>
      <c r="J79" s="578">
        <f>SUM(N86:N87,N90:N91,N94)</f>
        <v>2505108</v>
      </c>
      <c r="K79" s="104"/>
      <c r="L79" s="573" t="s">
        <v>44</v>
      </c>
      <c r="M79" s="103">
        <f>'-159-'!O10</f>
        <v>7637</v>
      </c>
      <c r="N79" s="103">
        <f>'-159-'!P10</f>
        <v>9171</v>
      </c>
    </row>
    <row r="80" spans="1:14" ht="13.5">
      <c r="A80" s="66"/>
      <c r="H80" s="2" t="s">
        <v>57</v>
      </c>
      <c r="I80" s="72">
        <f t="shared" si="1"/>
        <v>4.5999999999999996</v>
      </c>
      <c r="J80" s="220">
        <f>+N92</f>
        <v>1978787</v>
      </c>
      <c r="K80" s="101"/>
      <c r="L80" s="573" t="s">
        <v>45</v>
      </c>
      <c r="M80" s="103">
        <f>'-159-'!O11</f>
        <v>2150</v>
      </c>
      <c r="N80" s="103">
        <f>'-159-'!P11</f>
        <v>2413</v>
      </c>
    </row>
    <row r="81" spans="1:15" ht="13.5">
      <c r="A81" s="66"/>
      <c r="H81" s="2" t="s">
        <v>58</v>
      </c>
      <c r="I81" s="77">
        <f t="shared" si="1"/>
        <v>3</v>
      </c>
      <c r="J81" s="220">
        <f>+N93</f>
        <v>1281342</v>
      </c>
      <c r="K81" s="101"/>
      <c r="L81" s="573" t="s">
        <v>46</v>
      </c>
      <c r="M81" s="103">
        <f>'-159-'!O12</f>
        <v>959581</v>
      </c>
      <c r="N81" s="103">
        <f>'-159-'!P12</f>
        <v>960977</v>
      </c>
    </row>
    <row r="82" spans="1:15" ht="13.5">
      <c r="A82" s="66"/>
      <c r="H82" s="2" t="s">
        <v>41</v>
      </c>
      <c r="I82" s="72">
        <f t="shared" si="1"/>
        <v>31.5</v>
      </c>
      <c r="J82" s="220">
        <f>+N76</f>
        <v>13509102</v>
      </c>
      <c r="K82" s="101"/>
      <c r="L82" s="573" t="s">
        <v>47</v>
      </c>
      <c r="M82" s="103">
        <f>'-159-'!O13</f>
        <v>36146</v>
      </c>
      <c r="N82" s="103">
        <f>'-159-'!P13</f>
        <v>37391</v>
      </c>
    </row>
    <row r="83" spans="1:15" ht="12" customHeight="1">
      <c r="A83" s="66"/>
      <c r="H83" s="20"/>
      <c r="I83" s="69">
        <f>SUM(I75:I82)</f>
        <v>100.1</v>
      </c>
      <c r="J83" s="579">
        <f>SUM(J75:J82)</f>
        <v>42922452</v>
      </c>
      <c r="K83" s="29"/>
      <c r="L83" s="580" t="s">
        <v>48</v>
      </c>
      <c r="M83" s="103">
        <f>'-159-'!O14</f>
        <v>513341</v>
      </c>
      <c r="N83" s="103">
        <f>'-159-'!P14</f>
        <v>513341</v>
      </c>
    </row>
    <row r="84" spans="1:15" ht="12" customHeight="1">
      <c r="A84" s="66"/>
      <c r="H84" s="20"/>
      <c r="I84" s="29"/>
      <c r="L84" s="580" t="s">
        <v>329</v>
      </c>
      <c r="M84" s="103">
        <f>'-159-'!O15</f>
        <v>4966037</v>
      </c>
      <c r="N84" s="103">
        <f>'-159-'!P15</f>
        <v>5156009</v>
      </c>
    </row>
    <row r="85" spans="1:15">
      <c r="A85" s="66"/>
      <c r="H85" s="20"/>
      <c r="I85" s="29"/>
      <c r="L85" s="573" t="s">
        <v>50</v>
      </c>
      <c r="M85" s="103">
        <f>'-159-'!O16</f>
        <v>16500</v>
      </c>
      <c r="N85" s="103">
        <f>'-159-'!P16</f>
        <v>18008</v>
      </c>
    </row>
    <row r="86" spans="1:15">
      <c r="A86" s="66"/>
      <c r="H86" s="94"/>
      <c r="I86" s="94"/>
      <c r="L86" s="573" t="s">
        <v>51</v>
      </c>
      <c r="M86" s="103">
        <f>'-159-'!O17</f>
        <v>649976</v>
      </c>
      <c r="N86" s="103">
        <f>'-159-'!P17</f>
        <v>634893</v>
      </c>
    </row>
    <row r="87" spans="1:15">
      <c r="A87" s="66"/>
      <c r="H87" s="94"/>
      <c r="I87" s="94"/>
      <c r="L87" s="573" t="s">
        <v>52</v>
      </c>
      <c r="M87" s="103">
        <f>'-159-'!O18</f>
        <v>481942</v>
      </c>
      <c r="N87" s="103">
        <f>'-159-'!P18</f>
        <v>506807</v>
      </c>
    </row>
    <row r="88" spans="1:15">
      <c r="A88" s="66"/>
      <c r="H88" s="20"/>
      <c r="I88" s="29"/>
      <c r="L88" s="573" t="s">
        <v>53</v>
      </c>
      <c r="M88" s="103">
        <f>'-159-'!O19</f>
        <v>8868813</v>
      </c>
      <c r="N88" s="103">
        <f>'-159-'!P19</f>
        <v>8269045</v>
      </c>
    </row>
    <row r="89" spans="1:15">
      <c r="A89" s="66"/>
      <c r="H89" s="20"/>
      <c r="I89" s="29"/>
      <c r="L89" s="581" t="s">
        <v>54</v>
      </c>
      <c r="M89" s="582">
        <f>'-159-'!O20</f>
        <v>6847823</v>
      </c>
      <c r="N89" s="582">
        <f>'-159-'!P20</f>
        <v>5198500</v>
      </c>
    </row>
    <row r="90" spans="1:15">
      <c r="A90" s="66"/>
      <c r="L90" s="581" t="s">
        <v>55</v>
      </c>
      <c r="M90" s="582">
        <f>'-159-'!O21</f>
        <v>110677</v>
      </c>
      <c r="N90" s="582">
        <f>'-159-'!P21</f>
        <v>1018925</v>
      </c>
    </row>
    <row r="91" spans="1:15">
      <c r="A91" s="66"/>
      <c r="I91" s="105"/>
      <c r="J91" s="105"/>
      <c r="L91" s="581" t="s">
        <v>56</v>
      </c>
      <c r="M91" s="583">
        <f>'-159-'!O22</f>
        <v>7211</v>
      </c>
      <c r="N91" s="583">
        <f>'-159-'!P22</f>
        <v>14336</v>
      </c>
      <c r="O91" s="94"/>
    </row>
    <row r="92" spans="1:15" ht="13.5">
      <c r="A92" s="66"/>
      <c r="H92" s="69" t="s">
        <v>453</v>
      </c>
      <c r="I92" s="97"/>
      <c r="J92" s="97"/>
      <c r="L92" s="581" t="s">
        <v>57</v>
      </c>
      <c r="M92" s="582">
        <f>'-159-'!O23</f>
        <v>2791832</v>
      </c>
      <c r="N92" s="582">
        <f>'-159-'!P23</f>
        <v>1978787</v>
      </c>
      <c r="O92" s="94"/>
    </row>
    <row r="93" spans="1:15">
      <c r="A93" s="66"/>
      <c r="H93" s="71" t="s">
        <v>322</v>
      </c>
      <c r="L93" s="581" t="s">
        <v>58</v>
      </c>
      <c r="M93" s="103">
        <f>'-159-'!O24</f>
        <v>1281341</v>
      </c>
      <c r="N93" s="103">
        <f>'-159-'!P24</f>
        <v>1281342</v>
      </c>
      <c r="O93" s="94"/>
    </row>
    <row r="94" spans="1:15">
      <c r="A94" s="66"/>
      <c r="H94" s="106"/>
      <c r="I94" s="107" t="s">
        <v>330</v>
      </c>
      <c r="J94" s="107" t="s">
        <v>331</v>
      </c>
      <c r="L94" s="581" t="s">
        <v>59</v>
      </c>
      <c r="M94" s="103">
        <f>'-159-'!O25</f>
        <v>1205460</v>
      </c>
      <c r="N94" s="103">
        <f>'-159-'!P25</f>
        <v>330147</v>
      </c>
      <c r="O94" s="94"/>
    </row>
    <row r="95" spans="1:15">
      <c r="A95" s="66"/>
      <c r="H95" s="107" t="s">
        <v>41</v>
      </c>
      <c r="I95" s="100">
        <f t="shared" ref="I95:I114" si="2">M76</f>
        <v>13228664</v>
      </c>
      <c r="J95" s="220">
        <f t="shared" ref="J95:J114" si="3">N76</f>
        <v>13509102</v>
      </c>
      <c r="K95" s="29"/>
      <c r="L95" s="581" t="s">
        <v>60</v>
      </c>
      <c r="M95" s="103">
        <f>'-159-'!O26</f>
        <v>4079846</v>
      </c>
      <c r="N95" s="103">
        <f>'-159-'!P26</f>
        <v>3243446</v>
      </c>
    </row>
    <row r="96" spans="1:15">
      <c r="A96" s="66"/>
      <c r="H96" s="107" t="s">
        <v>326</v>
      </c>
      <c r="I96" s="100">
        <f t="shared" si="2"/>
        <v>183533</v>
      </c>
      <c r="J96" s="220">
        <f t="shared" si="3"/>
        <v>181781</v>
      </c>
      <c r="K96" s="29"/>
      <c r="L96" s="29"/>
    </row>
    <row r="97" spans="1:12">
      <c r="A97" s="66"/>
      <c r="H97" s="107" t="s">
        <v>43</v>
      </c>
      <c r="I97" s="100">
        <f t="shared" si="2"/>
        <v>62582</v>
      </c>
      <c r="J97" s="220">
        <f t="shared" si="3"/>
        <v>58031</v>
      </c>
      <c r="K97" s="29"/>
      <c r="L97" s="29"/>
    </row>
    <row r="98" spans="1:12">
      <c r="A98" s="66"/>
      <c r="H98" s="108" t="s">
        <v>44</v>
      </c>
      <c r="I98" s="100">
        <f t="shared" si="2"/>
        <v>7637</v>
      </c>
      <c r="J98" s="220">
        <f t="shared" si="3"/>
        <v>9171</v>
      </c>
      <c r="K98" s="29"/>
      <c r="L98" s="29"/>
    </row>
    <row r="99" spans="1:12">
      <c r="A99" s="66"/>
      <c r="H99" s="108" t="s">
        <v>45</v>
      </c>
      <c r="I99" s="100">
        <f t="shared" si="2"/>
        <v>2150</v>
      </c>
      <c r="J99" s="220">
        <f t="shared" si="3"/>
        <v>2413</v>
      </c>
      <c r="K99" s="29"/>
      <c r="L99" s="29"/>
    </row>
    <row r="100" spans="1:12">
      <c r="A100" s="66"/>
      <c r="H100" s="107" t="s">
        <v>332</v>
      </c>
      <c r="I100" s="100">
        <f t="shared" si="2"/>
        <v>959581</v>
      </c>
      <c r="J100" s="220">
        <f t="shared" si="3"/>
        <v>960977</v>
      </c>
      <c r="K100" s="29"/>
      <c r="L100" s="29"/>
    </row>
    <row r="101" spans="1:12">
      <c r="A101" s="66"/>
      <c r="H101" s="107" t="s">
        <v>47</v>
      </c>
      <c r="I101" s="100">
        <f t="shared" si="2"/>
        <v>36146</v>
      </c>
      <c r="J101" s="220">
        <f t="shared" si="3"/>
        <v>37391</v>
      </c>
      <c r="K101" s="29"/>
      <c r="L101" s="29"/>
    </row>
    <row r="102" spans="1:12" ht="72">
      <c r="A102" s="66"/>
      <c r="H102" s="109" t="s">
        <v>333</v>
      </c>
      <c r="I102" s="100">
        <f t="shared" si="2"/>
        <v>513341</v>
      </c>
      <c r="J102" s="220">
        <f t="shared" si="3"/>
        <v>513341</v>
      </c>
      <c r="K102" s="29"/>
      <c r="L102" s="29"/>
    </row>
    <row r="103" spans="1:12">
      <c r="A103" s="66"/>
      <c r="H103" s="107" t="s">
        <v>325</v>
      </c>
      <c r="I103" s="100">
        <f t="shared" si="2"/>
        <v>4966037</v>
      </c>
      <c r="J103" s="220">
        <f t="shared" si="3"/>
        <v>5156009</v>
      </c>
      <c r="K103" s="29"/>
      <c r="L103" s="29"/>
    </row>
    <row r="104" spans="1:12">
      <c r="A104" s="66"/>
      <c r="H104" s="107" t="s">
        <v>50</v>
      </c>
      <c r="I104" s="100">
        <f t="shared" si="2"/>
        <v>16500</v>
      </c>
      <c r="J104" s="220">
        <f t="shared" si="3"/>
        <v>18008</v>
      </c>
      <c r="K104" s="29"/>
      <c r="L104" s="29"/>
    </row>
    <row r="105" spans="1:12">
      <c r="A105" s="66"/>
      <c r="H105" s="107" t="s">
        <v>51</v>
      </c>
      <c r="I105" s="100">
        <f t="shared" si="2"/>
        <v>649976</v>
      </c>
      <c r="J105" s="220">
        <f t="shared" si="3"/>
        <v>634893</v>
      </c>
      <c r="K105" s="29"/>
      <c r="L105" s="29"/>
    </row>
    <row r="106" spans="1:12">
      <c r="A106" s="66"/>
      <c r="H106" s="107" t="s">
        <v>52</v>
      </c>
      <c r="I106" s="100">
        <f t="shared" si="2"/>
        <v>481942</v>
      </c>
      <c r="J106" s="220">
        <f t="shared" si="3"/>
        <v>506807</v>
      </c>
      <c r="K106" s="29"/>
      <c r="L106" s="29"/>
    </row>
    <row r="107" spans="1:12">
      <c r="A107" s="66"/>
      <c r="H107" s="107" t="s">
        <v>53</v>
      </c>
      <c r="I107" s="100">
        <f t="shared" si="2"/>
        <v>8868813</v>
      </c>
      <c r="J107" s="220">
        <f t="shared" si="3"/>
        <v>8269045</v>
      </c>
      <c r="K107" s="29"/>
      <c r="L107" s="29"/>
    </row>
    <row r="108" spans="1:12">
      <c r="A108" s="66"/>
      <c r="H108" s="107" t="s">
        <v>54</v>
      </c>
      <c r="I108" s="100">
        <f t="shared" si="2"/>
        <v>6847823</v>
      </c>
      <c r="J108" s="220">
        <f t="shared" si="3"/>
        <v>5198500</v>
      </c>
      <c r="K108" s="29"/>
      <c r="L108" s="29"/>
    </row>
    <row r="109" spans="1:12">
      <c r="A109" s="66"/>
      <c r="H109" s="107" t="s">
        <v>55</v>
      </c>
      <c r="I109" s="100">
        <f t="shared" si="2"/>
        <v>110677</v>
      </c>
      <c r="J109" s="220">
        <f t="shared" si="3"/>
        <v>1018925</v>
      </c>
      <c r="K109" s="29"/>
      <c r="L109" s="29"/>
    </row>
    <row r="110" spans="1:12">
      <c r="A110" s="66"/>
      <c r="H110" s="107" t="s">
        <v>56</v>
      </c>
      <c r="I110" s="110">
        <f t="shared" si="2"/>
        <v>7211</v>
      </c>
      <c r="J110" s="221">
        <f t="shared" si="3"/>
        <v>14336</v>
      </c>
      <c r="K110" s="29"/>
      <c r="L110" s="29"/>
    </row>
    <row r="111" spans="1:12">
      <c r="A111" s="66"/>
      <c r="H111" s="107" t="s">
        <v>57</v>
      </c>
      <c r="I111" s="100">
        <f t="shared" si="2"/>
        <v>2791832</v>
      </c>
      <c r="J111" s="220">
        <f t="shared" si="3"/>
        <v>1978787</v>
      </c>
      <c r="K111" s="29"/>
    </row>
    <row r="112" spans="1:12">
      <c r="A112" s="66"/>
      <c r="H112" s="107" t="s">
        <v>58</v>
      </c>
      <c r="I112" s="100">
        <f t="shared" si="2"/>
        <v>1281341</v>
      </c>
      <c r="J112" s="220">
        <f t="shared" si="3"/>
        <v>1281342</v>
      </c>
      <c r="K112" s="29"/>
    </row>
    <row r="113" spans="1:10">
      <c r="A113" s="66"/>
      <c r="H113" s="107" t="s">
        <v>59</v>
      </c>
      <c r="I113" s="100">
        <f t="shared" si="2"/>
        <v>1205460</v>
      </c>
      <c r="J113" s="220">
        <f t="shared" si="3"/>
        <v>330147</v>
      </c>
    </row>
    <row r="114" spans="1:10">
      <c r="A114" s="66"/>
      <c r="H114" s="107" t="s">
        <v>60</v>
      </c>
      <c r="I114" s="100">
        <f t="shared" si="2"/>
        <v>4079846</v>
      </c>
      <c r="J114" s="220">
        <f t="shared" si="3"/>
        <v>3243446</v>
      </c>
    </row>
    <row r="115" spans="1:10">
      <c r="A115" s="66"/>
      <c r="I115" s="111">
        <f>SUM(I95:I114)</f>
        <v>46301092</v>
      </c>
      <c r="J115" s="111">
        <f>SUM(J95:J114)</f>
        <v>42922452</v>
      </c>
    </row>
    <row r="116" spans="1:10">
      <c r="A116" s="66"/>
    </row>
    <row r="117" spans="1:10">
      <c r="A117" s="66"/>
      <c r="I117" s="99"/>
    </row>
    <row r="118" spans="1:10">
      <c r="A118" s="66"/>
    </row>
    <row r="119" spans="1:10">
      <c r="A119" s="66"/>
    </row>
    <row r="120" spans="1:10">
      <c r="A120" s="66"/>
    </row>
    <row r="121" spans="1:10">
      <c r="A121" s="66"/>
    </row>
    <row r="122" spans="1:10">
      <c r="A122" s="66"/>
    </row>
    <row r="123" spans="1:10">
      <c r="A123" s="66"/>
    </row>
    <row r="124" spans="1:10">
      <c r="A124" s="66"/>
    </row>
    <row r="125" spans="1:10">
      <c r="A125" s="66"/>
    </row>
    <row r="126" spans="1:10">
      <c r="A126" s="66"/>
    </row>
    <row r="127" spans="1:10">
      <c r="A127" s="66"/>
    </row>
    <row r="128" spans="1:10">
      <c r="A128" s="66"/>
    </row>
    <row r="129" spans="1:10">
      <c r="A129" s="66"/>
    </row>
    <row r="130" spans="1:10">
      <c r="A130" s="66"/>
    </row>
    <row r="131" spans="1:10">
      <c r="A131" s="66"/>
    </row>
    <row r="132" spans="1:10">
      <c r="A132" s="66"/>
    </row>
    <row r="133" spans="1:10">
      <c r="A133" s="66"/>
    </row>
    <row r="134" spans="1:10">
      <c r="A134" s="66"/>
      <c r="B134" s="478" t="s">
        <v>458</v>
      </c>
      <c r="D134" s="84"/>
    </row>
    <row r="135" spans="1:10">
      <c r="A135" s="66"/>
      <c r="D135" s="84"/>
    </row>
    <row r="136" spans="1:10">
      <c r="A136" s="66"/>
      <c r="H136" s="69" t="s">
        <v>459</v>
      </c>
    </row>
    <row r="137" spans="1:10">
      <c r="A137" s="66"/>
      <c r="H137" s="71" t="s">
        <v>367</v>
      </c>
    </row>
    <row r="138" spans="1:10">
      <c r="A138" s="66"/>
      <c r="H138" s="122" t="s">
        <v>368</v>
      </c>
      <c r="I138" s="207">
        <f>'-161-'!P7</f>
        <v>41314117</v>
      </c>
      <c r="J138" s="209">
        <f>SUM(J139:J150)</f>
        <v>0.99999999999999989</v>
      </c>
    </row>
    <row r="139" spans="1:10">
      <c r="A139" s="66"/>
      <c r="H139" s="122" t="s">
        <v>70</v>
      </c>
      <c r="I139" s="207">
        <f>'-161-'!P8</f>
        <v>366966</v>
      </c>
      <c r="J139" s="210">
        <f>+I139/$I$138</f>
        <v>8.8823391771873043E-3</v>
      </c>
    </row>
    <row r="140" spans="1:10">
      <c r="A140" s="66"/>
      <c r="H140" s="122" t="s">
        <v>71</v>
      </c>
      <c r="I140" s="207">
        <f>'-161-'!P9</f>
        <v>7517839</v>
      </c>
      <c r="J140" s="210">
        <f t="shared" ref="J140:J150" si="4">+I140/$I$138</f>
        <v>0.18196780049782985</v>
      </c>
    </row>
    <row r="141" spans="1:10">
      <c r="A141" s="66"/>
      <c r="H141" s="122" t="s">
        <v>72</v>
      </c>
      <c r="I141" s="207">
        <f>'-161-'!P10</f>
        <v>17614595</v>
      </c>
      <c r="J141" s="210">
        <f t="shared" si="4"/>
        <v>0.42635777499492483</v>
      </c>
    </row>
    <row r="142" spans="1:10">
      <c r="A142" s="66"/>
      <c r="H142" s="122" t="s">
        <v>73</v>
      </c>
      <c r="I142" s="207">
        <f>'-161-'!P11</f>
        <v>3202224</v>
      </c>
      <c r="J142" s="210">
        <f t="shared" si="4"/>
        <v>7.7509196190735485E-2</v>
      </c>
    </row>
    <row r="143" spans="1:10">
      <c r="A143" s="66"/>
      <c r="H143" s="122" t="s">
        <v>74</v>
      </c>
      <c r="I143" s="207">
        <f>'-161-'!P12</f>
        <v>42499</v>
      </c>
      <c r="J143" s="210">
        <f t="shared" si="4"/>
        <v>1.0286798577832366E-3</v>
      </c>
    </row>
    <row r="144" spans="1:10">
      <c r="A144" s="66"/>
      <c r="H144" s="122" t="s">
        <v>75</v>
      </c>
      <c r="I144" s="207">
        <f>'-161-'!P13</f>
        <v>88422</v>
      </c>
      <c r="J144" s="210">
        <f t="shared" si="4"/>
        <v>2.1402369558085922E-3</v>
      </c>
    </row>
    <row r="145" spans="1:10">
      <c r="A145" s="66"/>
      <c r="H145" s="122" t="s">
        <v>76</v>
      </c>
      <c r="I145" s="207">
        <f>'-161-'!P14</f>
        <v>288686</v>
      </c>
      <c r="J145" s="210">
        <f t="shared" si="4"/>
        <v>6.987587317913632E-3</v>
      </c>
    </row>
    <row r="146" spans="1:10">
      <c r="A146" s="66"/>
      <c r="H146" s="122" t="s">
        <v>77</v>
      </c>
      <c r="I146" s="207">
        <f>'-161-'!P15</f>
        <v>3246486</v>
      </c>
      <c r="J146" s="210">
        <f t="shared" si="4"/>
        <v>7.8580549113514878E-2</v>
      </c>
    </row>
    <row r="147" spans="1:10">
      <c r="A147" s="66"/>
      <c r="H147" s="122" t="s">
        <v>78</v>
      </c>
      <c r="I147" s="207">
        <f>'-161-'!P16</f>
        <v>991361</v>
      </c>
      <c r="J147" s="210">
        <f t="shared" si="4"/>
        <v>2.3995696192659764E-2</v>
      </c>
    </row>
    <row r="148" spans="1:10">
      <c r="A148" s="66"/>
      <c r="H148" s="122" t="s">
        <v>79</v>
      </c>
      <c r="I148" s="207">
        <f>'-161-'!P17</f>
        <v>4442332</v>
      </c>
      <c r="J148" s="210">
        <f t="shared" si="4"/>
        <v>0.10752576413529545</v>
      </c>
    </row>
    <row r="149" spans="1:10">
      <c r="A149" s="66"/>
      <c r="H149" s="122" t="s">
        <v>80</v>
      </c>
      <c r="I149" s="208">
        <f>'-161-'!P18</f>
        <v>0</v>
      </c>
      <c r="J149" s="210">
        <f t="shared" si="4"/>
        <v>0</v>
      </c>
    </row>
    <row r="150" spans="1:10">
      <c r="A150" s="66"/>
      <c r="H150" s="122" t="s">
        <v>22</v>
      </c>
      <c r="I150" s="207">
        <f>'-161-'!P19</f>
        <v>3512707</v>
      </c>
      <c r="J150" s="210">
        <f t="shared" si="4"/>
        <v>8.5024375566346969E-2</v>
      </c>
    </row>
    <row r="151" spans="1:10">
      <c r="A151" s="66"/>
      <c r="H151" s="1"/>
      <c r="I151" s="191"/>
      <c r="J151" s="136"/>
    </row>
    <row r="152" spans="1:10">
      <c r="A152" s="66"/>
      <c r="H152" s="1" t="s">
        <v>460</v>
      </c>
    </row>
    <row r="153" spans="1:10">
      <c r="A153" s="66"/>
      <c r="H153" s="71" t="s">
        <v>334</v>
      </c>
      <c r="I153" s="204" t="s">
        <v>335</v>
      </c>
      <c r="J153" s="204" t="s">
        <v>331</v>
      </c>
    </row>
    <row r="154" spans="1:10">
      <c r="A154" s="66"/>
      <c r="H154" s="122" t="s">
        <v>70</v>
      </c>
      <c r="I154" s="205">
        <f>'-161-'!O8</f>
        <v>372658</v>
      </c>
      <c r="J154" s="205">
        <f>'-161-'!P8</f>
        <v>366966</v>
      </c>
    </row>
    <row r="155" spans="1:10">
      <c r="A155" s="66"/>
      <c r="H155" s="122" t="s">
        <v>71</v>
      </c>
      <c r="I155" s="205">
        <f>'-161-'!O9</f>
        <v>8137460</v>
      </c>
      <c r="J155" s="205">
        <f>'-161-'!P9</f>
        <v>7517839</v>
      </c>
    </row>
    <row r="156" spans="1:10">
      <c r="A156" s="66"/>
      <c r="H156" s="122" t="s">
        <v>72</v>
      </c>
      <c r="I156" s="205">
        <f>'-161-'!O10</f>
        <v>18272057</v>
      </c>
      <c r="J156" s="205">
        <f>'-161-'!P10</f>
        <v>17614595</v>
      </c>
    </row>
    <row r="157" spans="1:10">
      <c r="A157" s="66"/>
      <c r="H157" s="122" t="s">
        <v>73</v>
      </c>
      <c r="I157" s="205">
        <f>'-161-'!O11</f>
        <v>3352272</v>
      </c>
      <c r="J157" s="205">
        <f>'-161-'!P11</f>
        <v>3202224</v>
      </c>
    </row>
    <row r="158" spans="1:10">
      <c r="A158" s="66"/>
      <c r="H158" s="122" t="s">
        <v>74</v>
      </c>
      <c r="I158" s="205">
        <f>'-161-'!O12</f>
        <v>45256</v>
      </c>
      <c r="J158" s="205">
        <f>'-161-'!P12</f>
        <v>42499</v>
      </c>
    </row>
    <row r="159" spans="1:10">
      <c r="A159" s="66"/>
      <c r="H159" s="122" t="s">
        <v>75</v>
      </c>
      <c r="I159" s="205">
        <f>'-161-'!O13</f>
        <v>101986</v>
      </c>
      <c r="J159" s="205">
        <f>'-161-'!P13</f>
        <v>88422</v>
      </c>
    </row>
    <row r="160" spans="1:10">
      <c r="A160" s="66"/>
      <c r="H160" s="122" t="s">
        <v>76</v>
      </c>
      <c r="I160" s="205">
        <f>'-161-'!O14</f>
        <v>328384</v>
      </c>
      <c r="J160" s="205">
        <f>'-161-'!P14</f>
        <v>288686</v>
      </c>
    </row>
    <row r="161" spans="1:10">
      <c r="A161" s="66"/>
      <c r="H161" s="122" t="s">
        <v>77</v>
      </c>
      <c r="I161" s="205">
        <f>'-161-'!O15</f>
        <v>4941384</v>
      </c>
      <c r="J161" s="205">
        <f>'-161-'!P15</f>
        <v>3246486</v>
      </c>
    </row>
    <row r="162" spans="1:10">
      <c r="A162" s="66"/>
      <c r="H162" s="122" t="s">
        <v>78</v>
      </c>
      <c r="I162" s="205">
        <f>'-161-'!O16</f>
        <v>1071179</v>
      </c>
      <c r="J162" s="205">
        <f>'-161-'!P16</f>
        <v>991361</v>
      </c>
    </row>
    <row r="163" spans="1:10">
      <c r="A163" s="66"/>
      <c r="H163" s="122" t="s">
        <v>79</v>
      </c>
      <c r="I163" s="205">
        <f>'-161-'!O17</f>
        <v>6143621</v>
      </c>
      <c r="J163" s="205">
        <f>'-161-'!P17</f>
        <v>4442332</v>
      </c>
    </row>
    <row r="164" spans="1:10">
      <c r="A164" s="66"/>
      <c r="H164" s="122" t="s">
        <v>80</v>
      </c>
      <c r="I164" s="205">
        <f>'-161-'!O18</f>
        <v>15841</v>
      </c>
      <c r="J164" s="206">
        <f>'-161-'!P18</f>
        <v>0</v>
      </c>
    </row>
    <row r="165" spans="1:10">
      <c r="A165" s="66"/>
      <c r="H165" s="122" t="s">
        <v>22</v>
      </c>
      <c r="I165" s="205">
        <f>'-161-'!O19</f>
        <v>3513708</v>
      </c>
      <c r="J165" s="205">
        <f>'-161-'!P19</f>
        <v>3512707</v>
      </c>
    </row>
    <row r="166" spans="1:10">
      <c r="A166" s="66"/>
      <c r="H166" s="122" t="s">
        <v>81</v>
      </c>
      <c r="I166" s="205">
        <f>'-161-'!O20</f>
        <v>1</v>
      </c>
      <c r="J166" s="206">
        <f>'-161-'!P20</f>
        <v>0</v>
      </c>
    </row>
    <row r="167" spans="1:10">
      <c r="A167" s="66"/>
      <c r="H167" s="122" t="s">
        <v>82</v>
      </c>
      <c r="I167" s="205">
        <f>'-161-'!O21</f>
        <v>5285</v>
      </c>
      <c r="J167" s="206">
        <f>'-161-'!P21</f>
        <v>0</v>
      </c>
    </row>
    <row r="168" spans="1:10">
      <c r="A168" s="66"/>
      <c r="H168" s="122" t="s">
        <v>40</v>
      </c>
      <c r="I168" s="205">
        <f>SUM(I154:I167)</f>
        <v>46301092</v>
      </c>
      <c r="J168" s="205">
        <f>SUM(J154:J167)</f>
        <v>41314117</v>
      </c>
    </row>
    <row r="169" spans="1:10">
      <c r="A169" s="66"/>
    </row>
    <row r="170" spans="1:10">
      <c r="A170" s="66"/>
    </row>
    <row r="171" spans="1:10">
      <c r="A171" s="66"/>
    </row>
    <row r="172" spans="1:10">
      <c r="A172" s="66"/>
    </row>
    <row r="173" spans="1:10">
      <c r="A173" s="66"/>
    </row>
    <row r="174" spans="1:10">
      <c r="A174" s="66"/>
    </row>
    <row r="175" spans="1:10">
      <c r="A175" s="66"/>
    </row>
    <row r="176" spans="1:10">
      <c r="A176" s="66"/>
    </row>
    <row r="177" spans="1:1">
      <c r="A177" s="66"/>
    </row>
    <row r="178" spans="1:1">
      <c r="A178" s="66"/>
    </row>
    <row r="179" spans="1:1">
      <c r="A179" s="66"/>
    </row>
    <row r="180" spans="1:1">
      <c r="A180" s="66"/>
    </row>
    <row r="181" spans="1:1">
      <c r="A181" s="66"/>
    </row>
    <row r="182" spans="1:1">
      <c r="A182" s="66"/>
    </row>
    <row r="183" spans="1:1">
      <c r="A183" s="66"/>
    </row>
    <row r="184" spans="1:1">
      <c r="A184" s="66"/>
    </row>
    <row r="185" spans="1:1">
      <c r="A185" s="66"/>
    </row>
    <row r="186" spans="1:1">
      <c r="A186" s="66"/>
    </row>
    <row r="187" spans="1:1">
      <c r="A187" s="66"/>
    </row>
    <row r="188" spans="1:1">
      <c r="A188" s="66"/>
    </row>
    <row r="189" spans="1:1">
      <c r="A189" s="66"/>
    </row>
    <row r="190" spans="1:1">
      <c r="A190" s="66"/>
    </row>
    <row r="191" spans="1:1">
      <c r="A191" s="66"/>
    </row>
    <row r="192" spans="1:1">
      <c r="A192" s="66"/>
    </row>
    <row r="193" spans="1:14">
      <c r="A193" s="66"/>
    </row>
    <row r="194" spans="1:14">
      <c r="A194" s="66"/>
    </row>
    <row r="195" spans="1:14">
      <c r="A195" s="66"/>
    </row>
    <row r="196" spans="1:14">
      <c r="A196" s="66"/>
    </row>
    <row r="197" spans="1:14">
      <c r="A197" s="66"/>
    </row>
    <row r="198" spans="1:14">
      <c r="A198" s="66"/>
    </row>
    <row r="199" spans="1:14">
      <c r="A199" s="66"/>
    </row>
    <row r="200" spans="1:14">
      <c r="A200" s="66"/>
    </row>
    <row r="201" spans="1:14">
      <c r="A201" s="66"/>
    </row>
    <row r="202" spans="1:14">
      <c r="A202" s="66"/>
    </row>
    <row r="203" spans="1:14">
      <c r="A203" s="66"/>
      <c r="B203" s="478" t="s">
        <v>461</v>
      </c>
      <c r="D203" s="171"/>
      <c r="E203" s="478" t="s">
        <v>462</v>
      </c>
    </row>
    <row r="204" spans="1:14">
      <c r="B204" s="171" t="s">
        <v>463</v>
      </c>
      <c r="E204" s="171" t="s">
        <v>463</v>
      </c>
      <c r="J204" s="777"/>
      <c r="K204" s="777"/>
      <c r="M204" s="112"/>
      <c r="N204" s="112"/>
    </row>
    <row r="205" spans="1:14">
      <c r="A205" s="66"/>
      <c r="M205" s="112"/>
      <c r="N205" s="112"/>
    </row>
    <row r="206" spans="1:14">
      <c r="A206" s="66"/>
      <c r="H206" s="69" t="s">
        <v>460</v>
      </c>
      <c r="L206" s="3"/>
      <c r="M206" s="112"/>
      <c r="N206" s="112"/>
    </row>
    <row r="207" spans="1:14">
      <c r="A207" s="66"/>
      <c r="H207" s="113">
        <v>-87</v>
      </c>
      <c r="L207" s="3"/>
      <c r="M207" s="112"/>
      <c r="N207" s="112"/>
    </row>
    <row r="208" spans="1:14">
      <c r="A208" s="66"/>
      <c r="H208" s="72"/>
      <c r="I208" s="72" t="str">
        <f>'-163-'!C14</f>
        <v>平成21年度</v>
      </c>
      <c r="J208" s="188" t="s">
        <v>353</v>
      </c>
      <c r="K208" s="114" t="str">
        <f>+'-163-'!K14:N14</f>
        <v>平成23年度</v>
      </c>
      <c r="L208" s="188" t="s">
        <v>354</v>
      </c>
      <c r="M208" s="112"/>
      <c r="N208" s="112"/>
    </row>
    <row r="209" spans="1:14">
      <c r="A209" s="66"/>
      <c r="H209" s="86" t="s">
        <v>93</v>
      </c>
      <c r="I209" s="115">
        <f>'-163-'!C19</f>
        <v>5293339</v>
      </c>
      <c r="J209" s="115">
        <f>'-163-'!F19</f>
        <v>5446318</v>
      </c>
      <c r="K209" s="116">
        <f>'-163-'!K19</f>
        <v>5133268</v>
      </c>
      <c r="L209" s="117">
        <f>'-163-'!O19</f>
        <v>5263176</v>
      </c>
      <c r="M209" s="96"/>
      <c r="N209" s="96"/>
    </row>
    <row r="210" spans="1:14">
      <c r="A210" s="66"/>
      <c r="H210" s="86" t="s">
        <v>96</v>
      </c>
      <c r="I210" s="115">
        <f>'-163-'!C25</f>
        <v>6124484</v>
      </c>
      <c r="J210" s="115">
        <f>'-163-'!F25</f>
        <v>6172584</v>
      </c>
      <c r="K210" s="116">
        <f>'-163-'!K25</f>
        <v>6271451</v>
      </c>
      <c r="L210" s="117">
        <f>'-163-'!O25</f>
        <v>6119128</v>
      </c>
      <c r="M210" s="112"/>
      <c r="N210" s="112"/>
    </row>
    <row r="211" spans="1:14">
      <c r="A211" s="66"/>
      <c r="H211" s="86" t="s">
        <v>100</v>
      </c>
      <c r="I211" s="115">
        <f>'-163-'!C29</f>
        <v>1392658</v>
      </c>
      <c r="J211" s="115">
        <f>'-163-'!F29</f>
        <v>1533142</v>
      </c>
      <c r="K211" s="116">
        <f>'-163-'!K29</f>
        <v>1927661</v>
      </c>
      <c r="L211" s="118">
        <f>'-163-'!O29</f>
        <v>1846873</v>
      </c>
      <c r="M211" s="96"/>
      <c r="N211" s="96"/>
    </row>
    <row r="212" spans="1:14">
      <c r="A212" s="66"/>
      <c r="H212" s="86" t="s">
        <v>336</v>
      </c>
      <c r="I212" s="115">
        <f>'-163-'!C27+'-163-'!C33</f>
        <v>257664</v>
      </c>
      <c r="J212" s="115">
        <f>'-163-'!F27+'-163-'!F33</f>
        <v>263568</v>
      </c>
      <c r="K212" s="116">
        <f>'-163-'!K27+'-163-'!K33</f>
        <v>272634</v>
      </c>
      <c r="L212" s="118">
        <f>'-163-'!O27+'-163-'!O33</f>
        <v>280359</v>
      </c>
      <c r="M212" s="112"/>
      <c r="N212" s="112"/>
    </row>
    <row r="213" spans="1:14">
      <c r="A213" s="66"/>
      <c r="L213" s="450"/>
    </row>
    <row r="214" spans="1:14">
      <c r="A214" s="66"/>
      <c r="L214" s="96"/>
    </row>
    <row r="215" spans="1:14">
      <c r="A215" s="66"/>
      <c r="L215" s="96"/>
    </row>
    <row r="216" spans="1:14">
      <c r="A216" s="66"/>
      <c r="H216" s="568" t="s">
        <v>464</v>
      </c>
      <c r="J216" s="94"/>
      <c r="K216" s="94"/>
      <c r="L216" s="96"/>
    </row>
    <row r="217" spans="1:14">
      <c r="A217" s="66"/>
      <c r="H217" s="113">
        <v>-88</v>
      </c>
      <c r="J217" s="94"/>
      <c r="K217" s="119"/>
    </row>
    <row r="218" spans="1:14">
      <c r="A218" s="66"/>
      <c r="H218" s="72"/>
      <c r="I218" s="120" t="str">
        <f>'-163-'!O14</f>
        <v>平成24年度</v>
      </c>
      <c r="J218" s="94"/>
      <c r="K218" s="94"/>
    </row>
    <row r="219" spans="1:14">
      <c r="A219" s="66"/>
      <c r="H219" s="121" t="s">
        <v>93</v>
      </c>
      <c r="I219" s="117">
        <f>'-163-'!O19</f>
        <v>5263176</v>
      </c>
      <c r="J219" s="213">
        <f>I219/I225</f>
        <v>0.38958969427225332</v>
      </c>
      <c r="K219" s="30"/>
    </row>
    <row r="220" spans="1:14">
      <c r="A220" s="66"/>
      <c r="H220" s="121" t="s">
        <v>96</v>
      </c>
      <c r="I220" s="117">
        <f>'-163-'!O25</f>
        <v>6119128</v>
      </c>
      <c r="J220" s="213">
        <f>I220/I225</f>
        <v>0.45294879113538761</v>
      </c>
      <c r="K220" s="30"/>
    </row>
    <row r="221" spans="1:14">
      <c r="A221" s="66"/>
      <c r="H221" s="121" t="s">
        <v>99</v>
      </c>
      <c r="I221" s="117">
        <f>'-163-'!O27</f>
        <v>272819</v>
      </c>
      <c r="J221" s="213">
        <f>I221/I225</f>
        <v>2.0194549983063814E-2</v>
      </c>
      <c r="K221" s="30"/>
    </row>
    <row r="222" spans="1:14">
      <c r="A222" s="66"/>
      <c r="H222" s="137" t="s">
        <v>337</v>
      </c>
      <c r="I222" s="118">
        <f>'-163-'!O29</f>
        <v>1846873</v>
      </c>
      <c r="J222" s="213">
        <f>I222/I225</f>
        <v>0.13670884033322833</v>
      </c>
      <c r="K222" s="30"/>
    </row>
    <row r="223" spans="1:14">
      <c r="A223" s="66"/>
      <c r="G223" s="94"/>
      <c r="H223" s="122" t="s">
        <v>101</v>
      </c>
      <c r="I223" s="123">
        <v>0</v>
      </c>
      <c r="J223" s="213"/>
      <c r="K223" s="30"/>
      <c r="M223" s="124"/>
      <c r="N223" s="125"/>
    </row>
    <row r="224" spans="1:14" ht="12.75" thickBot="1">
      <c r="A224" s="66"/>
      <c r="G224" s="94"/>
      <c r="H224" s="211" t="s">
        <v>103</v>
      </c>
      <c r="I224" s="212">
        <f>'-163-'!O33</f>
        <v>7540</v>
      </c>
      <c r="J224" s="214">
        <f>I224/I225</f>
        <v>5.5812427606692042E-4</v>
      </c>
      <c r="K224" s="94"/>
    </row>
    <row r="225" spans="1:13" ht="12.75" thickBot="1">
      <c r="A225" s="66"/>
      <c r="G225" s="94"/>
      <c r="H225" s="584" t="s">
        <v>368</v>
      </c>
      <c r="I225" s="585">
        <f>SUM(I219:I224)</f>
        <v>13509536</v>
      </c>
      <c r="J225" s="214">
        <f>SUM(J219:J224)</f>
        <v>1</v>
      </c>
      <c r="K225" s="94"/>
    </row>
    <row r="226" spans="1:13">
      <c r="A226" s="66"/>
      <c r="G226" s="94"/>
      <c r="H226" s="94"/>
      <c r="J226" s="94"/>
      <c r="K226" s="94"/>
    </row>
    <row r="227" spans="1:13">
      <c r="A227" s="66"/>
      <c r="H227" s="125"/>
      <c r="I227" s="126"/>
      <c r="J227" s="125"/>
      <c r="K227" s="126"/>
      <c r="L227" s="125"/>
    </row>
    <row r="228" spans="1:13">
      <c r="A228" s="66"/>
      <c r="H228" s="94"/>
    </row>
    <row r="229" spans="1:13">
      <c r="A229" s="66"/>
      <c r="H229" s="94"/>
    </row>
    <row r="230" spans="1:13">
      <c r="A230" s="66"/>
    </row>
    <row r="231" spans="1:13">
      <c r="A231" s="66"/>
    </row>
    <row r="232" spans="1:13">
      <c r="A232" s="66"/>
    </row>
    <row r="233" spans="1:13">
      <c r="A233" s="66"/>
    </row>
    <row r="234" spans="1:13">
      <c r="A234" s="66"/>
    </row>
    <row r="235" spans="1:13">
      <c r="A235" s="66"/>
    </row>
    <row r="236" spans="1:13">
      <c r="A236" s="66"/>
    </row>
    <row r="237" spans="1:13">
      <c r="A237" s="66"/>
    </row>
    <row r="238" spans="1:13">
      <c r="A238" s="66"/>
    </row>
    <row r="239" spans="1:13">
      <c r="A239" s="172"/>
      <c r="B239" s="173" t="s">
        <v>465</v>
      </c>
      <c r="C239" s="172"/>
      <c r="D239" s="172"/>
      <c r="E239" s="173" t="s">
        <v>466</v>
      </c>
      <c r="F239" s="172"/>
    </row>
    <row r="240" spans="1:13">
      <c r="A240" s="172"/>
      <c r="B240" s="173" t="s">
        <v>467</v>
      </c>
      <c r="C240" s="172"/>
      <c r="H240" s="69" t="s">
        <v>468</v>
      </c>
      <c r="M240" s="94"/>
    </row>
    <row r="241" spans="1:15">
      <c r="A241" s="66"/>
      <c r="H241" s="127" t="s">
        <v>338</v>
      </c>
      <c r="I241" s="94"/>
      <c r="J241" s="94"/>
      <c r="K241" s="94"/>
      <c r="L241" s="94"/>
      <c r="M241" s="128"/>
      <c r="N241" s="66"/>
    </row>
    <row r="242" spans="1:15">
      <c r="H242" s="106"/>
      <c r="I242" s="106" t="s">
        <v>343</v>
      </c>
      <c r="J242" s="106" t="s">
        <v>344</v>
      </c>
      <c r="K242" s="128"/>
      <c r="L242" s="128"/>
      <c r="M242" s="128"/>
    </row>
    <row r="243" spans="1:15">
      <c r="H243" s="106" t="str">
        <f>'-163-'!D3</f>
        <v>平成20年度</v>
      </c>
      <c r="I243" s="129">
        <f>'-163-'!D8</f>
        <v>117343</v>
      </c>
      <c r="J243" s="129">
        <f>'-163-'!D10</f>
        <v>279884</v>
      </c>
      <c r="K243" s="128"/>
      <c r="L243" s="128"/>
      <c r="M243" s="66"/>
      <c r="O243" s="66"/>
    </row>
    <row r="244" spans="1:15">
      <c r="H244" s="106">
        <v>21</v>
      </c>
      <c r="I244" s="129">
        <f>'-163-'!G8</f>
        <v>117439</v>
      </c>
      <c r="J244" s="129">
        <f>'-163-'!G10</f>
        <v>325411</v>
      </c>
      <c r="L244" s="66"/>
    </row>
    <row r="245" spans="1:15">
      <c r="H245" s="106">
        <v>22</v>
      </c>
      <c r="I245" s="129">
        <f>'-163-'!J8</f>
        <v>120409</v>
      </c>
      <c r="J245" s="129">
        <f>'-163-'!J10</f>
        <v>330901</v>
      </c>
    </row>
    <row r="246" spans="1:15">
      <c r="H246" s="106">
        <v>23</v>
      </c>
      <c r="I246" s="129">
        <f>'-163-'!L8</f>
        <v>121399.00189479864</v>
      </c>
      <c r="J246" s="129">
        <f>'-163-'!L10</f>
        <v>316839.64488093014</v>
      </c>
    </row>
    <row r="247" spans="1:15">
      <c r="H247" s="106" t="s">
        <v>469</v>
      </c>
      <c r="I247" s="129">
        <f>'-163-'!N8</f>
        <v>118759</v>
      </c>
      <c r="J247" s="129">
        <f>'-163-'!N10</f>
        <v>363194.64273155638</v>
      </c>
    </row>
    <row r="250" spans="1:15">
      <c r="H250" s="69" t="s">
        <v>468</v>
      </c>
    </row>
    <row r="251" spans="1:15">
      <c r="H251" s="71" t="s">
        <v>339</v>
      </c>
    </row>
    <row r="252" spans="1:15">
      <c r="H252" s="130"/>
      <c r="I252" s="586" t="s">
        <v>470</v>
      </c>
      <c r="J252" s="130">
        <v>21</v>
      </c>
      <c r="K252" s="130">
        <v>22</v>
      </c>
      <c r="L252" s="130">
        <v>23</v>
      </c>
      <c r="M252" s="131" t="s">
        <v>469</v>
      </c>
    </row>
    <row r="253" spans="1:15">
      <c r="H253" s="423" t="s">
        <v>340</v>
      </c>
      <c r="I253" s="132">
        <v>33705835</v>
      </c>
      <c r="J253" s="133">
        <v>34676086</v>
      </c>
      <c r="K253" s="134">
        <v>35395176</v>
      </c>
      <c r="L253" s="134">
        <v>35437295</v>
      </c>
      <c r="M253" s="134">
        <f>+'-165-'!G36</f>
        <v>35961824</v>
      </c>
    </row>
    <row r="254" spans="1:15">
      <c r="H254" s="423" t="s">
        <v>341</v>
      </c>
      <c r="I254" s="132">
        <v>5646309</v>
      </c>
      <c r="J254" s="133">
        <v>5533881</v>
      </c>
      <c r="K254" s="134">
        <v>5407209</v>
      </c>
      <c r="L254" s="134">
        <v>5311781</v>
      </c>
      <c r="M254" s="134">
        <f>+'-165-'!G49</f>
        <v>5347795</v>
      </c>
    </row>
  </sheetData>
  <sheetProtection selectLockedCells="1" selectUnlockedCells="1"/>
  <mergeCells count="2">
    <mergeCell ref="A1:F1"/>
    <mergeCell ref="J204:K204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25" orientation="portrait" useFirstPageNumber="1" horizontalDpi="300" verticalDpi="300" r:id="rId1"/>
  <headerFooter scaleWithDoc="0" alignWithMargins="0">
    <oddFooter>&amp;C&amp;"ＭＳ 明朝,標準"－&amp;12&amp;P&amp;11－</oddFooter>
  </headerFooter>
  <rowBreaks count="3" manualBreakCount="3">
    <brk id="66" max="16383" man="1"/>
    <brk id="129" max="5" man="1"/>
    <brk id="198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view="pageBreakPreview" zoomScaleNormal="90" zoomScaleSheetLayoutView="100" workbookViewId="0">
      <pane xSplit="3" ySplit="1" topLeftCell="G2" activePane="bottomRight" state="frozen"/>
      <selection pane="topRight" activeCell="G1" sqref="G1"/>
      <selection pane="bottomLeft" activeCell="A2" sqref="A2"/>
      <selection pane="bottomRight" activeCell="H36" sqref="H36"/>
    </sheetView>
  </sheetViews>
  <sheetFormatPr defaultRowHeight="23.1" customHeight="1"/>
  <cols>
    <col min="1" max="1" width="2.5" style="5" customWidth="1"/>
    <col min="2" max="2" width="25.625" style="5" customWidth="1"/>
    <col min="3" max="3" width="2.5" style="5" customWidth="1"/>
    <col min="4" max="8" width="30.625" style="5" customWidth="1"/>
    <col min="9" max="16384" width="9" style="5"/>
  </cols>
  <sheetData>
    <row r="1" spans="1:9" ht="23.1" customHeight="1">
      <c r="A1" s="603" t="s">
        <v>0</v>
      </c>
      <c r="B1" s="603"/>
      <c r="C1" s="603"/>
      <c r="D1" s="603"/>
      <c r="E1" s="603"/>
    </row>
    <row r="2" spans="1:9" ht="23.1" customHeight="1">
      <c r="B2" s="31"/>
      <c r="C2" s="31"/>
      <c r="E2" s="31"/>
    </row>
    <row r="3" spans="1:9" ht="23.1" customHeight="1">
      <c r="B3" s="31"/>
      <c r="C3" s="31"/>
      <c r="E3" s="31"/>
    </row>
    <row r="4" spans="1:9" ht="23.1" customHeight="1" thickBot="1">
      <c r="A4" s="234" t="s">
        <v>380</v>
      </c>
      <c r="B4" s="234"/>
      <c r="G4" s="162"/>
      <c r="H4" s="162" t="s">
        <v>1</v>
      </c>
    </row>
    <row r="5" spans="1:9" ht="40.5" customHeight="1">
      <c r="A5" s="604" t="s">
        <v>2</v>
      </c>
      <c r="B5" s="605"/>
      <c r="C5" s="605"/>
      <c r="D5" s="280" t="s">
        <v>3</v>
      </c>
      <c r="E5" s="280" t="s">
        <v>4</v>
      </c>
      <c r="F5" s="435" t="s">
        <v>5</v>
      </c>
      <c r="G5" s="435" t="s">
        <v>6</v>
      </c>
      <c r="H5" s="479" t="s">
        <v>381</v>
      </c>
      <c r="I5" s="234"/>
    </row>
    <row r="6" spans="1:9" ht="10.5" customHeight="1">
      <c r="A6" s="281"/>
      <c r="B6" s="161"/>
      <c r="C6" s="163"/>
      <c r="D6" s="161"/>
      <c r="E6" s="161"/>
      <c r="F6" s="161"/>
      <c r="G6" s="161"/>
      <c r="H6" s="282"/>
      <c r="I6" s="234"/>
    </row>
    <row r="7" spans="1:9" ht="23.1" customHeight="1">
      <c r="A7" s="600" t="s">
        <v>7</v>
      </c>
      <c r="B7" s="601"/>
      <c r="C7" s="601"/>
      <c r="D7" s="151">
        <v>32885829</v>
      </c>
      <c r="E7" s="164">
        <v>38315225</v>
      </c>
      <c r="F7" s="164">
        <v>39140394</v>
      </c>
      <c r="G7" s="189">
        <v>38277799</v>
      </c>
      <c r="H7" s="290">
        <v>44050489</v>
      </c>
      <c r="I7" s="234"/>
    </row>
    <row r="8" spans="1:9" ht="23.25" customHeight="1">
      <c r="A8" s="600" t="s">
        <v>8</v>
      </c>
      <c r="B8" s="601"/>
      <c r="C8" s="601"/>
      <c r="D8" s="151">
        <v>31971566</v>
      </c>
      <c r="E8" s="164">
        <v>37371155</v>
      </c>
      <c r="F8" s="164">
        <v>38296600</v>
      </c>
      <c r="G8" s="189">
        <v>36954084</v>
      </c>
      <c r="H8" s="290">
        <v>42431116</v>
      </c>
      <c r="I8" s="234"/>
    </row>
    <row r="9" spans="1:9" ht="23.1" customHeight="1">
      <c r="A9" s="185"/>
      <c r="B9" s="237" t="s">
        <v>9</v>
      </c>
      <c r="C9" s="160"/>
      <c r="D9" s="151">
        <v>914263</v>
      </c>
      <c r="E9" s="164">
        <v>944070</v>
      </c>
      <c r="F9" s="164">
        <v>843794</v>
      </c>
      <c r="G9" s="189">
        <v>1323715</v>
      </c>
      <c r="H9" s="290">
        <v>1619373</v>
      </c>
      <c r="I9" s="234"/>
    </row>
    <row r="10" spans="1:9" ht="23.1" customHeight="1">
      <c r="A10" s="600" t="s">
        <v>10</v>
      </c>
      <c r="B10" s="601"/>
      <c r="C10" s="601"/>
      <c r="D10" s="151">
        <v>704624</v>
      </c>
      <c r="E10" s="164">
        <v>693074</v>
      </c>
      <c r="F10" s="164">
        <v>729625</v>
      </c>
      <c r="G10" s="189">
        <v>950139</v>
      </c>
      <c r="H10" s="290">
        <v>857541</v>
      </c>
      <c r="I10" s="234"/>
    </row>
    <row r="11" spans="1:9" ht="23.1" customHeight="1">
      <c r="A11" s="185"/>
      <c r="B11" s="237" t="s">
        <v>11</v>
      </c>
      <c r="C11" s="160"/>
      <c r="D11" s="165">
        <v>3.8</v>
      </c>
      <c r="E11" s="166">
        <v>3.7</v>
      </c>
      <c r="F11" s="166">
        <v>3.7</v>
      </c>
      <c r="G11" s="190">
        <v>4.5999999999999996</v>
      </c>
      <c r="H11" s="291">
        <v>4.0999999999999996</v>
      </c>
      <c r="I11" s="234"/>
    </row>
    <row r="12" spans="1:9" ht="23.1" customHeight="1">
      <c r="A12" s="185"/>
      <c r="B12" s="237" t="s">
        <v>12</v>
      </c>
      <c r="C12" s="160"/>
      <c r="D12" s="151">
        <v>33174</v>
      </c>
      <c r="E12" s="164">
        <v>-11550</v>
      </c>
      <c r="F12" s="164">
        <v>36551</v>
      </c>
      <c r="G12" s="189">
        <v>220514</v>
      </c>
      <c r="H12" s="290">
        <v>-92598</v>
      </c>
      <c r="I12" s="234"/>
    </row>
    <row r="13" spans="1:9" ht="23.1" customHeight="1">
      <c r="A13" s="185"/>
      <c r="B13" s="237" t="s">
        <v>13</v>
      </c>
      <c r="C13" s="160"/>
      <c r="D13" s="167">
        <v>48518</v>
      </c>
      <c r="E13" s="164">
        <v>-210550</v>
      </c>
      <c r="F13" s="164">
        <v>520551</v>
      </c>
      <c r="G13" s="189">
        <v>508514</v>
      </c>
      <c r="H13" s="290">
        <v>222208</v>
      </c>
      <c r="I13" s="234"/>
    </row>
    <row r="14" spans="1:9" ht="23.1" customHeight="1">
      <c r="A14" s="185"/>
      <c r="B14" s="237" t="s">
        <v>14</v>
      </c>
      <c r="C14" s="160"/>
      <c r="D14" s="151">
        <v>14477259</v>
      </c>
      <c r="E14" s="164">
        <v>14439605</v>
      </c>
      <c r="F14" s="164">
        <v>14618928</v>
      </c>
      <c r="G14" s="164">
        <v>15300235</v>
      </c>
      <c r="H14" s="290">
        <v>15606254</v>
      </c>
      <c r="I14" s="234"/>
    </row>
    <row r="15" spans="1:9" ht="23.1" customHeight="1">
      <c r="A15" s="185"/>
      <c r="B15" s="237" t="s">
        <v>15</v>
      </c>
      <c r="C15" s="160"/>
      <c r="D15" s="151">
        <v>10989022</v>
      </c>
      <c r="E15" s="164">
        <v>10727359</v>
      </c>
      <c r="F15" s="164">
        <v>10735620</v>
      </c>
      <c r="G15" s="164">
        <v>11130400</v>
      </c>
      <c r="H15" s="290">
        <v>11084794</v>
      </c>
      <c r="I15" s="234"/>
    </row>
    <row r="16" spans="1:9" ht="23.1" customHeight="1">
      <c r="A16" s="185"/>
      <c r="B16" s="237" t="s">
        <v>16</v>
      </c>
      <c r="C16" s="160"/>
      <c r="D16" s="151">
        <v>18670106</v>
      </c>
      <c r="E16" s="164">
        <v>18967070</v>
      </c>
      <c r="F16" s="164">
        <v>19842644</v>
      </c>
      <c r="G16" s="164">
        <v>20485564</v>
      </c>
      <c r="H16" s="290">
        <v>20848167</v>
      </c>
      <c r="I16" s="234"/>
    </row>
    <row r="17" spans="1:9" ht="23.1" customHeight="1">
      <c r="A17" s="185"/>
      <c r="B17" s="237" t="s">
        <v>17</v>
      </c>
      <c r="C17" s="160"/>
      <c r="D17" s="168">
        <v>0.76</v>
      </c>
      <c r="E17" s="169">
        <v>0.75</v>
      </c>
      <c r="F17" s="169">
        <v>0.74</v>
      </c>
      <c r="G17" s="169">
        <v>0.73</v>
      </c>
      <c r="H17" s="292">
        <v>0.72</v>
      </c>
      <c r="I17" s="234"/>
    </row>
    <row r="18" spans="1:9" ht="23.1" customHeight="1">
      <c r="A18" s="185"/>
      <c r="B18" s="237" t="s">
        <v>18</v>
      </c>
      <c r="C18" s="160"/>
      <c r="D18" s="151">
        <v>22386872</v>
      </c>
      <c r="E18" s="164">
        <v>22697486</v>
      </c>
      <c r="F18" s="164">
        <v>24063267</v>
      </c>
      <c r="G18" s="164">
        <v>23711829</v>
      </c>
      <c r="H18" s="290">
        <v>24907271</v>
      </c>
      <c r="I18" s="234"/>
    </row>
    <row r="19" spans="1:9" ht="23.1" customHeight="1">
      <c r="A19" s="185"/>
      <c r="B19" s="237" t="s">
        <v>19</v>
      </c>
      <c r="C19" s="160"/>
      <c r="D19" s="165">
        <v>68.099999999999994</v>
      </c>
      <c r="E19" s="166">
        <v>59.2</v>
      </c>
      <c r="F19" s="166">
        <v>61.5</v>
      </c>
      <c r="G19" s="166">
        <v>62.1</v>
      </c>
      <c r="H19" s="291">
        <v>56.5</v>
      </c>
      <c r="I19" s="234"/>
    </row>
    <row r="20" spans="1:9" ht="23.1" customHeight="1">
      <c r="A20" s="600" t="s">
        <v>20</v>
      </c>
      <c r="B20" s="601"/>
      <c r="C20" s="601"/>
      <c r="D20" s="151">
        <v>16702672</v>
      </c>
      <c r="E20" s="164">
        <v>16200507</v>
      </c>
      <c r="F20" s="164">
        <v>16821900</v>
      </c>
      <c r="G20" s="164">
        <v>16556849</v>
      </c>
      <c r="H20" s="290">
        <v>19359848</v>
      </c>
      <c r="I20" s="234"/>
    </row>
    <row r="21" spans="1:9" ht="23.1" customHeight="1">
      <c r="A21" s="185"/>
      <c r="B21" s="237" t="s">
        <v>21</v>
      </c>
      <c r="C21" s="160"/>
      <c r="D21" s="165">
        <v>50.8</v>
      </c>
      <c r="E21" s="166">
        <v>42.3</v>
      </c>
      <c r="F21" s="166">
        <v>43</v>
      </c>
      <c r="G21" s="166">
        <v>44</v>
      </c>
      <c r="H21" s="291">
        <v>43.9</v>
      </c>
      <c r="I21" s="234"/>
    </row>
    <row r="22" spans="1:9" ht="23.1" customHeight="1">
      <c r="A22" s="185"/>
      <c r="B22" s="237" t="s">
        <v>22</v>
      </c>
      <c r="C22" s="160"/>
      <c r="D22" s="151">
        <v>3416892</v>
      </c>
      <c r="E22" s="164">
        <v>3528882</v>
      </c>
      <c r="F22" s="164">
        <v>3525300</v>
      </c>
      <c r="G22" s="164">
        <v>3588279</v>
      </c>
      <c r="H22" s="290">
        <v>3628884</v>
      </c>
      <c r="I22" s="234"/>
    </row>
    <row r="23" spans="1:9" ht="23.1" customHeight="1">
      <c r="A23" s="185"/>
      <c r="B23" s="237" t="s">
        <v>23</v>
      </c>
      <c r="C23" s="160"/>
      <c r="D23" s="165">
        <v>13.4</v>
      </c>
      <c r="E23" s="166">
        <v>13.5</v>
      </c>
      <c r="F23" s="166">
        <v>12.4</v>
      </c>
      <c r="G23" s="166">
        <v>11.8</v>
      </c>
      <c r="H23" s="291">
        <v>11.6</v>
      </c>
      <c r="I23" s="234"/>
    </row>
    <row r="24" spans="1:9" ht="23.1" customHeight="1">
      <c r="A24" s="185"/>
      <c r="B24" s="237" t="s">
        <v>24</v>
      </c>
      <c r="C24" s="160"/>
      <c r="D24" s="165">
        <v>11.4</v>
      </c>
      <c r="E24" s="166">
        <v>11.5</v>
      </c>
      <c r="F24" s="166">
        <v>11</v>
      </c>
      <c r="G24" s="166">
        <v>10.7</v>
      </c>
      <c r="H24" s="291">
        <v>10.199999999999999</v>
      </c>
      <c r="I24" s="234"/>
    </row>
    <row r="25" spans="1:9" ht="23.1" customHeight="1">
      <c r="A25" s="185"/>
      <c r="B25" s="237" t="s">
        <v>25</v>
      </c>
      <c r="C25" s="160"/>
      <c r="D25" s="151">
        <v>18411787</v>
      </c>
      <c r="E25" s="164">
        <v>18658391</v>
      </c>
      <c r="F25" s="164">
        <v>19272385</v>
      </c>
      <c r="G25" s="164">
        <v>19658227</v>
      </c>
      <c r="H25" s="290">
        <v>19859614</v>
      </c>
      <c r="I25" s="234"/>
    </row>
    <row r="26" spans="1:9" ht="23.1" customHeight="1">
      <c r="A26" s="185"/>
      <c r="B26" s="237" t="s">
        <v>26</v>
      </c>
      <c r="C26" s="160"/>
      <c r="D26" s="151">
        <v>17796715</v>
      </c>
      <c r="E26" s="164">
        <v>18221961</v>
      </c>
      <c r="F26" s="164">
        <v>18864357</v>
      </c>
      <c r="G26" s="164">
        <v>19167932</v>
      </c>
      <c r="H26" s="290">
        <v>19941621</v>
      </c>
      <c r="I26" s="234"/>
    </row>
    <row r="27" spans="1:9" ht="23.1" customHeight="1">
      <c r="A27" s="185"/>
      <c r="B27" s="237" t="s">
        <v>27</v>
      </c>
      <c r="C27" s="160"/>
      <c r="D27" s="165">
        <v>92.3</v>
      </c>
      <c r="E27" s="166">
        <v>91.1</v>
      </c>
      <c r="F27" s="166">
        <v>88.7</v>
      </c>
      <c r="G27" s="166">
        <v>89.5</v>
      </c>
      <c r="H27" s="291">
        <v>91.8</v>
      </c>
      <c r="I27" s="234"/>
    </row>
    <row r="28" spans="1:9" ht="23.1" customHeight="1">
      <c r="A28" s="185"/>
      <c r="B28" s="237" t="s">
        <v>28</v>
      </c>
      <c r="C28" s="160"/>
      <c r="D28" s="151">
        <v>2821176</v>
      </c>
      <c r="E28" s="164">
        <v>2634546</v>
      </c>
      <c r="F28" s="164">
        <v>3340392</v>
      </c>
      <c r="G28" s="164">
        <v>3516964</v>
      </c>
      <c r="H28" s="290">
        <v>4929955</v>
      </c>
      <c r="I28" s="234"/>
    </row>
    <row r="29" spans="1:9" ht="23.1" customHeight="1">
      <c r="A29" s="185"/>
      <c r="B29" s="237" t="s">
        <v>29</v>
      </c>
      <c r="C29" s="160"/>
      <c r="D29" s="151">
        <v>33705835</v>
      </c>
      <c r="E29" s="164">
        <v>34676086</v>
      </c>
      <c r="F29" s="164">
        <v>35395176</v>
      </c>
      <c r="G29" s="164">
        <v>35437295</v>
      </c>
      <c r="H29" s="290">
        <v>35961824</v>
      </c>
      <c r="I29" s="234"/>
    </row>
    <row r="30" spans="1:9" ht="23.1" customHeight="1">
      <c r="A30" s="185"/>
      <c r="B30" s="237" t="s">
        <v>30</v>
      </c>
      <c r="C30" s="160"/>
      <c r="D30" s="151">
        <v>2403929</v>
      </c>
      <c r="E30" s="164">
        <v>3743686</v>
      </c>
      <c r="F30" s="164">
        <v>3006184</v>
      </c>
      <c r="G30" s="164">
        <v>2382097</v>
      </c>
      <c r="H30" s="290">
        <v>2087449</v>
      </c>
      <c r="I30" s="234"/>
    </row>
    <row r="31" spans="1:9" ht="10.5" customHeight="1" thickBot="1">
      <c r="A31" s="186"/>
      <c r="B31" s="286"/>
      <c r="C31" s="287"/>
      <c r="D31" s="288"/>
      <c r="E31" s="288"/>
      <c r="F31" s="288"/>
      <c r="G31" s="288"/>
      <c r="H31" s="293"/>
      <c r="I31" s="234"/>
    </row>
    <row r="32" spans="1:9" ht="23.1" customHeight="1">
      <c r="A32" s="602" t="s">
        <v>31</v>
      </c>
      <c r="B32" s="602"/>
      <c r="C32" s="602"/>
      <c r="D32" s="602"/>
      <c r="E32" s="602"/>
      <c r="F32" s="234"/>
      <c r="G32" s="234"/>
      <c r="H32" s="162" t="s">
        <v>32</v>
      </c>
    </row>
    <row r="33" spans="2:3" ht="23.1" customHeight="1">
      <c r="B33" s="31" t="s">
        <v>33</v>
      </c>
      <c r="C33" s="31"/>
    </row>
  </sheetData>
  <sheetProtection selectLockedCells="1" selectUnlockedCells="1"/>
  <mergeCells count="7">
    <mergeCell ref="A32:E32"/>
    <mergeCell ref="A10:C10"/>
    <mergeCell ref="A20:C20"/>
    <mergeCell ref="A1:E1"/>
    <mergeCell ref="A5:C5"/>
    <mergeCell ref="A7:C7"/>
    <mergeCell ref="A8:C8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57" orientation="portrait" useFirstPageNumber="1" verticalDpi="300" r:id="rId1"/>
  <headerFooter scaleWithDoc="0" alignWithMargins="0">
    <oddHeader>&amp;R財　政</oddHeader>
    <oddFooter>&amp;C&amp;"ＭＳ 明朝,標準"&amp;12&amp;A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36"/>
  <sheetViews>
    <sheetView view="pageBreakPreview" zoomScaleNormal="90" zoomScaleSheetLayoutView="100" workbookViewId="0">
      <pane xSplit="2" topLeftCell="C1" activePane="topRight" state="frozen"/>
      <selection pane="topRight" activeCell="C41" sqref="C41"/>
    </sheetView>
  </sheetViews>
  <sheetFormatPr defaultRowHeight="24.95" customHeight="1"/>
  <cols>
    <col min="1" max="1" width="2.75" style="31" customWidth="1"/>
    <col min="2" max="2" width="21.625" style="31" customWidth="1"/>
    <col min="3" max="3" width="12.75" style="4" customWidth="1"/>
    <col min="4" max="4" width="12.75" style="245" customWidth="1"/>
    <col min="5" max="6" width="8.375" style="13" customWidth="1"/>
    <col min="7" max="8" width="12.75" style="245" customWidth="1"/>
    <col min="9" max="10" width="9.125" style="13" customWidth="1"/>
    <col min="11" max="12" width="14.125" style="245" customWidth="1"/>
    <col min="13" max="14" width="9.125" style="13" customWidth="1"/>
    <col min="15" max="16" width="14.125" style="245" customWidth="1"/>
    <col min="17" max="18" width="9.125" style="13" customWidth="1"/>
    <col min="19" max="16384" width="9" style="31"/>
  </cols>
  <sheetData>
    <row r="1" spans="1:19" ht="5.0999999999999996" customHeight="1">
      <c r="C1" s="245"/>
      <c r="O1" s="4"/>
      <c r="P1" s="4"/>
      <c r="Q1" s="243"/>
      <c r="R1" s="6"/>
    </row>
    <row r="2" spans="1:19" ht="18" customHeight="1" thickBot="1">
      <c r="A2" s="157" t="s">
        <v>361</v>
      </c>
      <c r="C2" s="245"/>
      <c r="O2" s="4"/>
      <c r="P2" s="4"/>
      <c r="Q2" s="243"/>
      <c r="R2" s="6" t="s">
        <v>1</v>
      </c>
    </row>
    <row r="3" spans="1:19" ht="17.25" customHeight="1">
      <c r="A3" s="615" t="s">
        <v>34</v>
      </c>
      <c r="B3" s="616"/>
      <c r="C3" s="619" t="s">
        <v>346</v>
      </c>
      <c r="D3" s="619"/>
      <c r="E3" s="619"/>
      <c r="F3" s="619"/>
      <c r="G3" s="616" t="s">
        <v>382</v>
      </c>
      <c r="H3" s="616"/>
      <c r="I3" s="616"/>
      <c r="J3" s="616"/>
      <c r="K3" s="616" t="s">
        <v>383</v>
      </c>
      <c r="L3" s="616"/>
      <c r="M3" s="616"/>
      <c r="N3" s="616"/>
      <c r="O3" s="620" t="s">
        <v>384</v>
      </c>
      <c r="P3" s="620"/>
      <c r="Q3" s="620"/>
      <c r="R3" s="621"/>
      <c r="S3" s="439"/>
    </row>
    <row r="4" spans="1:19" ht="13.5" customHeight="1">
      <c r="A4" s="617"/>
      <c r="B4" s="618"/>
      <c r="C4" s="611" t="s">
        <v>35</v>
      </c>
      <c r="D4" s="610" t="s">
        <v>36</v>
      </c>
      <c r="E4" s="298" t="s">
        <v>37</v>
      </c>
      <c r="F4" s="609" t="s">
        <v>38</v>
      </c>
      <c r="G4" s="610" t="s">
        <v>35</v>
      </c>
      <c r="H4" s="610" t="s">
        <v>36</v>
      </c>
      <c r="I4" s="247" t="s">
        <v>37</v>
      </c>
      <c r="J4" s="609" t="s">
        <v>38</v>
      </c>
      <c r="K4" s="610" t="s">
        <v>35</v>
      </c>
      <c r="L4" s="610" t="s">
        <v>36</v>
      </c>
      <c r="M4" s="247" t="s">
        <v>37</v>
      </c>
      <c r="N4" s="609" t="s">
        <v>38</v>
      </c>
      <c r="O4" s="608" t="s">
        <v>35</v>
      </c>
      <c r="P4" s="608" t="s">
        <v>36</v>
      </c>
      <c r="Q4" s="278" t="s">
        <v>37</v>
      </c>
      <c r="R4" s="612" t="s">
        <v>38</v>
      </c>
      <c r="S4" s="439"/>
    </row>
    <row r="5" spans="1:19" ht="13.5" customHeight="1">
      <c r="A5" s="617"/>
      <c r="B5" s="618"/>
      <c r="C5" s="611"/>
      <c r="D5" s="610"/>
      <c r="E5" s="299" t="s">
        <v>39</v>
      </c>
      <c r="F5" s="609"/>
      <c r="G5" s="610"/>
      <c r="H5" s="610"/>
      <c r="I5" s="249" t="s">
        <v>39</v>
      </c>
      <c r="J5" s="609"/>
      <c r="K5" s="610"/>
      <c r="L5" s="610"/>
      <c r="M5" s="249" t="s">
        <v>39</v>
      </c>
      <c r="N5" s="609"/>
      <c r="O5" s="608"/>
      <c r="P5" s="608"/>
      <c r="Q5" s="279" t="s">
        <v>39</v>
      </c>
      <c r="R5" s="612"/>
      <c r="S5" s="439"/>
    </row>
    <row r="6" spans="1:19" s="238" customFormat="1" ht="26.25" customHeight="1">
      <c r="A6" s="613" t="s">
        <v>40</v>
      </c>
      <c r="B6" s="614"/>
      <c r="C6" s="300">
        <f>SUM(C7:C26)</f>
        <v>39016409</v>
      </c>
      <c r="D6" s="300">
        <f>SUM(D7:D26)</f>
        <v>37020448</v>
      </c>
      <c r="E6" s="301">
        <v>116.67099999999999</v>
      </c>
      <c r="F6" s="6">
        <v>100</v>
      </c>
      <c r="G6" s="300">
        <f>SUM(G7:G26)</f>
        <v>38841066</v>
      </c>
      <c r="H6" s="300">
        <f>SUM(H7:H26)</f>
        <v>37706987</v>
      </c>
      <c r="I6" s="6">
        <f>ROUND(H6/D6,5)*100</f>
        <v>101.854</v>
      </c>
      <c r="J6" s="6">
        <f>SUM(J7:J26)</f>
        <v>100</v>
      </c>
      <c r="K6" s="302">
        <f>SUM(K7:K26)</f>
        <v>38711002</v>
      </c>
      <c r="L6" s="302">
        <f>SUM(L7:L26)</f>
        <v>36898236</v>
      </c>
      <c r="M6" s="303">
        <f>ROUND(L6/H6,5)*100</f>
        <v>97.855000000000004</v>
      </c>
      <c r="N6" s="303">
        <f>SUM(N7:N26)</f>
        <v>100.00000000000001</v>
      </c>
      <c r="O6" s="304">
        <f>SUM(O7:O26)</f>
        <v>46301092</v>
      </c>
      <c r="P6" s="304">
        <f>SUM(P7:P26)</f>
        <v>42922452</v>
      </c>
      <c r="Q6" s="305">
        <f>ROUND(P6/L6,5)*100</f>
        <v>116.327</v>
      </c>
      <c r="R6" s="296">
        <f>SUM(R7:R26)</f>
        <v>99.999999999999986</v>
      </c>
      <c r="S6" s="7"/>
    </row>
    <row r="7" spans="1:19" ht="26.25" customHeight="1">
      <c r="A7" s="181"/>
      <c r="B7" s="472" t="s">
        <v>41</v>
      </c>
      <c r="C7" s="300">
        <v>12890808</v>
      </c>
      <c r="D7" s="300">
        <v>13023285</v>
      </c>
      <c r="E7" s="6">
        <v>100.634</v>
      </c>
      <c r="F7" s="6">
        <v>35.178626147365911</v>
      </c>
      <c r="G7" s="444">
        <v>13142232</v>
      </c>
      <c r="H7" s="444">
        <v>13421193</v>
      </c>
      <c r="I7" s="6">
        <f t="shared" ref="I7:I31" si="0">ROUND(H7/D7,5)*100</f>
        <v>103.05500000000001</v>
      </c>
      <c r="J7" s="6">
        <f t="shared" ref="J7:J26" si="1">H7/$H$6*100</f>
        <v>35.593384854642458</v>
      </c>
      <c r="K7" s="300">
        <v>13410248</v>
      </c>
      <c r="L7" s="300">
        <v>13646826</v>
      </c>
      <c r="M7" s="170">
        <f>ROUND(L7/H7,5)*100</f>
        <v>101.681</v>
      </c>
      <c r="N7" s="170">
        <f t="shared" ref="N7:N26" si="2">L7/$L$6*100</f>
        <v>36.985036357835646</v>
      </c>
      <c r="O7" s="306">
        <v>13228664</v>
      </c>
      <c r="P7" s="306">
        <v>13509102</v>
      </c>
      <c r="Q7" s="239">
        <f>ROUND(P7/L7,5)*100</f>
        <v>98.991</v>
      </c>
      <c r="R7" s="297">
        <f t="shared" ref="R7:R26" si="3">P7/$P$6*100</f>
        <v>31.473276503401998</v>
      </c>
      <c r="S7" s="439"/>
    </row>
    <row r="8" spans="1:19" ht="26.25" customHeight="1">
      <c r="A8" s="181"/>
      <c r="B8" s="472" t="s">
        <v>42</v>
      </c>
      <c r="C8" s="300">
        <v>201841</v>
      </c>
      <c r="D8" s="300">
        <v>202466</v>
      </c>
      <c r="E8" s="6">
        <v>93.861000000000004</v>
      </c>
      <c r="F8" s="6">
        <v>0.5469031601130272</v>
      </c>
      <c r="G8" s="444">
        <v>191451</v>
      </c>
      <c r="H8" s="444">
        <v>196685</v>
      </c>
      <c r="I8" s="6">
        <f t="shared" si="0"/>
        <v>97.14500000000001</v>
      </c>
      <c r="J8" s="6">
        <f t="shared" si="1"/>
        <v>0.52161420375486378</v>
      </c>
      <c r="K8" s="300">
        <v>186702</v>
      </c>
      <c r="L8" s="300">
        <v>192705</v>
      </c>
      <c r="M8" s="170">
        <f t="shared" ref="M8:M14" si="4">ROUND(L8/H8,5)*100</f>
        <v>97.975999999999999</v>
      </c>
      <c r="N8" s="170">
        <f t="shared" si="2"/>
        <v>0.52226073896865965</v>
      </c>
      <c r="O8" s="306">
        <v>183533</v>
      </c>
      <c r="P8" s="306">
        <v>181781</v>
      </c>
      <c r="Q8" s="239">
        <f t="shared" ref="Q8:Q14" si="5">ROUND(P8/L8,5)*100</f>
        <v>94.331000000000003</v>
      </c>
      <c r="R8" s="297">
        <f t="shared" si="3"/>
        <v>0.42351028780927985</v>
      </c>
      <c r="S8" s="439"/>
    </row>
    <row r="9" spans="1:19" ht="26.25" customHeight="1">
      <c r="A9" s="181"/>
      <c r="B9" s="472" t="s">
        <v>43</v>
      </c>
      <c r="C9" s="300">
        <v>27693</v>
      </c>
      <c r="D9" s="300">
        <v>31142</v>
      </c>
      <c r="E9" s="6">
        <v>89.114999999999995</v>
      </c>
      <c r="F9" s="6">
        <v>8.4121078167395488E-2</v>
      </c>
      <c r="G9" s="444">
        <v>27105</v>
      </c>
      <c r="H9" s="444">
        <v>32305</v>
      </c>
      <c r="I9" s="6">
        <f t="shared" si="0"/>
        <v>103.735</v>
      </c>
      <c r="J9" s="6">
        <f t="shared" si="1"/>
        <v>8.5673777117222336E-2</v>
      </c>
      <c r="K9" s="300">
        <v>33410</v>
      </c>
      <c r="L9" s="300">
        <v>34829</v>
      </c>
      <c r="M9" s="170">
        <f t="shared" si="4"/>
        <v>107.813</v>
      </c>
      <c r="N9" s="170">
        <f t="shared" si="2"/>
        <v>9.4392046275599731E-2</v>
      </c>
      <c r="O9" s="306">
        <v>62582</v>
      </c>
      <c r="P9" s="306">
        <v>58031</v>
      </c>
      <c r="Q9" s="239">
        <f t="shared" si="5"/>
        <v>166.61699999999999</v>
      </c>
      <c r="R9" s="297">
        <f t="shared" si="3"/>
        <v>0.13519963864133391</v>
      </c>
      <c r="S9" s="439"/>
    </row>
    <row r="10" spans="1:19" ht="26.25" customHeight="1">
      <c r="A10" s="181"/>
      <c r="B10" s="472" t="s">
        <v>44</v>
      </c>
      <c r="C10" s="300">
        <v>5099</v>
      </c>
      <c r="D10" s="300">
        <v>4491</v>
      </c>
      <c r="E10" s="6">
        <v>64.888999999999996</v>
      </c>
      <c r="F10" s="6">
        <v>1.2131133583256475E-2</v>
      </c>
      <c r="G10" s="444">
        <v>6184</v>
      </c>
      <c r="H10" s="444">
        <v>6428</v>
      </c>
      <c r="I10" s="6">
        <f t="shared" si="0"/>
        <v>143.131</v>
      </c>
      <c r="J10" s="6">
        <f t="shared" si="1"/>
        <v>1.7047238486596662E-2</v>
      </c>
      <c r="K10" s="300">
        <v>9522</v>
      </c>
      <c r="L10" s="300">
        <v>8384</v>
      </c>
      <c r="M10" s="170">
        <f t="shared" si="4"/>
        <v>130.429</v>
      </c>
      <c r="N10" s="170">
        <f t="shared" si="2"/>
        <v>2.2721953428884785E-2</v>
      </c>
      <c r="O10" s="306">
        <v>7637</v>
      </c>
      <c r="P10" s="306">
        <v>9171</v>
      </c>
      <c r="Q10" s="239">
        <f t="shared" si="5"/>
        <v>109.38699999999999</v>
      </c>
      <c r="R10" s="297">
        <f t="shared" si="3"/>
        <v>2.1366440109246321E-2</v>
      </c>
      <c r="S10" s="439"/>
    </row>
    <row r="11" spans="1:19" ht="26.25" customHeight="1">
      <c r="A11" s="181"/>
      <c r="B11" s="8" t="s">
        <v>45</v>
      </c>
      <c r="C11" s="300">
        <v>3590</v>
      </c>
      <c r="D11" s="300">
        <v>4024</v>
      </c>
      <c r="E11" s="6">
        <v>126.89999999999999</v>
      </c>
      <c r="F11" s="6">
        <v>1.0869668568030295E-2</v>
      </c>
      <c r="G11" s="444">
        <v>4067</v>
      </c>
      <c r="H11" s="444">
        <v>2516</v>
      </c>
      <c r="I11" s="6">
        <f t="shared" si="0"/>
        <v>62.524999999999999</v>
      </c>
      <c r="J11" s="6">
        <f t="shared" si="1"/>
        <v>6.6725034275477903E-3</v>
      </c>
      <c r="K11" s="300">
        <v>2377</v>
      </c>
      <c r="L11" s="300">
        <v>2204</v>
      </c>
      <c r="M11" s="170">
        <f t="shared" si="4"/>
        <v>87.599000000000004</v>
      </c>
      <c r="N11" s="170">
        <f t="shared" si="2"/>
        <v>5.9731852763909906E-3</v>
      </c>
      <c r="O11" s="306">
        <v>2150</v>
      </c>
      <c r="P11" s="306">
        <v>2413</v>
      </c>
      <c r="Q11" s="239">
        <f t="shared" si="5"/>
        <v>109.483</v>
      </c>
      <c r="R11" s="297">
        <f t="shared" si="3"/>
        <v>5.6217664358969984E-3</v>
      </c>
      <c r="S11" s="439"/>
    </row>
    <row r="12" spans="1:19" ht="26.25" customHeight="1">
      <c r="A12" s="181"/>
      <c r="B12" s="472" t="s">
        <v>46</v>
      </c>
      <c r="C12" s="300">
        <v>906776</v>
      </c>
      <c r="D12" s="300">
        <v>924508</v>
      </c>
      <c r="E12" s="6">
        <v>106.57799999999999</v>
      </c>
      <c r="F12" s="6">
        <v>2.497290146245664</v>
      </c>
      <c r="G12" s="444">
        <v>907140</v>
      </c>
      <c r="H12" s="444">
        <v>943314</v>
      </c>
      <c r="I12" s="6">
        <f t="shared" si="0"/>
        <v>102.03400000000001</v>
      </c>
      <c r="J12" s="6">
        <f t="shared" si="1"/>
        <v>2.5016955080500067</v>
      </c>
      <c r="K12" s="300">
        <v>931075</v>
      </c>
      <c r="L12" s="300">
        <v>931004</v>
      </c>
      <c r="M12" s="170">
        <f t="shared" si="4"/>
        <v>98.694999999999993</v>
      </c>
      <c r="N12" s="170">
        <f t="shared" si="2"/>
        <v>2.5231666901366236</v>
      </c>
      <c r="O12" s="306">
        <v>959581</v>
      </c>
      <c r="P12" s="306">
        <v>960977</v>
      </c>
      <c r="Q12" s="239">
        <f t="shared" si="5"/>
        <v>103.21899999999999</v>
      </c>
      <c r="R12" s="297">
        <f t="shared" si="3"/>
        <v>2.2388679006502237</v>
      </c>
      <c r="S12" s="439"/>
    </row>
    <row r="13" spans="1:19" ht="26.25" customHeight="1">
      <c r="A13" s="181"/>
      <c r="B13" s="472" t="s">
        <v>47</v>
      </c>
      <c r="C13" s="300">
        <v>42719</v>
      </c>
      <c r="D13" s="300">
        <v>45238</v>
      </c>
      <c r="E13" s="6">
        <v>63.031000000000006</v>
      </c>
      <c r="F13" s="6">
        <v>0.12219733267409406</v>
      </c>
      <c r="G13" s="444">
        <v>41701</v>
      </c>
      <c r="H13" s="444">
        <v>35377</v>
      </c>
      <c r="I13" s="6">
        <f t="shared" si="0"/>
        <v>78.201999999999998</v>
      </c>
      <c r="J13" s="6">
        <f t="shared" si="1"/>
        <v>9.3820808329236172E-2</v>
      </c>
      <c r="K13" s="300">
        <v>26584</v>
      </c>
      <c r="L13" s="300">
        <v>27490</v>
      </c>
      <c r="M13" s="170">
        <f t="shared" si="4"/>
        <v>77.706000000000003</v>
      </c>
      <c r="N13" s="170">
        <f t="shared" si="2"/>
        <v>7.4502206555348602E-2</v>
      </c>
      <c r="O13" s="306">
        <v>36146</v>
      </c>
      <c r="P13" s="306">
        <v>37391</v>
      </c>
      <c r="Q13" s="239">
        <f t="shared" si="5"/>
        <v>136.017</v>
      </c>
      <c r="R13" s="297">
        <f t="shared" si="3"/>
        <v>8.7112917034655887E-2</v>
      </c>
      <c r="S13" s="439"/>
    </row>
    <row r="14" spans="1:19" ht="26.25" customHeight="1">
      <c r="A14" s="181"/>
      <c r="B14" s="9" t="s">
        <v>48</v>
      </c>
      <c r="C14" s="300">
        <v>551371</v>
      </c>
      <c r="D14" s="300">
        <v>551371</v>
      </c>
      <c r="E14" s="6">
        <v>96.552999999999997</v>
      </c>
      <c r="F14" s="6">
        <v>1.4893687942404155</v>
      </c>
      <c r="G14" s="444">
        <v>552724</v>
      </c>
      <c r="H14" s="444">
        <v>552724</v>
      </c>
      <c r="I14" s="6">
        <f t="shared" si="0"/>
        <v>100.245</v>
      </c>
      <c r="J14" s="6">
        <f t="shared" si="1"/>
        <v>1.4658397394626095</v>
      </c>
      <c r="K14" s="300">
        <v>533201</v>
      </c>
      <c r="L14" s="300">
        <v>533201</v>
      </c>
      <c r="M14" s="170">
        <f t="shared" si="4"/>
        <v>96.468000000000004</v>
      </c>
      <c r="N14" s="170">
        <f t="shared" si="2"/>
        <v>1.44505824072457</v>
      </c>
      <c r="O14" s="306">
        <v>513341</v>
      </c>
      <c r="P14" s="306">
        <v>513341</v>
      </c>
      <c r="Q14" s="239">
        <f t="shared" si="5"/>
        <v>96.275000000000006</v>
      </c>
      <c r="R14" s="297">
        <f t="shared" si="3"/>
        <v>1.195973147107253</v>
      </c>
      <c r="S14" s="439"/>
    </row>
    <row r="15" spans="1:19" ht="26.25" customHeight="1">
      <c r="A15" s="181"/>
      <c r="B15" s="9" t="s">
        <v>49</v>
      </c>
      <c r="C15" s="300">
        <v>4280183</v>
      </c>
      <c r="D15" s="300">
        <v>4319050</v>
      </c>
      <c r="E15" s="6">
        <v>104.78400000000001</v>
      </c>
      <c r="F15" s="6">
        <v>11.666660543924266</v>
      </c>
      <c r="G15" s="444">
        <v>4520288</v>
      </c>
      <c r="H15" s="444">
        <v>4575097</v>
      </c>
      <c r="I15" s="6">
        <f t="shared" si="0"/>
        <v>105.928</v>
      </c>
      <c r="J15" s="6">
        <f t="shared" si="1"/>
        <v>12.133287127926716</v>
      </c>
      <c r="K15" s="300">
        <v>4699907</v>
      </c>
      <c r="L15" s="300">
        <v>4793659</v>
      </c>
      <c r="M15" s="170">
        <f>ROUND(L15/H15,5)*100</f>
        <v>104.77700000000002</v>
      </c>
      <c r="N15" s="170">
        <f t="shared" si="2"/>
        <v>12.991566859727385</v>
      </c>
      <c r="O15" s="306">
        <v>4966037</v>
      </c>
      <c r="P15" s="306">
        <v>5156009</v>
      </c>
      <c r="Q15" s="239">
        <f>ROUND(P15/L15,5)*100</f>
        <v>107.559</v>
      </c>
      <c r="R15" s="297">
        <f t="shared" si="3"/>
        <v>12.012382237622399</v>
      </c>
      <c r="S15" s="439"/>
    </row>
    <row r="16" spans="1:19" ht="26.25" customHeight="1">
      <c r="A16" s="181"/>
      <c r="B16" s="10" t="s">
        <v>50</v>
      </c>
      <c r="C16" s="300">
        <v>18000</v>
      </c>
      <c r="D16" s="300">
        <v>17388</v>
      </c>
      <c r="E16" s="6">
        <v>98.326000000000008</v>
      </c>
      <c r="F16" s="6">
        <v>4.6968637440584188E-2</v>
      </c>
      <c r="G16" s="444">
        <v>18000</v>
      </c>
      <c r="H16" s="444">
        <v>16973</v>
      </c>
      <c r="I16" s="6">
        <f t="shared" si="0"/>
        <v>97.613</v>
      </c>
      <c r="J16" s="6">
        <f t="shared" si="1"/>
        <v>4.5012877852054316E-2</v>
      </c>
      <c r="K16" s="300">
        <v>17000</v>
      </c>
      <c r="L16" s="300">
        <v>17409</v>
      </c>
      <c r="M16" s="170">
        <f>ROUND(L16/H16,5)*100</f>
        <v>102.569</v>
      </c>
      <c r="N16" s="170">
        <f t="shared" si="2"/>
        <v>4.718111727617548E-2</v>
      </c>
      <c r="O16" s="306">
        <v>16500</v>
      </c>
      <c r="P16" s="306">
        <v>18008</v>
      </c>
      <c r="Q16" s="239">
        <f>ROUND(P16/L16,5)*100</f>
        <v>103.441</v>
      </c>
      <c r="R16" s="297">
        <f t="shared" si="3"/>
        <v>4.1954732688617137E-2</v>
      </c>
      <c r="S16" s="439"/>
    </row>
    <row r="17" spans="1:19" ht="26.25" customHeight="1">
      <c r="A17" s="181"/>
      <c r="B17" s="472" t="s">
        <v>51</v>
      </c>
      <c r="C17" s="300">
        <v>528568</v>
      </c>
      <c r="D17" s="300">
        <v>533931</v>
      </c>
      <c r="E17" s="6">
        <v>103.92399999999999</v>
      </c>
      <c r="F17" s="6">
        <v>1.4422596938859302</v>
      </c>
      <c r="G17" s="444">
        <v>545340</v>
      </c>
      <c r="H17" s="444">
        <v>542508</v>
      </c>
      <c r="I17" s="6">
        <f t="shared" si="0"/>
        <v>101.60599999999999</v>
      </c>
      <c r="J17" s="6">
        <f t="shared" si="1"/>
        <v>1.4387466174372405</v>
      </c>
      <c r="K17" s="300">
        <v>633830</v>
      </c>
      <c r="L17" s="300">
        <v>627352</v>
      </c>
      <c r="M17" s="170">
        <f t="shared" ref="M17:M33" si="6">ROUND(L17/H17,5)*100</f>
        <v>115.63900000000001</v>
      </c>
      <c r="N17" s="170">
        <f t="shared" si="2"/>
        <v>1.7002222003241565</v>
      </c>
      <c r="O17" s="306">
        <v>649976</v>
      </c>
      <c r="P17" s="306">
        <v>634893</v>
      </c>
      <c r="Q17" s="239">
        <f t="shared" ref="Q17:Q33" si="7">ROUND(P17/L17,5)*100</f>
        <v>101.202</v>
      </c>
      <c r="R17" s="297">
        <f t="shared" si="3"/>
        <v>1.4791629331893714</v>
      </c>
      <c r="S17" s="439"/>
    </row>
    <row r="18" spans="1:19" ht="26.25" customHeight="1">
      <c r="A18" s="181"/>
      <c r="B18" s="472" t="s">
        <v>52</v>
      </c>
      <c r="C18" s="300">
        <v>437529</v>
      </c>
      <c r="D18" s="300">
        <v>445221</v>
      </c>
      <c r="E18" s="6">
        <v>107.09599999999999</v>
      </c>
      <c r="F18" s="6">
        <v>1.2026353651906103</v>
      </c>
      <c r="G18" s="444">
        <v>464991</v>
      </c>
      <c r="H18" s="444">
        <v>451984</v>
      </c>
      <c r="I18" s="6">
        <f t="shared" si="0"/>
        <v>101.51900000000001</v>
      </c>
      <c r="J18" s="6">
        <f t="shared" si="1"/>
        <v>1.198674399521765</v>
      </c>
      <c r="K18" s="300">
        <v>475090</v>
      </c>
      <c r="L18" s="300">
        <v>481446</v>
      </c>
      <c r="M18" s="170">
        <f t="shared" si="6"/>
        <v>106.518</v>
      </c>
      <c r="N18" s="170">
        <f t="shared" si="2"/>
        <v>1.304794082839082</v>
      </c>
      <c r="O18" s="306">
        <v>481942</v>
      </c>
      <c r="P18" s="306">
        <v>506807</v>
      </c>
      <c r="Q18" s="239">
        <f t="shared" si="7"/>
        <v>105.268</v>
      </c>
      <c r="R18" s="297">
        <f t="shared" si="3"/>
        <v>1.1807503448311854</v>
      </c>
      <c r="S18" s="439"/>
    </row>
    <row r="19" spans="1:19" ht="26.25" customHeight="1">
      <c r="A19" s="181"/>
      <c r="B19" s="472" t="s">
        <v>53</v>
      </c>
      <c r="C19" s="300">
        <v>10617139</v>
      </c>
      <c r="D19" s="300">
        <v>9280496</v>
      </c>
      <c r="E19" s="6">
        <v>164.09899999999999</v>
      </c>
      <c r="F19" s="6">
        <v>25.068567511662742</v>
      </c>
      <c r="G19" s="444">
        <v>10071965</v>
      </c>
      <c r="H19" s="444">
        <v>9223027</v>
      </c>
      <c r="I19" s="6">
        <f t="shared" si="0"/>
        <v>99.381</v>
      </c>
      <c r="J19" s="6">
        <f t="shared" si="1"/>
        <v>24.459729439533316</v>
      </c>
      <c r="K19" s="300">
        <v>9639049</v>
      </c>
      <c r="L19" s="300">
        <v>8748058</v>
      </c>
      <c r="M19" s="170">
        <f t="shared" si="6"/>
        <v>94.85</v>
      </c>
      <c r="N19" s="170">
        <f t="shared" si="2"/>
        <v>23.708607641839571</v>
      </c>
      <c r="O19" s="306">
        <v>8868813</v>
      </c>
      <c r="P19" s="306">
        <v>8269045</v>
      </c>
      <c r="Q19" s="239">
        <f t="shared" si="7"/>
        <v>94.524000000000001</v>
      </c>
      <c r="R19" s="297">
        <f t="shared" si="3"/>
        <v>19.265080662213798</v>
      </c>
      <c r="S19" s="439"/>
    </row>
    <row r="20" spans="1:19" ht="26.25" customHeight="1">
      <c r="A20" s="181"/>
      <c r="B20" s="472" t="s">
        <v>54</v>
      </c>
      <c r="C20" s="300">
        <v>2382146</v>
      </c>
      <c r="D20" s="300">
        <v>2264930</v>
      </c>
      <c r="E20" s="6">
        <v>117.25099999999999</v>
      </c>
      <c r="F20" s="6">
        <v>6.1180512996493182</v>
      </c>
      <c r="G20" s="444">
        <v>2814460</v>
      </c>
      <c r="H20" s="444">
        <v>2735873</v>
      </c>
      <c r="I20" s="6">
        <f t="shared" si="0"/>
        <v>120.79299999999999</v>
      </c>
      <c r="J20" s="6">
        <f t="shared" si="1"/>
        <v>7.2556128655943795</v>
      </c>
      <c r="K20" s="300">
        <v>3094768</v>
      </c>
      <c r="L20" s="300">
        <v>2729153</v>
      </c>
      <c r="M20" s="170">
        <f t="shared" si="6"/>
        <v>99.754000000000005</v>
      </c>
      <c r="N20" s="170">
        <f t="shared" si="2"/>
        <v>7.396432176324093</v>
      </c>
      <c r="O20" s="306">
        <v>6847823</v>
      </c>
      <c r="P20" s="306">
        <v>5198500</v>
      </c>
      <c r="Q20" s="239">
        <f t="shared" si="7"/>
        <v>190.48000000000002</v>
      </c>
      <c r="R20" s="297">
        <f t="shared" si="3"/>
        <v>12.11137704807731</v>
      </c>
      <c r="S20" s="439"/>
    </row>
    <row r="21" spans="1:19" ht="26.25" customHeight="1">
      <c r="A21" s="181"/>
      <c r="B21" s="472" t="s">
        <v>55</v>
      </c>
      <c r="C21" s="300">
        <v>78638</v>
      </c>
      <c r="D21" s="300">
        <v>85554</v>
      </c>
      <c r="E21" s="6">
        <v>91.33</v>
      </c>
      <c r="F21" s="6">
        <v>0.23109931030548306</v>
      </c>
      <c r="G21" s="444">
        <v>298613</v>
      </c>
      <c r="H21" s="444">
        <v>305327</v>
      </c>
      <c r="I21" s="6">
        <f t="shared" si="0"/>
        <v>356.88200000000001</v>
      </c>
      <c r="J21" s="6">
        <f t="shared" si="1"/>
        <v>0.80973587202817343</v>
      </c>
      <c r="K21" s="300">
        <v>102966</v>
      </c>
      <c r="L21" s="300">
        <v>104009</v>
      </c>
      <c r="M21" s="170">
        <f t="shared" si="6"/>
        <v>34.064999999999998</v>
      </c>
      <c r="N21" s="170">
        <f t="shared" si="2"/>
        <v>0.28188068394380694</v>
      </c>
      <c r="O21" s="306">
        <v>110677</v>
      </c>
      <c r="P21" s="306">
        <v>1018925</v>
      </c>
      <c r="Q21" s="239">
        <f t="shared" si="7"/>
        <v>979.65099999999995</v>
      </c>
      <c r="R21" s="297">
        <f t="shared" si="3"/>
        <v>2.3738741673006007</v>
      </c>
      <c r="S21" s="439"/>
    </row>
    <row r="22" spans="1:19" ht="26.25" customHeight="1">
      <c r="A22" s="181"/>
      <c r="B22" s="472" t="s">
        <v>56</v>
      </c>
      <c r="C22" s="300">
        <v>18022</v>
      </c>
      <c r="D22" s="300">
        <v>18315</v>
      </c>
      <c r="E22" s="6">
        <v>107.256</v>
      </c>
      <c r="F22" s="6">
        <v>4.9472659001857572E-2</v>
      </c>
      <c r="G22" s="444">
        <v>30762</v>
      </c>
      <c r="H22" s="444">
        <v>32397</v>
      </c>
      <c r="I22" s="6">
        <f t="shared" si="0"/>
        <v>176.88800000000001</v>
      </c>
      <c r="J22" s="6">
        <f t="shared" si="1"/>
        <v>8.5917763729040447E-2</v>
      </c>
      <c r="K22" s="300">
        <v>31898</v>
      </c>
      <c r="L22" s="300">
        <v>28268</v>
      </c>
      <c r="M22" s="170">
        <f t="shared" si="6"/>
        <v>87.25500000000001</v>
      </c>
      <c r="N22" s="170">
        <f t="shared" si="2"/>
        <v>7.6610708436034722E-2</v>
      </c>
      <c r="O22" s="306">
        <v>7211</v>
      </c>
      <c r="P22" s="306">
        <v>14336</v>
      </c>
      <c r="Q22" s="239">
        <f t="shared" si="7"/>
        <v>50.714999999999996</v>
      </c>
      <c r="R22" s="297">
        <f t="shared" si="3"/>
        <v>3.3399769426033718E-2</v>
      </c>
      <c r="S22" s="439"/>
    </row>
    <row r="23" spans="1:19" ht="26.25" customHeight="1">
      <c r="A23" s="181"/>
      <c r="B23" s="472" t="s">
        <v>57</v>
      </c>
      <c r="C23" s="300">
        <v>771000</v>
      </c>
      <c r="D23" s="300">
        <v>670800</v>
      </c>
      <c r="E23" s="6">
        <v>43.192999999999998</v>
      </c>
      <c r="F23" s="6">
        <v>1.8119715893227442</v>
      </c>
      <c r="G23" s="444">
        <v>384677</v>
      </c>
      <c r="H23" s="444">
        <v>238694</v>
      </c>
      <c r="I23" s="6">
        <f t="shared" si="0"/>
        <v>35.582999999999998</v>
      </c>
      <c r="J23" s="6">
        <f t="shared" si="1"/>
        <v>0.63302326436211942</v>
      </c>
      <c r="K23" s="300">
        <v>595130</v>
      </c>
      <c r="L23" s="300">
        <v>430597</v>
      </c>
      <c r="M23" s="170">
        <f t="shared" si="6"/>
        <v>180.39700000000002</v>
      </c>
      <c r="N23" s="170">
        <f t="shared" si="2"/>
        <v>1.1669853268866295</v>
      </c>
      <c r="O23" s="306">
        <v>2791832</v>
      </c>
      <c r="P23" s="306">
        <v>1978787</v>
      </c>
      <c r="Q23" s="239">
        <f t="shared" si="7"/>
        <v>459.54499999999996</v>
      </c>
      <c r="R23" s="297">
        <f t="shared" si="3"/>
        <v>4.6101443598795333</v>
      </c>
      <c r="S23" s="439"/>
    </row>
    <row r="24" spans="1:19" ht="26.25" customHeight="1">
      <c r="A24" s="181"/>
      <c r="B24" s="472" t="s">
        <v>58</v>
      </c>
      <c r="C24" s="300">
        <v>863554</v>
      </c>
      <c r="D24" s="300">
        <v>863555</v>
      </c>
      <c r="E24" s="6">
        <v>117.92400000000001</v>
      </c>
      <c r="F24" s="6">
        <v>2.332643300264762</v>
      </c>
      <c r="G24" s="444">
        <v>934336</v>
      </c>
      <c r="H24" s="444">
        <v>934337</v>
      </c>
      <c r="I24" s="6">
        <f t="shared" si="0"/>
        <v>108.197</v>
      </c>
      <c r="J24" s="6">
        <f t="shared" si="1"/>
        <v>2.4778882491990144</v>
      </c>
      <c r="K24" s="300">
        <v>823821</v>
      </c>
      <c r="L24" s="300">
        <v>823822</v>
      </c>
      <c r="M24" s="170">
        <f t="shared" si="6"/>
        <v>88.171999999999997</v>
      </c>
      <c r="N24" s="170">
        <f t="shared" si="2"/>
        <v>2.2326866791138742</v>
      </c>
      <c r="O24" s="306">
        <v>1281341</v>
      </c>
      <c r="P24" s="306">
        <v>1281342</v>
      </c>
      <c r="Q24" s="239">
        <f t="shared" si="7"/>
        <v>155.536</v>
      </c>
      <c r="R24" s="297">
        <f t="shared" si="3"/>
        <v>2.9852488389992256</v>
      </c>
      <c r="S24" s="439"/>
    </row>
    <row r="25" spans="1:19" ht="26.25" customHeight="1">
      <c r="A25" s="181"/>
      <c r="B25" s="472" t="s">
        <v>59</v>
      </c>
      <c r="C25" s="300">
        <v>473523</v>
      </c>
      <c r="D25" s="300">
        <v>502108</v>
      </c>
      <c r="E25" s="6">
        <v>123.65299999999999</v>
      </c>
      <c r="F25" s="6">
        <v>1.3562990917884084</v>
      </c>
      <c r="G25" s="444">
        <v>551350</v>
      </c>
      <c r="H25" s="444">
        <v>574948</v>
      </c>
      <c r="I25" s="6">
        <f t="shared" si="0"/>
        <v>114.50700000000001</v>
      </c>
      <c r="J25" s="6">
        <f t="shared" si="1"/>
        <v>1.5247784183870219</v>
      </c>
      <c r="K25" s="300">
        <v>205829</v>
      </c>
      <c r="L25" s="300">
        <v>354325</v>
      </c>
      <c r="M25" s="170">
        <f t="shared" si="6"/>
        <v>61.626999999999995</v>
      </c>
      <c r="N25" s="170">
        <f t="shared" si="2"/>
        <v>0.96027625819293905</v>
      </c>
      <c r="O25" s="306">
        <v>1205460</v>
      </c>
      <c r="P25" s="306">
        <v>330147</v>
      </c>
      <c r="Q25" s="239">
        <f t="shared" si="7"/>
        <v>93.176000000000002</v>
      </c>
      <c r="R25" s="297">
        <f t="shared" si="3"/>
        <v>0.76917087588565536</v>
      </c>
      <c r="S25" s="439"/>
    </row>
    <row r="26" spans="1:19" ht="26.25" customHeight="1">
      <c r="A26" s="181"/>
      <c r="B26" s="472" t="s">
        <v>60</v>
      </c>
      <c r="C26" s="300">
        <v>3918210</v>
      </c>
      <c r="D26" s="300">
        <v>3232575</v>
      </c>
      <c r="E26" s="6">
        <v>207.214</v>
      </c>
      <c r="F26" s="6">
        <v>8.7318635366055002</v>
      </c>
      <c r="G26" s="444">
        <v>3333680</v>
      </c>
      <c r="H26" s="444">
        <v>2885280</v>
      </c>
      <c r="I26" s="6">
        <f t="shared" si="0"/>
        <v>89.256</v>
      </c>
      <c r="J26" s="6">
        <f t="shared" si="1"/>
        <v>7.6518444711586211</v>
      </c>
      <c r="K26" s="300">
        <v>3258595</v>
      </c>
      <c r="L26" s="300">
        <v>2383495</v>
      </c>
      <c r="M26" s="170">
        <f t="shared" si="6"/>
        <v>82.608999999999995</v>
      </c>
      <c r="N26" s="170">
        <f t="shared" si="2"/>
        <v>6.4596448458945304</v>
      </c>
      <c r="O26" s="306">
        <v>4079846</v>
      </c>
      <c r="P26" s="306">
        <v>3243446</v>
      </c>
      <c r="Q26" s="239">
        <f t="shared" si="7"/>
        <v>136.07900000000001</v>
      </c>
      <c r="R26" s="297">
        <f t="shared" si="3"/>
        <v>7.5565254286963857</v>
      </c>
      <c r="S26" s="439"/>
    </row>
    <row r="27" spans="1:19" ht="26.25" customHeight="1">
      <c r="A27" s="606" t="s">
        <v>61</v>
      </c>
      <c r="B27" s="607"/>
      <c r="C27" s="300">
        <f>SUM(C28:C33)</f>
        <v>22955039</v>
      </c>
      <c r="D27" s="300">
        <f>SUM(D28:D33)</f>
        <v>21633635</v>
      </c>
      <c r="E27" s="6">
        <v>102.17400000000001</v>
      </c>
      <c r="F27" s="6">
        <v>99.999999999999986</v>
      </c>
      <c r="G27" s="300">
        <f>SUM(G28:G33)</f>
        <v>23145362</v>
      </c>
      <c r="H27" s="300">
        <f>SUM(H28:H33)</f>
        <v>22208223</v>
      </c>
      <c r="I27" s="6">
        <f t="shared" si="0"/>
        <v>102.65599999999999</v>
      </c>
      <c r="J27" s="6">
        <f>SUM(J28:J33)</f>
        <v>100</v>
      </c>
      <c r="K27" s="300">
        <f>SUM(K28:K33)</f>
        <v>24224235</v>
      </c>
      <c r="L27" s="300">
        <f>SUM(L28:L33)</f>
        <v>22937138</v>
      </c>
      <c r="M27" s="170">
        <f t="shared" si="6"/>
        <v>103.28200000000001</v>
      </c>
      <c r="N27" s="170">
        <f>SUM(N28:N33)</f>
        <v>100.00000000000001</v>
      </c>
      <c r="O27" s="307">
        <f>SUM(O28:O33)</f>
        <v>25468294</v>
      </c>
      <c r="P27" s="307">
        <f>SUM(P28:P33)</f>
        <v>24385574</v>
      </c>
      <c r="Q27" s="239">
        <f t="shared" si="7"/>
        <v>106.315</v>
      </c>
      <c r="R27" s="297">
        <f>SUM(R28:R33)</f>
        <v>100</v>
      </c>
      <c r="S27" s="439"/>
    </row>
    <row r="28" spans="1:19" ht="26.25" customHeight="1">
      <c r="A28" s="181"/>
      <c r="B28" s="472" t="s">
        <v>62</v>
      </c>
      <c r="C28" s="300">
        <v>13143965</v>
      </c>
      <c r="D28" s="300">
        <v>12329413</v>
      </c>
      <c r="E28" s="6">
        <v>105.47500000000001</v>
      </c>
      <c r="F28" s="6">
        <v>56.991869373778378</v>
      </c>
      <c r="G28" s="444">
        <v>13215907</v>
      </c>
      <c r="H28" s="444">
        <v>12906569</v>
      </c>
      <c r="I28" s="6">
        <f t="shared" si="0"/>
        <v>104.681</v>
      </c>
      <c r="J28" s="6">
        <f t="shared" ref="J28:J33" si="8">H28/$H$27*100</f>
        <v>58.116171654076062</v>
      </c>
      <c r="K28" s="300">
        <v>13622123</v>
      </c>
      <c r="L28" s="300">
        <v>13187572</v>
      </c>
      <c r="M28" s="170">
        <f t="shared" si="6"/>
        <v>102.17700000000001</v>
      </c>
      <c r="N28" s="170">
        <f t="shared" ref="N28:N33" si="9">L28/$L$27*100</f>
        <v>57.494409285064251</v>
      </c>
      <c r="O28" s="306">
        <v>14302108</v>
      </c>
      <c r="P28" s="306">
        <v>13958729</v>
      </c>
      <c r="Q28" s="239">
        <f>ROUND(P28/L28,5)*100</f>
        <v>105.84800000000001</v>
      </c>
      <c r="R28" s="297">
        <f t="shared" ref="R28:R33" si="10">P28/$P$27*100</f>
        <v>57.241748748665913</v>
      </c>
      <c r="S28" s="439"/>
    </row>
    <row r="29" spans="1:19" ht="26.25" customHeight="1">
      <c r="A29" s="181"/>
      <c r="B29" s="8" t="s">
        <v>63</v>
      </c>
      <c r="C29" s="300">
        <v>2549159</v>
      </c>
      <c r="D29" s="300">
        <v>2186629</v>
      </c>
      <c r="E29" s="6">
        <v>111.31</v>
      </c>
      <c r="F29" s="6">
        <v>10.107543184490263</v>
      </c>
      <c r="G29" s="444">
        <v>2439124</v>
      </c>
      <c r="H29" s="444">
        <v>2076374</v>
      </c>
      <c r="I29" s="6">
        <f t="shared" si="0"/>
        <v>94.957999999999998</v>
      </c>
      <c r="J29" s="6">
        <f t="shared" si="8"/>
        <v>9.3495729036942752</v>
      </c>
      <c r="K29" s="300">
        <v>2442946</v>
      </c>
      <c r="L29" s="300">
        <v>2080429</v>
      </c>
      <c r="M29" s="170">
        <f t="shared" si="6"/>
        <v>100.19499999999999</v>
      </c>
      <c r="N29" s="170">
        <f t="shared" si="9"/>
        <v>9.0701333357282845</v>
      </c>
      <c r="O29" s="306">
        <v>2543372</v>
      </c>
      <c r="P29" s="306">
        <v>2070826</v>
      </c>
      <c r="Q29" s="239">
        <f t="shared" si="7"/>
        <v>99.538000000000011</v>
      </c>
      <c r="R29" s="297">
        <f t="shared" si="10"/>
        <v>8.4920125316713886</v>
      </c>
      <c r="S29" s="439"/>
    </row>
    <row r="30" spans="1:19" ht="26.25" customHeight="1">
      <c r="A30" s="181"/>
      <c r="B30" s="472" t="s">
        <v>64</v>
      </c>
      <c r="C30" s="300">
        <v>81485</v>
      </c>
      <c r="D30" s="300">
        <v>81563</v>
      </c>
      <c r="E30" s="6">
        <v>10.113</v>
      </c>
      <c r="F30" s="6">
        <v>0.37701939595449402</v>
      </c>
      <c r="G30" s="444">
        <v>44281</v>
      </c>
      <c r="H30" s="444">
        <v>29925</v>
      </c>
      <c r="I30" s="6">
        <f t="shared" si="0"/>
        <v>36.689</v>
      </c>
      <c r="J30" s="6">
        <f t="shared" si="8"/>
        <v>0.13474738613710788</v>
      </c>
      <c r="K30" s="308">
        <v>0</v>
      </c>
      <c r="L30" s="308">
        <v>0</v>
      </c>
      <c r="M30" s="308">
        <v>0</v>
      </c>
      <c r="N30" s="308">
        <v>0</v>
      </c>
      <c r="O30" s="308">
        <v>0</v>
      </c>
      <c r="P30" s="308">
        <v>0</v>
      </c>
      <c r="Q30" s="308">
        <v>0</v>
      </c>
      <c r="R30" s="309">
        <f>P30/$P$27*100</f>
        <v>0</v>
      </c>
      <c r="S30" s="439"/>
    </row>
    <row r="31" spans="1:19" ht="26.25" customHeight="1">
      <c r="A31" s="181"/>
      <c r="B31" s="472" t="s">
        <v>65</v>
      </c>
      <c r="C31" s="300">
        <v>2035900</v>
      </c>
      <c r="D31" s="300">
        <v>1924525</v>
      </c>
      <c r="E31" s="6">
        <v>99.847999999999999</v>
      </c>
      <c r="F31" s="6">
        <v>8.8959853487405152</v>
      </c>
      <c r="G31" s="444">
        <v>1947749</v>
      </c>
      <c r="H31" s="444">
        <v>1893224</v>
      </c>
      <c r="I31" s="6">
        <f t="shared" si="0"/>
        <v>98.373999999999995</v>
      </c>
      <c r="J31" s="6">
        <f t="shared" si="8"/>
        <v>8.5248783750055104</v>
      </c>
      <c r="K31" s="300">
        <v>2376149</v>
      </c>
      <c r="L31" s="300">
        <v>1981696</v>
      </c>
      <c r="M31" s="170">
        <f t="shared" si="6"/>
        <v>104.67299999999999</v>
      </c>
      <c r="N31" s="170">
        <f t="shared" si="9"/>
        <v>8.6396829456229458</v>
      </c>
      <c r="O31" s="306">
        <v>2445215</v>
      </c>
      <c r="P31" s="306">
        <v>2241650</v>
      </c>
      <c r="Q31" s="239">
        <f t="shared" si="7"/>
        <v>113.11800000000001</v>
      </c>
      <c r="R31" s="297">
        <f t="shared" si="10"/>
        <v>9.1925250560023724</v>
      </c>
      <c r="S31" s="439"/>
    </row>
    <row r="32" spans="1:19" ht="26.25" customHeight="1">
      <c r="A32" s="181"/>
      <c r="B32" s="472" t="s">
        <v>66</v>
      </c>
      <c r="C32" s="300">
        <v>4506121</v>
      </c>
      <c r="D32" s="300">
        <v>4484559</v>
      </c>
      <c r="E32" s="6">
        <v>106.17399999999999</v>
      </c>
      <c r="F32" s="6">
        <v>20.729567638540633</v>
      </c>
      <c r="G32" s="444">
        <v>4846741</v>
      </c>
      <c r="H32" s="444">
        <v>4651733</v>
      </c>
      <c r="I32" s="6">
        <f>ROUND(H32/D32,5)*100</f>
        <v>103.72799999999999</v>
      </c>
      <c r="J32" s="6">
        <f t="shared" si="8"/>
        <v>20.945993742948275</v>
      </c>
      <c r="K32" s="300">
        <v>5089136</v>
      </c>
      <c r="L32" s="300">
        <v>4989954</v>
      </c>
      <c r="M32" s="170">
        <f t="shared" si="6"/>
        <v>107.271</v>
      </c>
      <c r="N32" s="170">
        <f t="shared" si="9"/>
        <v>21.754911183775413</v>
      </c>
      <c r="O32" s="306">
        <v>5459533</v>
      </c>
      <c r="P32" s="306">
        <v>5361148</v>
      </c>
      <c r="Q32" s="239">
        <f t="shared" si="7"/>
        <v>107.43899999999999</v>
      </c>
      <c r="R32" s="297">
        <f t="shared" si="10"/>
        <v>21.98491616395825</v>
      </c>
      <c r="S32" s="439"/>
    </row>
    <row r="33" spans="1:19" ht="26.25" customHeight="1" thickBot="1">
      <c r="A33" s="294"/>
      <c r="B33" s="295" t="s">
        <v>67</v>
      </c>
      <c r="C33" s="310">
        <v>638409</v>
      </c>
      <c r="D33" s="310">
        <v>626946</v>
      </c>
      <c r="E33" s="311">
        <v>111.59</v>
      </c>
      <c r="F33" s="312">
        <v>2.8980150584957172</v>
      </c>
      <c r="G33" s="454">
        <v>651560</v>
      </c>
      <c r="H33" s="454">
        <v>650398</v>
      </c>
      <c r="I33" s="311">
        <f>ROUND(H33/D33,5)*100</f>
        <v>103.741</v>
      </c>
      <c r="J33" s="311">
        <f t="shared" si="8"/>
        <v>2.9286359381387697</v>
      </c>
      <c r="K33" s="310">
        <v>693881</v>
      </c>
      <c r="L33" s="310">
        <v>697487</v>
      </c>
      <c r="M33" s="313">
        <f t="shared" si="6"/>
        <v>107.24000000000001</v>
      </c>
      <c r="N33" s="313">
        <f t="shared" si="9"/>
        <v>3.0408632498091088</v>
      </c>
      <c r="O33" s="314">
        <v>718066</v>
      </c>
      <c r="P33" s="314">
        <v>753221</v>
      </c>
      <c r="Q33" s="315">
        <f t="shared" si="7"/>
        <v>107.99099999999999</v>
      </c>
      <c r="R33" s="316">
        <f t="shared" si="10"/>
        <v>3.088797499702078</v>
      </c>
      <c r="S33" s="439"/>
    </row>
    <row r="34" spans="1:19" ht="15" customHeight="1">
      <c r="A34" s="440" t="s">
        <v>385</v>
      </c>
      <c r="B34" s="440"/>
      <c r="C34" s="11"/>
      <c r="D34" s="11"/>
      <c r="E34" s="12"/>
      <c r="F34" s="12"/>
      <c r="G34" s="11"/>
      <c r="H34" s="11"/>
      <c r="I34" s="12"/>
      <c r="J34" s="12"/>
      <c r="K34" s="11"/>
      <c r="L34" s="11"/>
      <c r="M34" s="12"/>
      <c r="N34" s="12"/>
      <c r="O34" s="11"/>
      <c r="P34" s="11"/>
      <c r="R34" s="317" t="s">
        <v>32</v>
      </c>
    </row>
    <row r="35" spans="1:19" ht="15.75" customHeight="1">
      <c r="B35" s="31" t="s">
        <v>386</v>
      </c>
    </row>
    <row r="36" spans="1:19" ht="24.95" customHeight="1">
      <c r="D36" s="245">
        <v>561826</v>
      </c>
      <c r="H36" s="245">
        <v>626946</v>
      </c>
      <c r="I36" s="6">
        <f>ROUND(H36/D36,5)*100</f>
        <v>111.59099999999999</v>
      </c>
    </row>
  </sheetData>
  <sheetProtection selectLockedCells="1" selectUnlockedCells="1"/>
  <mergeCells count="19">
    <mergeCell ref="P4:P5"/>
    <mergeCell ref="R4:R5"/>
    <mergeCell ref="A6:B6"/>
    <mergeCell ref="A3:B5"/>
    <mergeCell ref="C3:F3"/>
    <mergeCell ref="G3:J3"/>
    <mergeCell ref="K3:N3"/>
    <mergeCell ref="O3:R3"/>
    <mergeCell ref="N4:N5"/>
    <mergeCell ref="H4:H5"/>
    <mergeCell ref="A27:B27"/>
    <mergeCell ref="O4:O5"/>
    <mergeCell ref="J4:J5"/>
    <mergeCell ref="K4:K5"/>
    <mergeCell ref="L4:L5"/>
    <mergeCell ref="C4:C5"/>
    <mergeCell ref="D4:D5"/>
    <mergeCell ref="F4:F5"/>
    <mergeCell ref="G4:G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58" orientation="portrait" useFirstPageNumber="1" horizontalDpi="300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36"/>
  <sheetViews>
    <sheetView view="pageBreakPreview" zoomScaleNormal="90" zoomScaleSheetLayoutView="100" workbookViewId="0">
      <pane xSplit="2" topLeftCell="K1" activePane="topRight" state="frozen"/>
      <selection pane="topRight" activeCell="P14" sqref="P14"/>
    </sheetView>
  </sheetViews>
  <sheetFormatPr defaultRowHeight="24.95" customHeight="1"/>
  <cols>
    <col min="1" max="1" width="2.75" style="31" customWidth="1"/>
    <col min="2" max="2" width="21.625" style="31" customWidth="1"/>
    <col min="3" max="3" width="12.75" style="4" customWidth="1"/>
    <col min="4" max="4" width="12.75" style="245" customWidth="1"/>
    <col min="5" max="6" width="8.375" style="13" customWidth="1"/>
    <col min="7" max="8" width="12.75" style="245" customWidth="1"/>
    <col min="9" max="10" width="9.125" style="13" customWidth="1"/>
    <col min="11" max="12" width="14.125" style="245" customWidth="1"/>
    <col min="13" max="14" width="9.125" style="13" customWidth="1"/>
    <col min="15" max="16" width="14.125" style="245" customWidth="1"/>
    <col min="17" max="18" width="9.125" style="13" customWidth="1"/>
    <col min="19" max="16384" width="9" style="31"/>
  </cols>
  <sheetData>
    <row r="1" spans="1:19" ht="5.0999999999999996" customHeight="1">
      <c r="C1" s="245"/>
      <c r="O1" s="4"/>
      <c r="P1" s="4"/>
      <c r="Q1" s="243"/>
      <c r="R1" s="6"/>
    </row>
    <row r="2" spans="1:19" ht="18" customHeight="1" thickBot="1">
      <c r="A2" s="157" t="s">
        <v>361</v>
      </c>
      <c r="C2" s="245"/>
      <c r="O2" s="4"/>
      <c r="P2" s="4"/>
      <c r="Q2" s="243"/>
      <c r="R2" s="6" t="s">
        <v>1</v>
      </c>
    </row>
    <row r="3" spans="1:19" ht="17.25" customHeight="1">
      <c r="A3" s="615" t="s">
        <v>34</v>
      </c>
      <c r="B3" s="616"/>
      <c r="C3" s="619" t="s">
        <v>346</v>
      </c>
      <c r="D3" s="619"/>
      <c r="E3" s="619"/>
      <c r="F3" s="619"/>
      <c r="G3" s="616" t="s">
        <v>382</v>
      </c>
      <c r="H3" s="616"/>
      <c r="I3" s="616"/>
      <c r="J3" s="616"/>
      <c r="K3" s="616" t="s">
        <v>383</v>
      </c>
      <c r="L3" s="616"/>
      <c r="M3" s="616"/>
      <c r="N3" s="616"/>
      <c r="O3" s="620" t="s">
        <v>347</v>
      </c>
      <c r="P3" s="620"/>
      <c r="Q3" s="620"/>
      <c r="R3" s="621"/>
      <c r="S3" s="439"/>
    </row>
    <row r="4" spans="1:19" ht="13.5" customHeight="1">
      <c r="A4" s="617"/>
      <c r="B4" s="618"/>
      <c r="C4" s="611" t="s">
        <v>35</v>
      </c>
      <c r="D4" s="610" t="s">
        <v>36</v>
      </c>
      <c r="E4" s="298" t="s">
        <v>37</v>
      </c>
      <c r="F4" s="609" t="s">
        <v>38</v>
      </c>
      <c r="G4" s="610" t="s">
        <v>35</v>
      </c>
      <c r="H4" s="610" t="s">
        <v>36</v>
      </c>
      <c r="I4" s="247" t="s">
        <v>37</v>
      </c>
      <c r="J4" s="609" t="s">
        <v>38</v>
      </c>
      <c r="K4" s="610" t="s">
        <v>35</v>
      </c>
      <c r="L4" s="610" t="s">
        <v>36</v>
      </c>
      <c r="M4" s="247" t="s">
        <v>37</v>
      </c>
      <c r="N4" s="609" t="s">
        <v>38</v>
      </c>
      <c r="O4" s="608" t="s">
        <v>35</v>
      </c>
      <c r="P4" s="608" t="s">
        <v>36</v>
      </c>
      <c r="Q4" s="278" t="s">
        <v>37</v>
      </c>
      <c r="R4" s="612" t="s">
        <v>38</v>
      </c>
      <c r="S4" s="439"/>
    </row>
    <row r="5" spans="1:19" ht="13.5" customHeight="1">
      <c r="A5" s="617"/>
      <c r="B5" s="618"/>
      <c r="C5" s="611"/>
      <c r="D5" s="610"/>
      <c r="E5" s="299" t="s">
        <v>39</v>
      </c>
      <c r="F5" s="609"/>
      <c r="G5" s="610"/>
      <c r="H5" s="610"/>
      <c r="I5" s="249" t="s">
        <v>39</v>
      </c>
      <c r="J5" s="609"/>
      <c r="K5" s="610"/>
      <c r="L5" s="610"/>
      <c r="M5" s="249" t="s">
        <v>39</v>
      </c>
      <c r="N5" s="609"/>
      <c r="O5" s="608"/>
      <c r="P5" s="608"/>
      <c r="Q5" s="279" t="s">
        <v>39</v>
      </c>
      <c r="R5" s="612"/>
      <c r="S5" s="439"/>
    </row>
    <row r="6" spans="1:19" s="238" customFormat="1" ht="26.25" customHeight="1">
      <c r="A6" s="613" t="s">
        <v>40</v>
      </c>
      <c r="B6" s="614"/>
      <c r="C6" s="300">
        <f>SUM(C7:C26)</f>
        <v>39016409</v>
      </c>
      <c r="D6" s="300">
        <f>SUM(D7:D26)</f>
        <v>37020448</v>
      </c>
      <c r="E6" s="301">
        <v>116.67099999999999</v>
      </c>
      <c r="F6" s="6">
        <v>100</v>
      </c>
      <c r="G6" s="300">
        <f>SUM(G7:G26)</f>
        <v>38841066</v>
      </c>
      <c r="H6" s="300">
        <f>SUM(H7:H26)</f>
        <v>37706987</v>
      </c>
      <c r="I6" s="6">
        <f>ROUND(H6/D6,5)*100</f>
        <v>101.854</v>
      </c>
      <c r="J6" s="6">
        <f>SUM(J7:J26)</f>
        <v>100</v>
      </c>
      <c r="K6" s="302">
        <f>SUM(K7:K26)</f>
        <v>38711002</v>
      </c>
      <c r="L6" s="302">
        <f>SUM(L7:L26)</f>
        <v>36898236</v>
      </c>
      <c r="M6" s="303">
        <f>ROUND(L6/H6,5)*100</f>
        <v>97.855000000000004</v>
      </c>
      <c r="N6" s="303">
        <f>SUM(N7:N26)</f>
        <v>100.00000000000001</v>
      </c>
      <c r="O6" s="304">
        <f>SUM(O7:O26)</f>
        <v>46301092</v>
      </c>
      <c r="P6" s="304">
        <f>SUM(P7:P26)</f>
        <v>42922452</v>
      </c>
      <c r="Q6" s="305">
        <f>ROUND(P6/L6,5)*100</f>
        <v>116.327</v>
      </c>
      <c r="R6" s="296">
        <f>SUM(R7:R26)</f>
        <v>99.999999999999986</v>
      </c>
      <c r="S6" s="7"/>
    </row>
    <row r="7" spans="1:19" ht="26.25" customHeight="1">
      <c r="A7" s="181"/>
      <c r="B7" s="472" t="s">
        <v>41</v>
      </c>
      <c r="C7" s="300">
        <v>12890808</v>
      </c>
      <c r="D7" s="300">
        <v>13023285</v>
      </c>
      <c r="E7" s="6">
        <v>100.634</v>
      </c>
      <c r="F7" s="6">
        <v>35.178626147365911</v>
      </c>
      <c r="G7" s="444">
        <v>13142232</v>
      </c>
      <c r="H7" s="444">
        <v>13421193</v>
      </c>
      <c r="I7" s="6">
        <f t="shared" ref="I7:I31" si="0">ROUND(H7/D7,5)*100</f>
        <v>103.05500000000001</v>
      </c>
      <c r="J7" s="6">
        <f t="shared" ref="J7:J26" si="1">H7/$H$6*100</f>
        <v>35.593384854642458</v>
      </c>
      <c r="K7" s="300">
        <v>13410248</v>
      </c>
      <c r="L7" s="300">
        <v>13646826</v>
      </c>
      <c r="M7" s="170">
        <f>ROUND(L7/H7,5)*100</f>
        <v>101.681</v>
      </c>
      <c r="N7" s="170">
        <f t="shared" ref="N7:N26" si="2">L7/$L$6*100</f>
        <v>36.985036357835646</v>
      </c>
      <c r="O7" s="307">
        <v>13228664</v>
      </c>
      <c r="P7" s="307">
        <v>13509102</v>
      </c>
      <c r="Q7" s="239">
        <f>ROUND(P7/L7,5)*100</f>
        <v>98.991</v>
      </c>
      <c r="R7" s="297">
        <f t="shared" ref="R7:R26" si="3">P7/$P$6*100</f>
        <v>31.473276503401998</v>
      </c>
      <c r="S7" s="439"/>
    </row>
    <row r="8" spans="1:19" ht="26.25" customHeight="1">
      <c r="A8" s="181"/>
      <c r="B8" s="472" t="s">
        <v>42</v>
      </c>
      <c r="C8" s="300">
        <v>201841</v>
      </c>
      <c r="D8" s="300">
        <v>202466</v>
      </c>
      <c r="E8" s="6">
        <v>93.861000000000004</v>
      </c>
      <c r="F8" s="6">
        <v>0.5469031601130272</v>
      </c>
      <c r="G8" s="444">
        <v>191451</v>
      </c>
      <c r="H8" s="444">
        <v>196685</v>
      </c>
      <c r="I8" s="6">
        <f t="shared" si="0"/>
        <v>97.14500000000001</v>
      </c>
      <c r="J8" s="6">
        <f t="shared" si="1"/>
        <v>0.52161420375486378</v>
      </c>
      <c r="K8" s="300">
        <v>186702</v>
      </c>
      <c r="L8" s="300">
        <v>192705</v>
      </c>
      <c r="M8" s="170">
        <f t="shared" ref="M8:M14" si="4">ROUND(L8/H8,5)*100</f>
        <v>97.975999999999999</v>
      </c>
      <c r="N8" s="170">
        <f t="shared" si="2"/>
        <v>0.52226073896865965</v>
      </c>
      <c r="O8" s="307">
        <v>183533</v>
      </c>
      <c r="P8" s="307">
        <v>181781</v>
      </c>
      <c r="Q8" s="239">
        <f t="shared" ref="Q8:Q14" si="5">ROUND(P8/L8,5)*100</f>
        <v>94.331000000000003</v>
      </c>
      <c r="R8" s="297">
        <f t="shared" si="3"/>
        <v>0.42351028780927985</v>
      </c>
      <c r="S8" s="439"/>
    </row>
    <row r="9" spans="1:19" ht="26.25" customHeight="1">
      <c r="A9" s="181"/>
      <c r="B9" s="472" t="s">
        <v>43</v>
      </c>
      <c r="C9" s="300">
        <v>27693</v>
      </c>
      <c r="D9" s="300">
        <v>31142</v>
      </c>
      <c r="E9" s="6">
        <v>89.114999999999995</v>
      </c>
      <c r="F9" s="6">
        <v>8.4121078167395488E-2</v>
      </c>
      <c r="G9" s="444">
        <v>27105</v>
      </c>
      <c r="H9" s="444">
        <v>32305</v>
      </c>
      <c r="I9" s="6">
        <f t="shared" si="0"/>
        <v>103.735</v>
      </c>
      <c r="J9" s="6">
        <f t="shared" si="1"/>
        <v>8.5673777117222336E-2</v>
      </c>
      <c r="K9" s="300">
        <v>33410</v>
      </c>
      <c r="L9" s="300">
        <v>34829</v>
      </c>
      <c r="M9" s="170">
        <f t="shared" si="4"/>
        <v>107.813</v>
      </c>
      <c r="N9" s="170">
        <f t="shared" si="2"/>
        <v>9.4392046275599731E-2</v>
      </c>
      <c r="O9" s="307">
        <v>62582</v>
      </c>
      <c r="P9" s="307">
        <v>58031</v>
      </c>
      <c r="Q9" s="239">
        <f t="shared" si="5"/>
        <v>166.61699999999999</v>
      </c>
      <c r="R9" s="297">
        <f t="shared" si="3"/>
        <v>0.13519963864133391</v>
      </c>
      <c r="S9" s="439"/>
    </row>
    <row r="10" spans="1:19" ht="26.25" customHeight="1">
      <c r="A10" s="181"/>
      <c r="B10" s="472" t="s">
        <v>44</v>
      </c>
      <c r="C10" s="300">
        <v>5099</v>
      </c>
      <c r="D10" s="300">
        <v>4491</v>
      </c>
      <c r="E10" s="6">
        <v>64.888999999999996</v>
      </c>
      <c r="F10" s="6">
        <v>1.2131133583256475E-2</v>
      </c>
      <c r="G10" s="444">
        <v>6184</v>
      </c>
      <c r="H10" s="444">
        <v>6428</v>
      </c>
      <c r="I10" s="6">
        <f t="shared" si="0"/>
        <v>143.131</v>
      </c>
      <c r="J10" s="6">
        <f t="shared" si="1"/>
        <v>1.7047238486596662E-2</v>
      </c>
      <c r="K10" s="300">
        <v>9522</v>
      </c>
      <c r="L10" s="300">
        <v>8384</v>
      </c>
      <c r="M10" s="170">
        <f t="shared" si="4"/>
        <v>130.429</v>
      </c>
      <c r="N10" s="170">
        <f t="shared" si="2"/>
        <v>2.2721953428884785E-2</v>
      </c>
      <c r="O10" s="307">
        <v>7637</v>
      </c>
      <c r="P10" s="307">
        <v>9171</v>
      </c>
      <c r="Q10" s="239">
        <f t="shared" si="5"/>
        <v>109.38699999999999</v>
      </c>
      <c r="R10" s="297">
        <f t="shared" si="3"/>
        <v>2.1366440109246321E-2</v>
      </c>
      <c r="S10" s="439"/>
    </row>
    <row r="11" spans="1:19" ht="26.25" customHeight="1">
      <c r="A11" s="181"/>
      <c r="B11" s="8" t="s">
        <v>45</v>
      </c>
      <c r="C11" s="300">
        <v>3590</v>
      </c>
      <c r="D11" s="300">
        <v>4024</v>
      </c>
      <c r="E11" s="6">
        <v>126.89999999999999</v>
      </c>
      <c r="F11" s="6">
        <v>1.0869668568030295E-2</v>
      </c>
      <c r="G11" s="444">
        <v>4067</v>
      </c>
      <c r="H11" s="444">
        <v>2516</v>
      </c>
      <c r="I11" s="6">
        <f t="shared" si="0"/>
        <v>62.524999999999999</v>
      </c>
      <c r="J11" s="6">
        <f t="shared" si="1"/>
        <v>6.6725034275477903E-3</v>
      </c>
      <c r="K11" s="300">
        <v>2377</v>
      </c>
      <c r="L11" s="300">
        <v>2204</v>
      </c>
      <c r="M11" s="170">
        <f t="shared" si="4"/>
        <v>87.599000000000004</v>
      </c>
      <c r="N11" s="170">
        <f t="shared" si="2"/>
        <v>5.9731852763909906E-3</v>
      </c>
      <c r="O11" s="307">
        <v>2150</v>
      </c>
      <c r="P11" s="307">
        <v>2413</v>
      </c>
      <c r="Q11" s="239">
        <f t="shared" si="5"/>
        <v>109.483</v>
      </c>
      <c r="R11" s="297">
        <f t="shared" si="3"/>
        <v>5.6217664358969984E-3</v>
      </c>
      <c r="S11" s="439"/>
    </row>
    <row r="12" spans="1:19" ht="26.25" customHeight="1">
      <c r="A12" s="181"/>
      <c r="B12" s="472" t="s">
        <v>46</v>
      </c>
      <c r="C12" s="300">
        <v>906776</v>
      </c>
      <c r="D12" s="300">
        <v>924508</v>
      </c>
      <c r="E12" s="6">
        <v>106.57799999999999</v>
      </c>
      <c r="F12" s="6">
        <v>2.497290146245664</v>
      </c>
      <c r="G12" s="444">
        <v>907140</v>
      </c>
      <c r="H12" s="444">
        <v>943314</v>
      </c>
      <c r="I12" s="6">
        <f t="shared" si="0"/>
        <v>102.03400000000001</v>
      </c>
      <c r="J12" s="6">
        <f t="shared" si="1"/>
        <v>2.5016955080500067</v>
      </c>
      <c r="K12" s="300">
        <v>931075</v>
      </c>
      <c r="L12" s="300">
        <v>931004</v>
      </c>
      <c r="M12" s="170">
        <f t="shared" si="4"/>
        <v>98.694999999999993</v>
      </c>
      <c r="N12" s="170">
        <f t="shared" si="2"/>
        <v>2.5231666901366236</v>
      </c>
      <c r="O12" s="307">
        <v>959581</v>
      </c>
      <c r="P12" s="307">
        <v>960977</v>
      </c>
      <c r="Q12" s="239">
        <f t="shared" si="5"/>
        <v>103.21899999999999</v>
      </c>
      <c r="R12" s="297">
        <f t="shared" si="3"/>
        <v>2.2388679006502237</v>
      </c>
      <c r="S12" s="439"/>
    </row>
    <row r="13" spans="1:19" ht="26.25" customHeight="1">
      <c r="A13" s="181"/>
      <c r="B13" s="472" t="s">
        <v>47</v>
      </c>
      <c r="C13" s="300">
        <v>42719</v>
      </c>
      <c r="D13" s="300">
        <v>45238</v>
      </c>
      <c r="E13" s="6">
        <v>63.031000000000006</v>
      </c>
      <c r="F13" s="6">
        <v>0.12219733267409406</v>
      </c>
      <c r="G13" s="444">
        <v>41701</v>
      </c>
      <c r="H13" s="444">
        <v>35377</v>
      </c>
      <c r="I13" s="6">
        <f t="shared" si="0"/>
        <v>78.201999999999998</v>
      </c>
      <c r="J13" s="6">
        <f t="shared" si="1"/>
        <v>9.3820808329236172E-2</v>
      </c>
      <c r="K13" s="300">
        <v>26584</v>
      </c>
      <c r="L13" s="300">
        <v>27490</v>
      </c>
      <c r="M13" s="170">
        <f t="shared" si="4"/>
        <v>77.706000000000003</v>
      </c>
      <c r="N13" s="170">
        <f t="shared" si="2"/>
        <v>7.4502206555348602E-2</v>
      </c>
      <c r="O13" s="307">
        <v>36146</v>
      </c>
      <c r="P13" s="307">
        <v>37391</v>
      </c>
      <c r="Q13" s="239">
        <f t="shared" si="5"/>
        <v>136.017</v>
      </c>
      <c r="R13" s="297">
        <f t="shared" si="3"/>
        <v>8.7112917034655887E-2</v>
      </c>
      <c r="S13" s="439"/>
    </row>
    <row r="14" spans="1:19" ht="26.25" customHeight="1">
      <c r="A14" s="181"/>
      <c r="B14" s="9" t="s">
        <v>48</v>
      </c>
      <c r="C14" s="300">
        <v>551371</v>
      </c>
      <c r="D14" s="300">
        <v>551371</v>
      </c>
      <c r="E14" s="6">
        <v>96.552999999999997</v>
      </c>
      <c r="F14" s="6">
        <v>1.4893687942404155</v>
      </c>
      <c r="G14" s="444">
        <v>552724</v>
      </c>
      <c r="H14" s="444">
        <v>552724</v>
      </c>
      <c r="I14" s="6">
        <f t="shared" si="0"/>
        <v>100.245</v>
      </c>
      <c r="J14" s="6">
        <f t="shared" si="1"/>
        <v>1.4658397394626095</v>
      </c>
      <c r="K14" s="300">
        <v>533201</v>
      </c>
      <c r="L14" s="300">
        <v>533201</v>
      </c>
      <c r="M14" s="170">
        <f t="shared" si="4"/>
        <v>96.468000000000004</v>
      </c>
      <c r="N14" s="170">
        <f t="shared" si="2"/>
        <v>1.44505824072457</v>
      </c>
      <c r="O14" s="307">
        <v>513341</v>
      </c>
      <c r="P14" s="307">
        <v>513341</v>
      </c>
      <c r="Q14" s="239">
        <f t="shared" si="5"/>
        <v>96.275000000000006</v>
      </c>
      <c r="R14" s="297">
        <f t="shared" si="3"/>
        <v>1.195973147107253</v>
      </c>
      <c r="S14" s="439"/>
    </row>
    <row r="15" spans="1:19" ht="26.25" customHeight="1">
      <c r="A15" s="181"/>
      <c r="B15" s="9" t="s">
        <v>49</v>
      </c>
      <c r="C15" s="300">
        <v>4280183</v>
      </c>
      <c r="D15" s="300">
        <v>4319050</v>
      </c>
      <c r="E15" s="6">
        <v>104.78400000000001</v>
      </c>
      <c r="F15" s="6">
        <v>11.666660543924266</v>
      </c>
      <c r="G15" s="444">
        <v>4520288</v>
      </c>
      <c r="H15" s="444">
        <v>4575097</v>
      </c>
      <c r="I15" s="6">
        <f t="shared" si="0"/>
        <v>105.928</v>
      </c>
      <c r="J15" s="6">
        <f t="shared" si="1"/>
        <v>12.133287127926716</v>
      </c>
      <c r="K15" s="300">
        <v>4699907</v>
      </c>
      <c r="L15" s="300">
        <v>4793659</v>
      </c>
      <c r="M15" s="170">
        <f>ROUND(L15/H15,5)*100</f>
        <v>104.77700000000002</v>
      </c>
      <c r="N15" s="170">
        <f t="shared" si="2"/>
        <v>12.991566859727385</v>
      </c>
      <c r="O15" s="307">
        <v>4966037</v>
      </c>
      <c r="P15" s="307">
        <v>5156009</v>
      </c>
      <c r="Q15" s="239">
        <f>ROUND(P15/L15,5)*100</f>
        <v>107.559</v>
      </c>
      <c r="R15" s="297">
        <f t="shared" si="3"/>
        <v>12.012382237622399</v>
      </c>
      <c r="S15" s="439"/>
    </row>
    <row r="16" spans="1:19" ht="26.25" customHeight="1">
      <c r="A16" s="181"/>
      <c r="B16" s="10" t="s">
        <v>50</v>
      </c>
      <c r="C16" s="300">
        <v>18000</v>
      </c>
      <c r="D16" s="300">
        <v>17388</v>
      </c>
      <c r="E16" s="6">
        <v>98.326000000000008</v>
      </c>
      <c r="F16" s="6">
        <v>4.6968637440584188E-2</v>
      </c>
      <c r="G16" s="444">
        <v>18000</v>
      </c>
      <c r="H16" s="444">
        <v>16973</v>
      </c>
      <c r="I16" s="6">
        <f t="shared" si="0"/>
        <v>97.613</v>
      </c>
      <c r="J16" s="6">
        <f t="shared" si="1"/>
        <v>4.5012877852054316E-2</v>
      </c>
      <c r="K16" s="300">
        <v>17000</v>
      </c>
      <c r="L16" s="300">
        <v>17409</v>
      </c>
      <c r="M16" s="170">
        <f>ROUND(L16/H16,5)*100</f>
        <v>102.569</v>
      </c>
      <c r="N16" s="170">
        <f t="shared" si="2"/>
        <v>4.718111727617548E-2</v>
      </c>
      <c r="O16" s="307">
        <v>16500</v>
      </c>
      <c r="P16" s="307">
        <v>18008</v>
      </c>
      <c r="Q16" s="239">
        <f>ROUND(P16/L16,5)*100</f>
        <v>103.441</v>
      </c>
      <c r="R16" s="297">
        <f t="shared" si="3"/>
        <v>4.1954732688617137E-2</v>
      </c>
      <c r="S16" s="439"/>
    </row>
    <row r="17" spans="1:19" ht="26.25" customHeight="1">
      <c r="A17" s="181"/>
      <c r="B17" s="472" t="s">
        <v>51</v>
      </c>
      <c r="C17" s="300">
        <v>528568</v>
      </c>
      <c r="D17" s="300">
        <v>533931</v>
      </c>
      <c r="E17" s="6">
        <v>103.92399999999999</v>
      </c>
      <c r="F17" s="6">
        <v>1.4422596938859302</v>
      </c>
      <c r="G17" s="444">
        <v>545340</v>
      </c>
      <c r="H17" s="444">
        <v>542508</v>
      </c>
      <c r="I17" s="6">
        <f t="shared" si="0"/>
        <v>101.60599999999999</v>
      </c>
      <c r="J17" s="6">
        <f t="shared" si="1"/>
        <v>1.4387466174372405</v>
      </c>
      <c r="K17" s="300">
        <v>633830</v>
      </c>
      <c r="L17" s="300">
        <v>627352</v>
      </c>
      <c r="M17" s="170">
        <f t="shared" ref="M17:M33" si="6">ROUND(L17/H17,5)*100</f>
        <v>115.63900000000001</v>
      </c>
      <c r="N17" s="170">
        <f t="shared" si="2"/>
        <v>1.7002222003241565</v>
      </c>
      <c r="O17" s="307">
        <v>649976</v>
      </c>
      <c r="P17" s="307">
        <v>634893</v>
      </c>
      <c r="Q17" s="239">
        <f t="shared" ref="Q17:Q33" si="7">ROUND(P17/L17,5)*100</f>
        <v>101.202</v>
      </c>
      <c r="R17" s="297">
        <f t="shared" si="3"/>
        <v>1.4791629331893714</v>
      </c>
      <c r="S17" s="439"/>
    </row>
    <row r="18" spans="1:19" ht="26.25" customHeight="1">
      <c r="A18" s="181"/>
      <c r="B18" s="472" t="s">
        <v>52</v>
      </c>
      <c r="C18" s="300">
        <v>437529</v>
      </c>
      <c r="D18" s="300">
        <v>445221</v>
      </c>
      <c r="E18" s="6">
        <v>107.09599999999999</v>
      </c>
      <c r="F18" s="6">
        <v>1.2026353651906103</v>
      </c>
      <c r="G18" s="444">
        <v>464991</v>
      </c>
      <c r="H18" s="444">
        <v>451984</v>
      </c>
      <c r="I18" s="6">
        <f t="shared" si="0"/>
        <v>101.51900000000001</v>
      </c>
      <c r="J18" s="6">
        <f t="shared" si="1"/>
        <v>1.198674399521765</v>
      </c>
      <c r="K18" s="300">
        <v>475090</v>
      </c>
      <c r="L18" s="300">
        <v>481446</v>
      </c>
      <c r="M18" s="170">
        <f t="shared" si="6"/>
        <v>106.518</v>
      </c>
      <c r="N18" s="170">
        <f t="shared" si="2"/>
        <v>1.304794082839082</v>
      </c>
      <c r="O18" s="307">
        <v>481942</v>
      </c>
      <c r="P18" s="307">
        <v>506807</v>
      </c>
      <c r="Q18" s="239">
        <f t="shared" si="7"/>
        <v>105.268</v>
      </c>
      <c r="R18" s="297">
        <f t="shared" si="3"/>
        <v>1.1807503448311854</v>
      </c>
      <c r="S18" s="439"/>
    </row>
    <row r="19" spans="1:19" ht="26.25" customHeight="1">
      <c r="A19" s="181"/>
      <c r="B19" s="472" t="s">
        <v>53</v>
      </c>
      <c r="C19" s="300">
        <v>10617139</v>
      </c>
      <c r="D19" s="300">
        <v>9280496</v>
      </c>
      <c r="E19" s="6">
        <v>164.09899999999999</v>
      </c>
      <c r="F19" s="6">
        <v>25.068567511662742</v>
      </c>
      <c r="G19" s="444">
        <v>10071965</v>
      </c>
      <c r="H19" s="444">
        <v>9223027</v>
      </c>
      <c r="I19" s="6">
        <f t="shared" si="0"/>
        <v>99.381</v>
      </c>
      <c r="J19" s="6">
        <f t="shared" si="1"/>
        <v>24.459729439533316</v>
      </c>
      <c r="K19" s="300">
        <v>9639049</v>
      </c>
      <c r="L19" s="300">
        <v>8748058</v>
      </c>
      <c r="M19" s="170">
        <f t="shared" si="6"/>
        <v>94.85</v>
      </c>
      <c r="N19" s="170">
        <f t="shared" si="2"/>
        <v>23.708607641839571</v>
      </c>
      <c r="O19" s="307">
        <v>8868813</v>
      </c>
      <c r="P19" s="307">
        <v>8269045</v>
      </c>
      <c r="Q19" s="239">
        <f t="shared" si="7"/>
        <v>94.524000000000001</v>
      </c>
      <c r="R19" s="297">
        <f t="shared" si="3"/>
        <v>19.265080662213798</v>
      </c>
      <c r="S19" s="439"/>
    </row>
    <row r="20" spans="1:19" ht="26.25" customHeight="1">
      <c r="A20" s="181"/>
      <c r="B20" s="472" t="s">
        <v>54</v>
      </c>
      <c r="C20" s="300">
        <v>2382146</v>
      </c>
      <c r="D20" s="300">
        <v>2264930</v>
      </c>
      <c r="E20" s="6">
        <v>117.25099999999999</v>
      </c>
      <c r="F20" s="6">
        <v>6.1180512996493182</v>
      </c>
      <c r="G20" s="444">
        <v>2814460</v>
      </c>
      <c r="H20" s="444">
        <v>2735873</v>
      </c>
      <c r="I20" s="6">
        <f t="shared" si="0"/>
        <v>120.79299999999999</v>
      </c>
      <c r="J20" s="6">
        <f t="shared" si="1"/>
        <v>7.2556128655943795</v>
      </c>
      <c r="K20" s="300">
        <v>3094768</v>
      </c>
      <c r="L20" s="300">
        <v>2729153</v>
      </c>
      <c r="M20" s="170">
        <f t="shared" si="6"/>
        <v>99.754000000000005</v>
      </c>
      <c r="N20" s="170">
        <f t="shared" si="2"/>
        <v>7.396432176324093</v>
      </c>
      <c r="O20" s="307">
        <v>6847823</v>
      </c>
      <c r="P20" s="307">
        <v>5198500</v>
      </c>
      <c r="Q20" s="239">
        <f t="shared" si="7"/>
        <v>190.48000000000002</v>
      </c>
      <c r="R20" s="297">
        <f t="shared" si="3"/>
        <v>12.11137704807731</v>
      </c>
      <c r="S20" s="439"/>
    </row>
    <row r="21" spans="1:19" ht="26.25" customHeight="1">
      <c r="A21" s="181"/>
      <c r="B21" s="472" t="s">
        <v>55</v>
      </c>
      <c r="C21" s="300">
        <v>78638</v>
      </c>
      <c r="D21" s="300">
        <v>85554</v>
      </c>
      <c r="E21" s="6">
        <v>91.33</v>
      </c>
      <c r="F21" s="6">
        <v>0.23109931030548306</v>
      </c>
      <c r="G21" s="444">
        <v>298613</v>
      </c>
      <c r="H21" s="444">
        <v>305327</v>
      </c>
      <c r="I21" s="6">
        <f t="shared" si="0"/>
        <v>356.88200000000001</v>
      </c>
      <c r="J21" s="6">
        <f t="shared" si="1"/>
        <v>0.80973587202817343</v>
      </c>
      <c r="K21" s="300">
        <v>102966</v>
      </c>
      <c r="L21" s="300">
        <v>104009</v>
      </c>
      <c r="M21" s="170">
        <f t="shared" si="6"/>
        <v>34.064999999999998</v>
      </c>
      <c r="N21" s="170">
        <f t="shared" si="2"/>
        <v>0.28188068394380694</v>
      </c>
      <c r="O21" s="307">
        <v>110677</v>
      </c>
      <c r="P21" s="307">
        <v>1018925</v>
      </c>
      <c r="Q21" s="239">
        <f t="shared" si="7"/>
        <v>979.65099999999995</v>
      </c>
      <c r="R21" s="297">
        <f t="shared" si="3"/>
        <v>2.3738741673006007</v>
      </c>
      <c r="S21" s="439"/>
    </row>
    <row r="22" spans="1:19" ht="26.25" customHeight="1">
      <c r="A22" s="181"/>
      <c r="B22" s="472" t="s">
        <v>56</v>
      </c>
      <c r="C22" s="300">
        <v>18022</v>
      </c>
      <c r="D22" s="300">
        <v>18315</v>
      </c>
      <c r="E22" s="6">
        <v>107.256</v>
      </c>
      <c r="F22" s="6">
        <v>4.9472659001857572E-2</v>
      </c>
      <c r="G22" s="444">
        <v>30762</v>
      </c>
      <c r="H22" s="444">
        <v>32397</v>
      </c>
      <c r="I22" s="6">
        <f t="shared" si="0"/>
        <v>176.88800000000001</v>
      </c>
      <c r="J22" s="6">
        <f t="shared" si="1"/>
        <v>8.5917763729040447E-2</v>
      </c>
      <c r="K22" s="300">
        <v>31898</v>
      </c>
      <c r="L22" s="300">
        <v>28268</v>
      </c>
      <c r="M22" s="170">
        <f t="shared" si="6"/>
        <v>87.25500000000001</v>
      </c>
      <c r="N22" s="170">
        <f t="shared" si="2"/>
        <v>7.6610708436034722E-2</v>
      </c>
      <c r="O22" s="307">
        <v>7211</v>
      </c>
      <c r="P22" s="307">
        <v>14336</v>
      </c>
      <c r="Q22" s="239">
        <f t="shared" si="7"/>
        <v>50.714999999999996</v>
      </c>
      <c r="R22" s="297">
        <f t="shared" si="3"/>
        <v>3.3399769426033718E-2</v>
      </c>
      <c r="S22" s="439"/>
    </row>
    <row r="23" spans="1:19" ht="26.25" customHeight="1">
      <c r="A23" s="181"/>
      <c r="B23" s="472" t="s">
        <v>57</v>
      </c>
      <c r="C23" s="300">
        <v>771000</v>
      </c>
      <c r="D23" s="300">
        <v>670800</v>
      </c>
      <c r="E23" s="6">
        <v>43.192999999999998</v>
      </c>
      <c r="F23" s="6">
        <v>1.8119715893227442</v>
      </c>
      <c r="G23" s="444">
        <v>384677</v>
      </c>
      <c r="H23" s="444">
        <v>238694</v>
      </c>
      <c r="I23" s="6">
        <f t="shared" si="0"/>
        <v>35.582999999999998</v>
      </c>
      <c r="J23" s="6">
        <f t="shared" si="1"/>
        <v>0.63302326436211942</v>
      </c>
      <c r="K23" s="300">
        <v>595130</v>
      </c>
      <c r="L23" s="300">
        <v>430597</v>
      </c>
      <c r="M23" s="170">
        <f t="shared" si="6"/>
        <v>180.39700000000002</v>
      </c>
      <c r="N23" s="170">
        <f t="shared" si="2"/>
        <v>1.1669853268866295</v>
      </c>
      <c r="O23" s="307">
        <v>2791832</v>
      </c>
      <c r="P23" s="307">
        <v>1978787</v>
      </c>
      <c r="Q23" s="239">
        <f t="shared" si="7"/>
        <v>459.54499999999996</v>
      </c>
      <c r="R23" s="297">
        <f t="shared" si="3"/>
        <v>4.6101443598795333</v>
      </c>
      <c r="S23" s="439"/>
    </row>
    <row r="24" spans="1:19" ht="26.25" customHeight="1">
      <c r="A24" s="181"/>
      <c r="B24" s="472" t="s">
        <v>58</v>
      </c>
      <c r="C24" s="300">
        <v>863554</v>
      </c>
      <c r="D24" s="300">
        <v>863555</v>
      </c>
      <c r="E24" s="6">
        <v>117.92400000000001</v>
      </c>
      <c r="F24" s="6">
        <v>2.332643300264762</v>
      </c>
      <c r="G24" s="444">
        <v>934336</v>
      </c>
      <c r="H24" s="444">
        <v>934337</v>
      </c>
      <c r="I24" s="6">
        <f t="shared" si="0"/>
        <v>108.197</v>
      </c>
      <c r="J24" s="6">
        <f t="shared" si="1"/>
        <v>2.4778882491990144</v>
      </c>
      <c r="K24" s="300">
        <v>823821</v>
      </c>
      <c r="L24" s="300">
        <v>823822</v>
      </c>
      <c r="M24" s="170">
        <f t="shared" si="6"/>
        <v>88.171999999999997</v>
      </c>
      <c r="N24" s="170">
        <f t="shared" si="2"/>
        <v>2.2326866791138742</v>
      </c>
      <c r="O24" s="307">
        <v>1281341</v>
      </c>
      <c r="P24" s="307">
        <v>1281342</v>
      </c>
      <c r="Q24" s="239">
        <f t="shared" si="7"/>
        <v>155.536</v>
      </c>
      <c r="R24" s="297">
        <f t="shared" si="3"/>
        <v>2.9852488389992256</v>
      </c>
      <c r="S24" s="439"/>
    </row>
    <row r="25" spans="1:19" ht="26.25" customHeight="1">
      <c r="A25" s="181"/>
      <c r="B25" s="472" t="s">
        <v>59</v>
      </c>
      <c r="C25" s="300">
        <v>473523</v>
      </c>
      <c r="D25" s="300">
        <v>502108</v>
      </c>
      <c r="E25" s="6">
        <v>123.65299999999999</v>
      </c>
      <c r="F25" s="6">
        <v>1.3562990917884084</v>
      </c>
      <c r="G25" s="444">
        <v>551350</v>
      </c>
      <c r="H25" s="444">
        <v>574948</v>
      </c>
      <c r="I25" s="6">
        <f t="shared" si="0"/>
        <v>114.50700000000001</v>
      </c>
      <c r="J25" s="6">
        <f t="shared" si="1"/>
        <v>1.5247784183870219</v>
      </c>
      <c r="K25" s="300">
        <v>205829</v>
      </c>
      <c r="L25" s="300">
        <v>354325</v>
      </c>
      <c r="M25" s="170">
        <f t="shared" si="6"/>
        <v>61.626999999999995</v>
      </c>
      <c r="N25" s="170">
        <f t="shared" si="2"/>
        <v>0.96027625819293905</v>
      </c>
      <c r="O25" s="307">
        <v>1205460</v>
      </c>
      <c r="P25" s="307">
        <v>330147</v>
      </c>
      <c r="Q25" s="239">
        <f t="shared" si="7"/>
        <v>93.176000000000002</v>
      </c>
      <c r="R25" s="297">
        <f t="shared" si="3"/>
        <v>0.76917087588565536</v>
      </c>
      <c r="S25" s="439"/>
    </row>
    <row r="26" spans="1:19" ht="26.25" customHeight="1">
      <c r="A26" s="181"/>
      <c r="B26" s="472" t="s">
        <v>60</v>
      </c>
      <c r="C26" s="300">
        <v>3918210</v>
      </c>
      <c r="D26" s="300">
        <v>3232575</v>
      </c>
      <c r="E26" s="6">
        <v>207.214</v>
      </c>
      <c r="F26" s="6">
        <v>8.7318635366055002</v>
      </c>
      <c r="G26" s="444">
        <v>3333680</v>
      </c>
      <c r="H26" s="444">
        <v>2885280</v>
      </c>
      <c r="I26" s="6">
        <f t="shared" si="0"/>
        <v>89.256</v>
      </c>
      <c r="J26" s="6">
        <f t="shared" si="1"/>
        <v>7.6518444711586211</v>
      </c>
      <c r="K26" s="300">
        <v>3258595</v>
      </c>
      <c r="L26" s="300">
        <v>2383495</v>
      </c>
      <c r="M26" s="170">
        <f t="shared" si="6"/>
        <v>82.608999999999995</v>
      </c>
      <c r="N26" s="170">
        <f t="shared" si="2"/>
        <v>6.4596448458945304</v>
      </c>
      <c r="O26" s="307">
        <v>4079846</v>
      </c>
      <c r="P26" s="307">
        <v>3243446</v>
      </c>
      <c r="Q26" s="239">
        <f t="shared" si="7"/>
        <v>136.07900000000001</v>
      </c>
      <c r="R26" s="297">
        <f t="shared" si="3"/>
        <v>7.5565254286963857</v>
      </c>
      <c r="S26" s="439"/>
    </row>
    <row r="27" spans="1:19" ht="26.25" customHeight="1">
      <c r="A27" s="606" t="s">
        <v>61</v>
      </c>
      <c r="B27" s="607"/>
      <c r="C27" s="300">
        <f>SUM(C28:C33)</f>
        <v>22955039</v>
      </c>
      <c r="D27" s="300">
        <f>SUM(D28:D33)</f>
        <v>21633635</v>
      </c>
      <c r="E27" s="6">
        <v>102.17400000000001</v>
      </c>
      <c r="F27" s="6">
        <v>99.999999999999986</v>
      </c>
      <c r="G27" s="300">
        <f>SUM(G28:G33)</f>
        <v>23145362</v>
      </c>
      <c r="H27" s="300">
        <f>SUM(H28:H33)</f>
        <v>22208223</v>
      </c>
      <c r="I27" s="6">
        <f t="shared" si="0"/>
        <v>102.65599999999999</v>
      </c>
      <c r="J27" s="6">
        <f>SUM(J28:J33)</f>
        <v>100</v>
      </c>
      <c r="K27" s="300">
        <f>SUM(K28:K33)</f>
        <v>24224235</v>
      </c>
      <c r="L27" s="300">
        <f>SUM(L28:L33)</f>
        <v>22937138</v>
      </c>
      <c r="M27" s="170">
        <f t="shared" si="6"/>
        <v>103.28200000000001</v>
      </c>
      <c r="N27" s="170">
        <f>SUM(N28:N33)</f>
        <v>100.00000000000001</v>
      </c>
      <c r="O27" s="307">
        <f>SUM(O28:O33)</f>
        <v>25468294</v>
      </c>
      <c r="P27" s="307">
        <f>SUM(P28:P33)</f>
        <v>24385574</v>
      </c>
      <c r="Q27" s="239">
        <f t="shared" si="7"/>
        <v>106.315</v>
      </c>
      <c r="R27" s="297">
        <f>SUM(R28:R33)</f>
        <v>100</v>
      </c>
      <c r="S27" s="439"/>
    </row>
    <row r="28" spans="1:19" ht="26.25" customHeight="1">
      <c r="A28" s="181"/>
      <c r="B28" s="472" t="s">
        <v>62</v>
      </c>
      <c r="C28" s="300">
        <v>13143965</v>
      </c>
      <c r="D28" s="300">
        <v>12329413</v>
      </c>
      <c r="E28" s="6">
        <v>105.47500000000001</v>
      </c>
      <c r="F28" s="6">
        <v>56.991869373778378</v>
      </c>
      <c r="G28" s="444">
        <v>13215907</v>
      </c>
      <c r="H28" s="444">
        <v>12906569</v>
      </c>
      <c r="I28" s="6">
        <f t="shared" si="0"/>
        <v>104.681</v>
      </c>
      <c r="J28" s="6">
        <f t="shared" ref="J28:J33" si="8">H28/$H$27*100</f>
        <v>58.116171654076062</v>
      </c>
      <c r="K28" s="300">
        <v>13622123</v>
      </c>
      <c r="L28" s="300">
        <v>13187572</v>
      </c>
      <c r="M28" s="170">
        <f t="shared" si="6"/>
        <v>102.17700000000001</v>
      </c>
      <c r="N28" s="170">
        <f t="shared" ref="N28:N33" si="9">L28/$L$27*100</f>
        <v>57.494409285064251</v>
      </c>
      <c r="O28" s="307">
        <v>14302108</v>
      </c>
      <c r="P28" s="307">
        <v>13958729</v>
      </c>
      <c r="Q28" s="239">
        <f>ROUND(P28/L28,5)*100</f>
        <v>105.84800000000001</v>
      </c>
      <c r="R28" s="297">
        <f t="shared" ref="R28:R33" si="10">P28/$P$27*100</f>
        <v>57.241748748665913</v>
      </c>
      <c r="S28" s="439"/>
    </row>
    <row r="29" spans="1:19" ht="26.25" customHeight="1">
      <c r="A29" s="181"/>
      <c r="B29" s="8" t="s">
        <v>63</v>
      </c>
      <c r="C29" s="300">
        <v>2549159</v>
      </c>
      <c r="D29" s="300">
        <v>2186629</v>
      </c>
      <c r="E29" s="6">
        <v>111.31</v>
      </c>
      <c r="F29" s="6">
        <v>10.107543184490263</v>
      </c>
      <c r="G29" s="444">
        <v>2439124</v>
      </c>
      <c r="H29" s="444">
        <v>2076374</v>
      </c>
      <c r="I29" s="6">
        <f t="shared" si="0"/>
        <v>94.957999999999998</v>
      </c>
      <c r="J29" s="6">
        <f t="shared" si="8"/>
        <v>9.3495729036942752</v>
      </c>
      <c r="K29" s="300">
        <v>2442946</v>
      </c>
      <c r="L29" s="300">
        <v>2080429</v>
      </c>
      <c r="M29" s="170">
        <f t="shared" si="6"/>
        <v>100.19499999999999</v>
      </c>
      <c r="N29" s="170">
        <f t="shared" si="9"/>
        <v>9.0701333357282845</v>
      </c>
      <c r="O29" s="307">
        <v>2543372</v>
      </c>
      <c r="P29" s="307">
        <v>2070826</v>
      </c>
      <c r="Q29" s="239">
        <f t="shared" si="7"/>
        <v>99.538000000000011</v>
      </c>
      <c r="R29" s="297">
        <f t="shared" si="10"/>
        <v>8.4920125316713886</v>
      </c>
      <c r="S29" s="439"/>
    </row>
    <row r="30" spans="1:19" ht="26.25" customHeight="1">
      <c r="A30" s="181"/>
      <c r="B30" s="472" t="s">
        <v>64</v>
      </c>
      <c r="C30" s="300">
        <v>81485</v>
      </c>
      <c r="D30" s="300">
        <v>81563</v>
      </c>
      <c r="E30" s="6">
        <v>10.113</v>
      </c>
      <c r="F30" s="6">
        <v>0.37701939595449402</v>
      </c>
      <c r="G30" s="444">
        <v>44281</v>
      </c>
      <c r="H30" s="444">
        <v>29925</v>
      </c>
      <c r="I30" s="6">
        <f t="shared" si="0"/>
        <v>36.689</v>
      </c>
      <c r="J30" s="6">
        <f t="shared" si="8"/>
        <v>0.13474738613710788</v>
      </c>
      <c r="K30" s="431">
        <v>0</v>
      </c>
      <c r="L30" s="431">
        <v>0</v>
      </c>
      <c r="M30" s="431">
        <v>0</v>
      </c>
      <c r="N30" s="431">
        <v>0</v>
      </c>
      <c r="O30" s="431">
        <v>0</v>
      </c>
      <c r="P30" s="431">
        <v>0</v>
      </c>
      <c r="Q30" s="431">
        <v>0</v>
      </c>
      <c r="R30" s="309">
        <f>P30/$P$27*100</f>
        <v>0</v>
      </c>
      <c r="S30" s="439"/>
    </row>
    <row r="31" spans="1:19" ht="26.25" customHeight="1">
      <c r="A31" s="181"/>
      <c r="B31" s="472" t="s">
        <v>65</v>
      </c>
      <c r="C31" s="300">
        <v>2035900</v>
      </c>
      <c r="D31" s="300">
        <v>1924525</v>
      </c>
      <c r="E31" s="6">
        <v>99.847999999999999</v>
      </c>
      <c r="F31" s="6">
        <v>8.8959853487405152</v>
      </c>
      <c r="G31" s="444">
        <v>1947749</v>
      </c>
      <c r="H31" s="444">
        <v>1893224</v>
      </c>
      <c r="I31" s="6">
        <f t="shared" si="0"/>
        <v>98.373999999999995</v>
      </c>
      <c r="J31" s="6">
        <f t="shared" si="8"/>
        <v>8.5248783750055104</v>
      </c>
      <c r="K31" s="300">
        <v>2376149</v>
      </c>
      <c r="L31" s="300">
        <v>1981696</v>
      </c>
      <c r="M31" s="170">
        <f t="shared" si="6"/>
        <v>104.67299999999999</v>
      </c>
      <c r="N31" s="170">
        <f t="shared" si="9"/>
        <v>8.6396829456229458</v>
      </c>
      <c r="O31" s="307">
        <v>2445215</v>
      </c>
      <c r="P31" s="307">
        <v>2241650</v>
      </c>
      <c r="Q31" s="239">
        <f t="shared" si="7"/>
        <v>113.11800000000001</v>
      </c>
      <c r="R31" s="297">
        <f t="shared" si="10"/>
        <v>9.1925250560023724</v>
      </c>
      <c r="S31" s="439"/>
    </row>
    <row r="32" spans="1:19" ht="26.25" customHeight="1">
      <c r="A32" s="181"/>
      <c r="B32" s="472" t="s">
        <v>66</v>
      </c>
      <c r="C32" s="300">
        <v>4506121</v>
      </c>
      <c r="D32" s="300">
        <v>4484559</v>
      </c>
      <c r="E32" s="6">
        <v>106.17399999999999</v>
      </c>
      <c r="F32" s="6">
        <v>20.729567638540633</v>
      </c>
      <c r="G32" s="444">
        <v>4846741</v>
      </c>
      <c r="H32" s="444">
        <v>4651733</v>
      </c>
      <c r="I32" s="6">
        <f>ROUND(H32/D32,5)*100</f>
        <v>103.72799999999999</v>
      </c>
      <c r="J32" s="6">
        <f t="shared" si="8"/>
        <v>20.945993742948275</v>
      </c>
      <c r="K32" s="300">
        <v>5089136</v>
      </c>
      <c r="L32" s="300">
        <v>4989954</v>
      </c>
      <c r="M32" s="170">
        <f t="shared" si="6"/>
        <v>107.271</v>
      </c>
      <c r="N32" s="170">
        <f t="shared" si="9"/>
        <v>21.754911183775413</v>
      </c>
      <c r="O32" s="307">
        <v>5459533</v>
      </c>
      <c r="P32" s="307">
        <v>5361148</v>
      </c>
      <c r="Q32" s="239">
        <f t="shared" si="7"/>
        <v>107.43899999999999</v>
      </c>
      <c r="R32" s="297">
        <f t="shared" si="10"/>
        <v>21.98491616395825</v>
      </c>
      <c r="S32" s="439"/>
    </row>
    <row r="33" spans="1:19" ht="26.25" customHeight="1" thickBot="1">
      <c r="A33" s="294"/>
      <c r="B33" s="295" t="s">
        <v>67</v>
      </c>
      <c r="C33" s="310">
        <v>638409</v>
      </c>
      <c r="D33" s="310">
        <v>626946</v>
      </c>
      <c r="E33" s="311">
        <v>111.59</v>
      </c>
      <c r="F33" s="312">
        <v>2.8980150584957172</v>
      </c>
      <c r="G33" s="454">
        <v>651560</v>
      </c>
      <c r="H33" s="454">
        <v>650398</v>
      </c>
      <c r="I33" s="311">
        <f>ROUND(H33/D33,5)*100</f>
        <v>103.741</v>
      </c>
      <c r="J33" s="311">
        <f t="shared" si="8"/>
        <v>2.9286359381387697</v>
      </c>
      <c r="K33" s="310">
        <v>693881</v>
      </c>
      <c r="L33" s="310">
        <v>697487</v>
      </c>
      <c r="M33" s="313">
        <f t="shared" si="6"/>
        <v>107.24000000000001</v>
      </c>
      <c r="N33" s="313">
        <f t="shared" si="9"/>
        <v>3.0408632498091088</v>
      </c>
      <c r="O33" s="432">
        <v>718066</v>
      </c>
      <c r="P33" s="432">
        <v>753221</v>
      </c>
      <c r="Q33" s="315">
        <f t="shared" si="7"/>
        <v>107.99099999999999</v>
      </c>
      <c r="R33" s="316">
        <f t="shared" si="10"/>
        <v>3.088797499702078</v>
      </c>
      <c r="S33" s="439"/>
    </row>
    <row r="34" spans="1:19" ht="15" customHeight="1">
      <c r="A34" s="440" t="s">
        <v>385</v>
      </c>
      <c r="B34" s="440"/>
      <c r="C34" s="11"/>
      <c r="D34" s="11"/>
      <c r="E34" s="12"/>
      <c r="F34" s="12"/>
      <c r="G34" s="11"/>
      <c r="H34" s="11"/>
      <c r="I34" s="12"/>
      <c r="J34" s="12"/>
      <c r="K34" s="11"/>
      <c r="L34" s="11"/>
      <c r="M34" s="12"/>
      <c r="N34" s="12"/>
      <c r="O34" s="11"/>
      <c r="P34" s="11"/>
      <c r="R34" s="317" t="s">
        <v>32</v>
      </c>
    </row>
    <row r="35" spans="1:19" ht="15.75" customHeight="1">
      <c r="B35" s="31" t="s">
        <v>386</v>
      </c>
    </row>
    <row r="36" spans="1:19" ht="24.95" customHeight="1">
      <c r="D36" s="245">
        <v>561826</v>
      </c>
      <c r="H36" s="245">
        <v>626946</v>
      </c>
      <c r="I36" s="6">
        <f>ROUND(H36/D36,5)*100</f>
        <v>111.59099999999999</v>
      </c>
    </row>
  </sheetData>
  <sheetProtection selectLockedCells="1" selectUnlockedCells="1"/>
  <mergeCells count="19">
    <mergeCell ref="A27:B27"/>
    <mergeCell ref="O4:O5"/>
    <mergeCell ref="P4:P5"/>
    <mergeCell ref="N4:N5"/>
    <mergeCell ref="H4:H5"/>
    <mergeCell ref="J4:J5"/>
    <mergeCell ref="K4:K5"/>
    <mergeCell ref="L4:L5"/>
    <mergeCell ref="G4:G5"/>
    <mergeCell ref="G3:J3"/>
    <mergeCell ref="R4:R5"/>
    <mergeCell ref="A6:B6"/>
    <mergeCell ref="A3:B5"/>
    <mergeCell ref="C3:F3"/>
    <mergeCell ref="K3:N3"/>
    <mergeCell ref="O3:R3"/>
    <mergeCell ref="C4:C5"/>
    <mergeCell ref="D4:D5"/>
    <mergeCell ref="F4:F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59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S32"/>
  <sheetViews>
    <sheetView view="pageBreakPreview" zoomScaleNormal="115" zoomScaleSheetLayoutView="100" workbookViewId="0">
      <pane xSplit="2" ySplit="5" topLeftCell="C6" activePane="bottomRight" state="frozen"/>
      <selection pane="topRight" activeCell="C1" sqref="C1"/>
      <selection pane="bottomLeft" activeCell="A18" sqref="A18"/>
      <selection pane="bottomRight" activeCell="G12" sqref="G12"/>
    </sheetView>
  </sheetViews>
  <sheetFormatPr defaultRowHeight="26.1" customHeight="1"/>
  <cols>
    <col min="1" max="1" width="1.75" style="84" customWidth="1"/>
    <col min="2" max="2" width="17.5" style="84" customWidth="1"/>
    <col min="3" max="3" width="12.5" style="277" customWidth="1"/>
    <col min="4" max="4" width="11.75" style="277" customWidth="1"/>
    <col min="5" max="5" width="7.75" style="246" customWidth="1"/>
    <col min="6" max="6" width="7.875" style="246" customWidth="1"/>
    <col min="7" max="7" width="12" style="277" customWidth="1"/>
    <col min="8" max="8" width="11.875" style="277" customWidth="1"/>
    <col min="9" max="9" width="8.625" style="246" customWidth="1"/>
    <col min="10" max="10" width="7.625" style="246" customWidth="1"/>
    <col min="11" max="12" width="12.625" style="277" customWidth="1"/>
    <col min="13" max="14" width="7.625" style="246" customWidth="1"/>
    <col min="15" max="16" width="12.625" style="277" customWidth="1"/>
    <col min="17" max="17" width="9.125" style="246" customWidth="1"/>
    <col min="18" max="18" width="7.625" style="246" customWidth="1"/>
    <col min="19" max="16384" width="9" style="84"/>
  </cols>
  <sheetData>
    <row r="1" spans="1:19" ht="5.0999999999999996" customHeight="1">
      <c r="A1" s="626"/>
      <c r="B1" s="626"/>
      <c r="C1" s="626"/>
      <c r="D1" s="4"/>
      <c r="E1" s="243"/>
      <c r="F1" s="243"/>
      <c r="G1" s="4"/>
      <c r="H1" s="4"/>
      <c r="I1" s="244"/>
      <c r="J1" s="243"/>
      <c r="K1" s="4"/>
      <c r="L1" s="4"/>
      <c r="M1" s="243"/>
      <c r="N1" s="243"/>
      <c r="O1" s="4"/>
      <c r="P1" s="4"/>
      <c r="Q1" s="243"/>
      <c r="R1" s="6"/>
      <c r="S1" s="31"/>
    </row>
    <row r="2" spans="1:19" ht="15" customHeight="1" thickBot="1">
      <c r="A2" s="626" t="s">
        <v>362</v>
      </c>
      <c r="B2" s="626"/>
      <c r="C2" s="626"/>
      <c r="D2" s="245"/>
      <c r="E2" s="13"/>
      <c r="F2" s="13"/>
      <c r="G2" s="245"/>
      <c r="H2" s="245"/>
      <c r="J2" s="13"/>
      <c r="K2" s="245"/>
      <c r="L2" s="245"/>
      <c r="M2" s="13"/>
      <c r="N2" s="13"/>
      <c r="O2" s="245"/>
      <c r="P2" s="245"/>
      <c r="Q2" s="13"/>
      <c r="R2" s="317" t="s">
        <v>1</v>
      </c>
      <c r="S2" s="31"/>
    </row>
    <row r="3" spans="1:19" ht="40.5" customHeight="1">
      <c r="A3" s="615" t="s">
        <v>69</v>
      </c>
      <c r="B3" s="616"/>
      <c r="C3" s="619" t="s">
        <v>387</v>
      </c>
      <c r="D3" s="619"/>
      <c r="E3" s="619"/>
      <c r="F3" s="619"/>
      <c r="G3" s="616" t="s">
        <v>378</v>
      </c>
      <c r="H3" s="616"/>
      <c r="I3" s="616"/>
      <c r="J3" s="616"/>
      <c r="K3" s="616" t="s">
        <v>383</v>
      </c>
      <c r="L3" s="616"/>
      <c r="M3" s="616"/>
      <c r="N3" s="616"/>
      <c r="O3" s="616" t="s">
        <v>348</v>
      </c>
      <c r="P3" s="616"/>
      <c r="Q3" s="616"/>
      <c r="R3" s="623"/>
      <c r="S3" s="439"/>
    </row>
    <row r="4" spans="1:19" s="31" customFormat="1" ht="30" customHeight="1">
      <c r="A4" s="617"/>
      <c r="B4" s="618"/>
      <c r="C4" s="610" t="s">
        <v>35</v>
      </c>
      <c r="D4" s="610" t="s">
        <v>36</v>
      </c>
      <c r="E4" s="247" t="s">
        <v>37</v>
      </c>
      <c r="F4" s="609" t="s">
        <v>38</v>
      </c>
      <c r="G4" s="610" t="s">
        <v>35</v>
      </c>
      <c r="H4" s="610" t="s">
        <v>36</v>
      </c>
      <c r="I4" s="248" t="s">
        <v>37</v>
      </c>
      <c r="J4" s="629" t="s">
        <v>38</v>
      </c>
      <c r="K4" s="610" t="s">
        <v>35</v>
      </c>
      <c r="L4" s="610" t="s">
        <v>36</v>
      </c>
      <c r="M4" s="247" t="s">
        <v>37</v>
      </c>
      <c r="N4" s="628" t="s">
        <v>38</v>
      </c>
      <c r="O4" s="610" t="s">
        <v>35</v>
      </c>
      <c r="P4" s="610" t="s">
        <v>36</v>
      </c>
      <c r="Q4" s="247" t="s">
        <v>37</v>
      </c>
      <c r="R4" s="622" t="s">
        <v>38</v>
      </c>
      <c r="S4" s="439"/>
    </row>
    <row r="5" spans="1:19" ht="30" customHeight="1">
      <c r="A5" s="617"/>
      <c r="B5" s="618"/>
      <c r="C5" s="610"/>
      <c r="D5" s="610"/>
      <c r="E5" s="249" t="s">
        <v>39</v>
      </c>
      <c r="F5" s="609"/>
      <c r="G5" s="610"/>
      <c r="H5" s="610"/>
      <c r="I5" s="250" t="s">
        <v>39</v>
      </c>
      <c r="J5" s="629"/>
      <c r="K5" s="610"/>
      <c r="L5" s="610"/>
      <c r="M5" s="249" t="s">
        <v>39</v>
      </c>
      <c r="N5" s="628"/>
      <c r="O5" s="610"/>
      <c r="P5" s="610"/>
      <c r="Q5" s="249" t="s">
        <v>39</v>
      </c>
      <c r="R5" s="622"/>
      <c r="S5" s="439"/>
    </row>
    <row r="6" spans="1:19" ht="9" customHeight="1">
      <c r="A6" s="251"/>
      <c r="B6" s="14"/>
      <c r="C6" s="252"/>
      <c r="D6" s="253"/>
      <c r="E6" s="254"/>
      <c r="F6" s="254"/>
      <c r="G6" s="253"/>
      <c r="H6" s="253"/>
      <c r="I6" s="254"/>
      <c r="J6" s="254"/>
      <c r="K6" s="253"/>
      <c r="L6" s="253"/>
      <c r="M6" s="254"/>
      <c r="N6" s="254"/>
      <c r="O6" s="253"/>
      <c r="P6" s="253"/>
      <c r="Q6" s="254"/>
      <c r="R6" s="255"/>
      <c r="S6" s="439"/>
    </row>
    <row r="7" spans="1:19" s="258" customFormat="1" ht="26.1" customHeight="1">
      <c r="A7" s="624" t="s">
        <v>40</v>
      </c>
      <c r="B7" s="625"/>
      <c r="C7" s="256">
        <f>SUM(C8:C21)</f>
        <v>39016409</v>
      </c>
      <c r="D7" s="444">
        <f>SUM(D8:D21)</f>
        <v>36086112</v>
      </c>
      <c r="E7" s="6">
        <v>116.90799999999999</v>
      </c>
      <c r="F7" s="6">
        <f>ROUND(D7/$D$7,5)*100</f>
        <v>100</v>
      </c>
      <c r="G7" s="444">
        <f>SUM(G8:G21)</f>
        <v>38841066</v>
      </c>
      <c r="H7" s="444">
        <f>SUM(H8:H21)</f>
        <v>36883165</v>
      </c>
      <c r="I7" s="6">
        <f>ROUND(H7/D7,5)*100</f>
        <v>102.20899999999999</v>
      </c>
      <c r="J7" s="6">
        <f t="shared" ref="J7:J21" si="0">ROUND(H7/$H$7,5)*100</f>
        <v>100</v>
      </c>
      <c r="K7" s="444">
        <f>SUM(K8:K21)</f>
        <v>38711002</v>
      </c>
      <c r="L7" s="444">
        <f>SUM(L8:L21)</f>
        <v>35616894</v>
      </c>
      <c r="M7" s="6">
        <f>ROUND(L7/H7,5)*100</f>
        <v>96.567000000000007</v>
      </c>
      <c r="N7" s="6">
        <f t="shared" ref="N7:N21" si="1">ROUND(L7/$L$7,5)*100</f>
        <v>100</v>
      </c>
      <c r="O7" s="444">
        <f>SUM(O8:O21)</f>
        <v>46301092</v>
      </c>
      <c r="P7" s="444">
        <f>SUM(P8:P21)</f>
        <v>41314117</v>
      </c>
      <c r="Q7" s="6">
        <f>ROUND(P7/L7,5)*100</f>
        <v>115.99600000000001</v>
      </c>
      <c r="R7" s="257">
        <f t="shared" ref="R7:R21" si="2">ROUND(P7/$P$7,5)*100</f>
        <v>100</v>
      </c>
      <c r="S7" s="16"/>
    </row>
    <row r="8" spans="1:19" ht="26.1" customHeight="1">
      <c r="A8" s="251"/>
      <c r="B8" s="443" t="s">
        <v>70</v>
      </c>
      <c r="C8" s="256">
        <v>336023</v>
      </c>
      <c r="D8" s="444">
        <v>322454</v>
      </c>
      <c r="E8" s="6">
        <v>104.276</v>
      </c>
      <c r="F8" s="6">
        <f>ROUND(D8/$D$7,5)*100</f>
        <v>0.89400000000000002</v>
      </c>
      <c r="G8" s="444">
        <v>319164</v>
      </c>
      <c r="H8" s="444">
        <v>313828</v>
      </c>
      <c r="I8" s="6">
        <f>ROUND(H8/D8,5)*100</f>
        <v>97.324999999999989</v>
      </c>
      <c r="J8" s="6">
        <f>ROUND(H8/$H$7,5)*100</f>
        <v>0.85099999999999998</v>
      </c>
      <c r="K8" s="444">
        <v>431672</v>
      </c>
      <c r="L8" s="444">
        <v>424938</v>
      </c>
      <c r="M8" s="6">
        <f t="shared" ref="M8:M17" si="3">ROUND(L8/H8,5)*100</f>
        <v>135.405</v>
      </c>
      <c r="N8" s="6">
        <f t="shared" si="1"/>
        <v>1.1930000000000001</v>
      </c>
      <c r="O8" s="444">
        <v>372658</v>
      </c>
      <c r="P8" s="444">
        <v>366966</v>
      </c>
      <c r="Q8" s="6">
        <f t="shared" ref="Q8:Q29" si="4">ROUND(P8/L8,5)*100</f>
        <v>86.358000000000004</v>
      </c>
      <c r="R8" s="257">
        <f t="shared" si="2"/>
        <v>0.88800000000000012</v>
      </c>
      <c r="S8" s="439"/>
    </row>
    <row r="9" spans="1:19" ht="26.1" customHeight="1">
      <c r="A9" s="251"/>
      <c r="B9" s="443" t="s">
        <v>71</v>
      </c>
      <c r="C9" s="256">
        <v>4306379</v>
      </c>
      <c r="D9" s="444">
        <v>4190293</v>
      </c>
      <c r="E9" s="6">
        <v>84.454999999999998</v>
      </c>
      <c r="F9" s="6">
        <f t="shared" ref="F9:F21" si="5">ROUND(D9/$D$7,5)*100</f>
        <v>11.612</v>
      </c>
      <c r="G9" s="444">
        <v>4903571</v>
      </c>
      <c r="H9" s="444">
        <v>4812391</v>
      </c>
      <c r="I9" s="6">
        <f t="shared" ref="I9:I17" si="6">ROUND(H9/D9,5)*100</f>
        <v>114.846</v>
      </c>
      <c r="J9" s="6">
        <f t="shared" si="0"/>
        <v>13.048000000000002</v>
      </c>
      <c r="K9" s="444">
        <v>4447143</v>
      </c>
      <c r="L9" s="444">
        <v>4320166</v>
      </c>
      <c r="M9" s="6">
        <f t="shared" si="3"/>
        <v>89.771999999999991</v>
      </c>
      <c r="N9" s="6">
        <f t="shared" si="1"/>
        <v>12.13</v>
      </c>
      <c r="O9" s="444">
        <v>8137460</v>
      </c>
      <c r="P9" s="444">
        <v>7517839</v>
      </c>
      <c r="Q9" s="6">
        <f t="shared" si="4"/>
        <v>174.017</v>
      </c>
      <c r="R9" s="257">
        <f t="shared" si="2"/>
        <v>18.196999999999999</v>
      </c>
      <c r="S9" s="439"/>
    </row>
    <row r="10" spans="1:19" ht="26.1" customHeight="1">
      <c r="A10" s="251"/>
      <c r="B10" s="443" t="s">
        <v>72</v>
      </c>
      <c r="C10" s="256">
        <v>14251915</v>
      </c>
      <c r="D10" s="444">
        <v>13814510</v>
      </c>
      <c r="E10" s="6">
        <v>113.43600000000001</v>
      </c>
      <c r="F10" s="6">
        <f t="shared" si="5"/>
        <v>38.281999999999996</v>
      </c>
      <c r="G10" s="444">
        <v>16385706</v>
      </c>
      <c r="H10" s="444">
        <v>16164680</v>
      </c>
      <c r="I10" s="6">
        <f t="shared" si="6"/>
        <v>117.012</v>
      </c>
      <c r="J10" s="6">
        <f t="shared" si="0"/>
        <v>43.826999999999998</v>
      </c>
      <c r="K10" s="444">
        <v>17451872</v>
      </c>
      <c r="L10" s="444">
        <v>16851294</v>
      </c>
      <c r="M10" s="6">
        <f t="shared" si="3"/>
        <v>104.248</v>
      </c>
      <c r="N10" s="6">
        <f t="shared" si="1"/>
        <v>47.313000000000002</v>
      </c>
      <c r="O10" s="444">
        <v>18272057</v>
      </c>
      <c r="P10" s="444">
        <v>17614595</v>
      </c>
      <c r="Q10" s="6">
        <f t="shared" si="4"/>
        <v>104.52999999999999</v>
      </c>
      <c r="R10" s="257">
        <f t="shared" si="2"/>
        <v>42.636000000000003</v>
      </c>
      <c r="S10" s="439"/>
    </row>
    <row r="11" spans="1:19" ht="26.1" customHeight="1">
      <c r="A11" s="251"/>
      <c r="B11" s="443" t="s">
        <v>73</v>
      </c>
      <c r="C11" s="256">
        <v>2078405</v>
      </c>
      <c r="D11" s="444">
        <v>1977738</v>
      </c>
      <c r="E11" s="6">
        <v>105.84499999999998</v>
      </c>
      <c r="F11" s="6">
        <f t="shared" si="5"/>
        <v>5.4809999999999999</v>
      </c>
      <c r="G11" s="444">
        <v>2165212</v>
      </c>
      <c r="H11" s="444">
        <v>2047054</v>
      </c>
      <c r="I11" s="6">
        <f t="shared" si="6"/>
        <v>103.505</v>
      </c>
      <c r="J11" s="6">
        <f t="shared" si="0"/>
        <v>5.55</v>
      </c>
      <c r="K11" s="444">
        <v>3367957</v>
      </c>
      <c r="L11" s="444">
        <v>2203464</v>
      </c>
      <c r="M11" s="6">
        <f t="shared" si="3"/>
        <v>107.64100000000001</v>
      </c>
      <c r="N11" s="6">
        <f t="shared" si="1"/>
        <v>6.1870000000000003</v>
      </c>
      <c r="O11" s="444">
        <v>3352272</v>
      </c>
      <c r="P11" s="444">
        <v>3202224</v>
      </c>
      <c r="Q11" s="6">
        <f t="shared" si="4"/>
        <v>145.327</v>
      </c>
      <c r="R11" s="257">
        <f t="shared" si="2"/>
        <v>7.7509999999999994</v>
      </c>
      <c r="S11" s="439"/>
    </row>
    <row r="12" spans="1:19" ht="26.1" customHeight="1">
      <c r="A12" s="251"/>
      <c r="B12" s="443" t="s">
        <v>74</v>
      </c>
      <c r="C12" s="256">
        <v>54833</v>
      </c>
      <c r="D12" s="444">
        <v>51285</v>
      </c>
      <c r="E12" s="6">
        <v>86.048999999999992</v>
      </c>
      <c r="F12" s="6">
        <f t="shared" si="5"/>
        <v>0.14200000000000002</v>
      </c>
      <c r="G12" s="444">
        <v>35516</v>
      </c>
      <c r="H12" s="444">
        <v>33585</v>
      </c>
      <c r="I12" s="6">
        <f t="shared" si="6"/>
        <v>65.486999999999995</v>
      </c>
      <c r="J12" s="6">
        <f t="shared" si="0"/>
        <v>9.0999999999999998E-2</v>
      </c>
      <c r="K12" s="444">
        <v>39764</v>
      </c>
      <c r="L12" s="444">
        <v>38542</v>
      </c>
      <c r="M12" s="6">
        <f t="shared" si="3"/>
        <v>114.75999999999999</v>
      </c>
      <c r="N12" s="6">
        <f t="shared" si="1"/>
        <v>0.108</v>
      </c>
      <c r="O12" s="444">
        <v>45256</v>
      </c>
      <c r="P12" s="444">
        <v>42499</v>
      </c>
      <c r="Q12" s="6">
        <f t="shared" si="4"/>
        <v>110.26700000000001</v>
      </c>
      <c r="R12" s="257">
        <f t="shared" si="2"/>
        <v>0.10300000000000001</v>
      </c>
      <c r="S12" s="439"/>
    </row>
    <row r="13" spans="1:19" ht="26.1" customHeight="1">
      <c r="A13" s="251"/>
      <c r="B13" s="443" t="s">
        <v>75</v>
      </c>
      <c r="C13" s="256">
        <v>168006</v>
      </c>
      <c r="D13" s="444">
        <v>119626</v>
      </c>
      <c r="E13" s="6">
        <v>230.22300000000001</v>
      </c>
      <c r="F13" s="6">
        <f t="shared" si="5"/>
        <v>0.33200000000000002</v>
      </c>
      <c r="G13" s="444">
        <v>143593</v>
      </c>
      <c r="H13" s="444">
        <v>127097</v>
      </c>
      <c r="I13" s="6">
        <f t="shared" si="6"/>
        <v>106.24499999999999</v>
      </c>
      <c r="J13" s="6">
        <f t="shared" si="0"/>
        <v>0.34499999999999997</v>
      </c>
      <c r="K13" s="444">
        <v>107796</v>
      </c>
      <c r="L13" s="444">
        <v>100327</v>
      </c>
      <c r="M13" s="6">
        <f t="shared" si="3"/>
        <v>78.936999999999998</v>
      </c>
      <c r="N13" s="6">
        <f t="shared" si="1"/>
        <v>0.28200000000000003</v>
      </c>
      <c r="O13" s="444">
        <v>101986</v>
      </c>
      <c r="P13" s="444">
        <v>88422</v>
      </c>
      <c r="Q13" s="6">
        <f t="shared" si="4"/>
        <v>88.134</v>
      </c>
      <c r="R13" s="257">
        <f t="shared" si="2"/>
        <v>0.214</v>
      </c>
      <c r="S13" s="439"/>
    </row>
    <row r="14" spans="1:19" ht="26.1" customHeight="1">
      <c r="A14" s="251"/>
      <c r="B14" s="443" t="s">
        <v>76</v>
      </c>
      <c r="C14" s="256">
        <v>2060712</v>
      </c>
      <c r="D14" s="444">
        <v>1901641</v>
      </c>
      <c r="E14" s="240">
        <v>1056.8310000000001</v>
      </c>
      <c r="F14" s="6">
        <f t="shared" si="5"/>
        <v>5.27</v>
      </c>
      <c r="G14" s="444">
        <v>370791</v>
      </c>
      <c r="H14" s="444">
        <v>359970</v>
      </c>
      <c r="I14" s="259">
        <f t="shared" si="6"/>
        <v>18.929000000000002</v>
      </c>
      <c r="J14" s="6">
        <f t="shared" si="0"/>
        <v>0.97599999999999998</v>
      </c>
      <c r="K14" s="444">
        <v>261940</v>
      </c>
      <c r="L14" s="444">
        <v>249501</v>
      </c>
      <c r="M14" s="6">
        <f t="shared" si="3"/>
        <v>69.311999999999998</v>
      </c>
      <c r="N14" s="6">
        <f t="shared" si="1"/>
        <v>0.70099999999999996</v>
      </c>
      <c r="O14" s="444">
        <v>328384</v>
      </c>
      <c r="P14" s="444">
        <v>288686</v>
      </c>
      <c r="Q14" s="6">
        <f t="shared" si="4"/>
        <v>115.70499999999998</v>
      </c>
      <c r="R14" s="257">
        <f t="shared" si="2"/>
        <v>0.69899999999999995</v>
      </c>
      <c r="S14" s="439"/>
    </row>
    <row r="15" spans="1:19" ht="26.1" customHeight="1">
      <c r="A15" s="251"/>
      <c r="B15" s="443" t="s">
        <v>77</v>
      </c>
      <c r="C15" s="256">
        <v>4076191</v>
      </c>
      <c r="D15" s="444">
        <v>3731501</v>
      </c>
      <c r="E15" s="6">
        <v>136.41</v>
      </c>
      <c r="F15" s="6">
        <f t="shared" si="5"/>
        <v>10.341000000000001</v>
      </c>
      <c r="G15" s="444">
        <v>3715214</v>
      </c>
      <c r="H15" s="444">
        <v>3288595</v>
      </c>
      <c r="I15" s="6">
        <f t="shared" si="6"/>
        <v>88.131</v>
      </c>
      <c r="J15" s="6">
        <f t="shared" si="0"/>
        <v>8.9160000000000004</v>
      </c>
      <c r="K15" s="444">
        <v>3589726</v>
      </c>
      <c r="L15" s="444">
        <v>3136958</v>
      </c>
      <c r="M15" s="6">
        <f t="shared" si="3"/>
        <v>95.388999999999996</v>
      </c>
      <c r="N15" s="6">
        <f t="shared" si="1"/>
        <v>8.8079999999999998</v>
      </c>
      <c r="O15" s="444">
        <v>4941384</v>
      </c>
      <c r="P15" s="444">
        <v>3246486</v>
      </c>
      <c r="Q15" s="6">
        <f t="shared" si="4"/>
        <v>103.492</v>
      </c>
      <c r="R15" s="257">
        <f t="shared" si="2"/>
        <v>7.8579999999999997</v>
      </c>
      <c r="S15" s="439"/>
    </row>
    <row r="16" spans="1:19" ht="26.1" customHeight="1">
      <c r="A16" s="251"/>
      <c r="B16" s="443" t="s">
        <v>78</v>
      </c>
      <c r="C16" s="256">
        <v>984129</v>
      </c>
      <c r="D16" s="444">
        <v>886289</v>
      </c>
      <c r="E16" s="6">
        <v>112.7</v>
      </c>
      <c r="F16" s="6">
        <f t="shared" si="5"/>
        <v>2.456</v>
      </c>
      <c r="G16" s="444">
        <v>878614</v>
      </c>
      <c r="H16" s="444">
        <v>867033</v>
      </c>
      <c r="I16" s="6">
        <f t="shared" si="6"/>
        <v>97.826999999999998</v>
      </c>
      <c r="J16" s="6">
        <f t="shared" si="0"/>
        <v>2.351</v>
      </c>
      <c r="K16" s="444">
        <v>1020841</v>
      </c>
      <c r="L16" s="444">
        <v>761866</v>
      </c>
      <c r="M16" s="6">
        <f t="shared" si="3"/>
        <v>87.87</v>
      </c>
      <c r="N16" s="6">
        <f t="shared" si="1"/>
        <v>2.1389999999999998</v>
      </c>
      <c r="O16" s="444">
        <v>1071179</v>
      </c>
      <c r="P16" s="444">
        <v>991361</v>
      </c>
      <c r="Q16" s="6">
        <f t="shared" si="4"/>
        <v>130.12300000000002</v>
      </c>
      <c r="R16" s="257">
        <f t="shared" si="2"/>
        <v>2.4</v>
      </c>
      <c r="S16" s="439"/>
    </row>
    <row r="17" spans="1:19" ht="26.1" customHeight="1">
      <c r="A17" s="251"/>
      <c r="B17" s="443" t="s">
        <v>79</v>
      </c>
      <c r="C17" s="256">
        <v>7219851</v>
      </c>
      <c r="D17" s="444">
        <v>5644755</v>
      </c>
      <c r="E17" s="6">
        <v>128.35900000000001</v>
      </c>
      <c r="F17" s="6">
        <f t="shared" si="5"/>
        <v>15.641999999999999</v>
      </c>
      <c r="G17" s="444">
        <v>6469920</v>
      </c>
      <c r="H17" s="444">
        <v>5431601</v>
      </c>
      <c r="I17" s="6">
        <f t="shared" si="6"/>
        <v>96.224000000000004</v>
      </c>
      <c r="J17" s="6">
        <f t="shared" si="0"/>
        <v>14.727</v>
      </c>
      <c r="K17" s="444">
        <v>4411866</v>
      </c>
      <c r="L17" s="444">
        <v>4043455</v>
      </c>
      <c r="M17" s="6">
        <f t="shared" si="3"/>
        <v>74.442999999999998</v>
      </c>
      <c r="N17" s="6">
        <f t="shared" si="1"/>
        <v>11.353</v>
      </c>
      <c r="O17" s="444">
        <v>6143621</v>
      </c>
      <c r="P17" s="444">
        <v>4442332</v>
      </c>
      <c r="Q17" s="6">
        <f t="shared" si="4"/>
        <v>109.86499999999999</v>
      </c>
      <c r="R17" s="257">
        <f t="shared" si="2"/>
        <v>10.753</v>
      </c>
      <c r="S17" s="439"/>
    </row>
    <row r="18" spans="1:19" ht="26.1" customHeight="1">
      <c r="A18" s="251"/>
      <c r="B18" s="443" t="s">
        <v>80</v>
      </c>
      <c r="C18" s="256">
        <v>3</v>
      </c>
      <c r="D18" s="469">
        <v>0</v>
      </c>
      <c r="E18" s="469">
        <v>0</v>
      </c>
      <c r="F18" s="469">
        <f t="shared" si="5"/>
        <v>0</v>
      </c>
      <c r="G18" s="444">
        <v>3</v>
      </c>
      <c r="H18" s="469">
        <v>0</v>
      </c>
      <c r="I18" s="469">
        <v>0</v>
      </c>
      <c r="J18" s="469">
        <f t="shared" si="0"/>
        <v>0</v>
      </c>
      <c r="K18" s="444">
        <v>3</v>
      </c>
      <c r="L18" s="469">
        <v>0</v>
      </c>
      <c r="M18" s="469">
        <v>0</v>
      </c>
      <c r="N18" s="469">
        <f t="shared" si="1"/>
        <v>0</v>
      </c>
      <c r="O18" s="444">
        <v>15841</v>
      </c>
      <c r="P18" s="469">
        <v>0</v>
      </c>
      <c r="Q18" s="469">
        <v>0</v>
      </c>
      <c r="R18" s="260">
        <f t="shared" si="2"/>
        <v>0</v>
      </c>
      <c r="S18" s="439"/>
    </row>
    <row r="19" spans="1:19" ht="26.1" customHeight="1">
      <c r="A19" s="251"/>
      <c r="B19" s="443" t="s">
        <v>22</v>
      </c>
      <c r="C19" s="256">
        <v>3447811</v>
      </c>
      <c r="D19" s="444">
        <v>3446020</v>
      </c>
      <c r="E19" s="6">
        <v>103.223</v>
      </c>
      <c r="F19" s="6">
        <f t="shared" si="5"/>
        <v>9.5490000000000013</v>
      </c>
      <c r="G19" s="444">
        <v>3439213</v>
      </c>
      <c r="H19" s="444">
        <v>3437331</v>
      </c>
      <c r="I19" s="6">
        <f>ROUND(H19/D19,5)*100</f>
        <v>99.748000000000005</v>
      </c>
      <c r="J19" s="6">
        <f t="shared" si="0"/>
        <v>9.32</v>
      </c>
      <c r="K19" s="444">
        <v>3487363</v>
      </c>
      <c r="L19" s="444">
        <v>3486383</v>
      </c>
      <c r="M19" s="6">
        <f>ROUND(L19/H19,5)*100</f>
        <v>101.42700000000001</v>
      </c>
      <c r="N19" s="6">
        <f t="shared" si="1"/>
        <v>9.7889999999999997</v>
      </c>
      <c r="O19" s="444">
        <v>3513708</v>
      </c>
      <c r="P19" s="444">
        <v>3512707</v>
      </c>
      <c r="Q19" s="6">
        <f t="shared" si="4"/>
        <v>100.755</v>
      </c>
      <c r="R19" s="257">
        <f t="shared" si="2"/>
        <v>8.5020000000000007</v>
      </c>
      <c r="S19" s="439"/>
    </row>
    <row r="20" spans="1:19" ht="26.1" customHeight="1">
      <c r="A20" s="251"/>
      <c r="B20" s="443" t="s">
        <v>81</v>
      </c>
      <c r="C20" s="256">
        <v>1</v>
      </c>
      <c r="D20" s="469">
        <v>0</v>
      </c>
      <c r="E20" s="469">
        <v>0</v>
      </c>
      <c r="F20" s="469">
        <f t="shared" si="5"/>
        <v>0</v>
      </c>
      <c r="G20" s="444">
        <v>1</v>
      </c>
      <c r="H20" s="469">
        <v>0</v>
      </c>
      <c r="I20" s="469">
        <v>0</v>
      </c>
      <c r="J20" s="469">
        <f t="shared" si="0"/>
        <v>0</v>
      </c>
      <c r="K20" s="444">
        <v>1</v>
      </c>
      <c r="L20" s="469">
        <v>0</v>
      </c>
      <c r="M20" s="469">
        <v>0</v>
      </c>
      <c r="N20" s="469">
        <f t="shared" si="1"/>
        <v>0</v>
      </c>
      <c r="O20" s="444">
        <v>1</v>
      </c>
      <c r="P20" s="469">
        <v>0</v>
      </c>
      <c r="Q20" s="469">
        <v>0</v>
      </c>
      <c r="R20" s="260">
        <f t="shared" si="2"/>
        <v>0</v>
      </c>
      <c r="S20" s="439"/>
    </row>
    <row r="21" spans="1:19" ht="26.1" customHeight="1">
      <c r="A21" s="251"/>
      <c r="B21" s="443" t="s">
        <v>82</v>
      </c>
      <c r="C21" s="256">
        <v>32150</v>
      </c>
      <c r="D21" s="469">
        <v>0</v>
      </c>
      <c r="E21" s="469">
        <v>0</v>
      </c>
      <c r="F21" s="469">
        <f t="shared" si="5"/>
        <v>0</v>
      </c>
      <c r="G21" s="444">
        <v>14548</v>
      </c>
      <c r="H21" s="469">
        <v>0</v>
      </c>
      <c r="I21" s="469">
        <v>0</v>
      </c>
      <c r="J21" s="469">
        <f t="shared" si="0"/>
        <v>0</v>
      </c>
      <c r="K21" s="444">
        <v>93058</v>
      </c>
      <c r="L21" s="469">
        <v>0</v>
      </c>
      <c r="M21" s="469">
        <v>0</v>
      </c>
      <c r="N21" s="469">
        <f t="shared" si="1"/>
        <v>0</v>
      </c>
      <c r="O21" s="444">
        <v>5285</v>
      </c>
      <c r="P21" s="469">
        <v>0</v>
      </c>
      <c r="Q21" s="469">
        <v>0</v>
      </c>
      <c r="R21" s="260">
        <f t="shared" si="2"/>
        <v>0</v>
      </c>
      <c r="S21" s="439"/>
    </row>
    <row r="22" spans="1:19" ht="26.1" customHeight="1">
      <c r="A22" s="251"/>
      <c r="B22" s="443"/>
      <c r="C22" s="256"/>
      <c r="D22" s="444"/>
      <c r="E22" s="6"/>
      <c r="F22" s="6"/>
      <c r="G22" s="444"/>
      <c r="H22" s="444"/>
      <c r="I22" s="6"/>
      <c r="J22" s="6"/>
      <c r="K22" s="444"/>
      <c r="L22" s="444"/>
      <c r="M22" s="6"/>
      <c r="N22" s="6"/>
      <c r="O22" s="444"/>
      <c r="P22" s="444"/>
      <c r="Q22" s="6"/>
      <c r="R22" s="257"/>
      <c r="S22" s="439"/>
    </row>
    <row r="23" spans="1:19" s="258" customFormat="1" ht="26.1" customHeight="1">
      <c r="A23" s="624" t="s">
        <v>61</v>
      </c>
      <c r="B23" s="625"/>
      <c r="C23" s="256">
        <f>SUM(C24:C29)</f>
        <v>22955039</v>
      </c>
      <c r="D23" s="444">
        <f>SUM(D24:D29)</f>
        <v>21669796</v>
      </c>
      <c r="E23" s="6">
        <v>102.56</v>
      </c>
      <c r="F23" s="6">
        <f t="shared" ref="F23:F29" si="7">ROUND(D23/$D$23,5)*100</f>
        <v>100</v>
      </c>
      <c r="G23" s="444">
        <f>SUM(G24:G29)</f>
        <v>23145362</v>
      </c>
      <c r="H23" s="444">
        <f>SUM(H24:H29)</f>
        <v>21956238</v>
      </c>
      <c r="I23" s="6">
        <f t="shared" ref="I23:I28" si="8">ROUND(H23/D23,5)*100</f>
        <v>101.322</v>
      </c>
      <c r="J23" s="6">
        <f t="shared" ref="J23:J29" si="9">ROUND(H23/$H$23,4)*100</f>
        <v>100</v>
      </c>
      <c r="K23" s="444">
        <f>SUM(K24:K29)</f>
        <v>24224235</v>
      </c>
      <c r="L23" s="444">
        <f>SUM(L24:L29)</f>
        <v>22476374</v>
      </c>
      <c r="M23" s="6">
        <f t="shared" ref="M23:M29" si="10">ROUND(L23/H23,5)*100</f>
        <v>102.369</v>
      </c>
      <c r="N23" s="6">
        <f t="shared" ref="N23:N29" si="11">ROUND(L23/$L$23,5)*100</f>
        <v>100</v>
      </c>
      <c r="O23" s="444">
        <f>SUM(O24:O29)</f>
        <v>25468294</v>
      </c>
      <c r="P23" s="444">
        <f>SUM(P24:P29)</f>
        <v>24030276</v>
      </c>
      <c r="Q23" s="6">
        <f t="shared" si="4"/>
        <v>106.913</v>
      </c>
      <c r="R23" s="257">
        <f t="shared" ref="R23:R29" si="12">ROUND(P23/$P$23,5)*100</f>
        <v>100</v>
      </c>
      <c r="S23" s="16"/>
    </row>
    <row r="24" spans="1:19" ht="26.1" customHeight="1">
      <c r="A24" s="261"/>
      <c r="B24" s="262" t="s">
        <v>83</v>
      </c>
      <c r="C24" s="256">
        <v>13143965</v>
      </c>
      <c r="D24" s="444">
        <v>12515007</v>
      </c>
      <c r="E24" s="6">
        <v>104.19799999999999</v>
      </c>
      <c r="F24" s="263">
        <f t="shared" si="7"/>
        <v>57.753</v>
      </c>
      <c r="G24" s="444">
        <v>13215907</v>
      </c>
      <c r="H24" s="444">
        <v>12811501</v>
      </c>
      <c r="I24" s="6">
        <f t="shared" si="8"/>
        <v>102.369</v>
      </c>
      <c r="J24" s="6">
        <f t="shared" si="9"/>
        <v>58.35</v>
      </c>
      <c r="K24" s="444">
        <v>13622123</v>
      </c>
      <c r="L24" s="444">
        <v>12865156</v>
      </c>
      <c r="M24" s="6">
        <f t="shared" si="10"/>
        <v>100.419</v>
      </c>
      <c r="N24" s="6">
        <f t="shared" si="11"/>
        <v>57.238999999999997</v>
      </c>
      <c r="O24" s="444">
        <v>14302108</v>
      </c>
      <c r="P24" s="444">
        <v>13768795</v>
      </c>
      <c r="Q24" s="6">
        <f>ROUND(P24/L24,5)*100</f>
        <v>107.024</v>
      </c>
      <c r="R24" s="257">
        <f t="shared" si="12"/>
        <v>57.298000000000002</v>
      </c>
      <c r="S24" s="439"/>
    </row>
    <row r="25" spans="1:19" ht="26.1" customHeight="1">
      <c r="A25" s="261"/>
      <c r="B25" s="262" t="s">
        <v>84</v>
      </c>
      <c r="C25" s="256">
        <v>2549159</v>
      </c>
      <c r="D25" s="444">
        <v>2127240</v>
      </c>
      <c r="E25" s="6">
        <v>121.59</v>
      </c>
      <c r="F25" s="6">
        <f t="shared" si="7"/>
        <v>9.8170000000000002</v>
      </c>
      <c r="G25" s="444">
        <v>2439124</v>
      </c>
      <c r="H25" s="444">
        <v>1991919</v>
      </c>
      <c r="I25" s="6">
        <f t="shared" si="8"/>
        <v>93.638999999999996</v>
      </c>
      <c r="J25" s="6">
        <f t="shared" si="9"/>
        <v>9.07</v>
      </c>
      <c r="K25" s="444">
        <v>2442946</v>
      </c>
      <c r="L25" s="444">
        <v>2018881</v>
      </c>
      <c r="M25" s="6">
        <f t="shared" si="10"/>
        <v>101.35400000000001</v>
      </c>
      <c r="N25" s="6">
        <f t="shared" si="11"/>
        <v>8.9819999999999993</v>
      </c>
      <c r="O25" s="444">
        <v>2543372</v>
      </c>
      <c r="P25" s="444">
        <v>2018399</v>
      </c>
      <c r="Q25" s="6">
        <f t="shared" si="4"/>
        <v>99.975999999999999</v>
      </c>
      <c r="R25" s="257">
        <f t="shared" si="12"/>
        <v>8.3989999999999991</v>
      </c>
      <c r="S25" s="439"/>
    </row>
    <row r="26" spans="1:19" ht="26.1" customHeight="1">
      <c r="A26" s="261"/>
      <c r="B26" s="443" t="s">
        <v>64</v>
      </c>
      <c r="C26" s="256">
        <v>81485</v>
      </c>
      <c r="D26" s="444">
        <v>53867</v>
      </c>
      <c r="E26" s="6">
        <v>7.306</v>
      </c>
      <c r="F26" s="6">
        <f t="shared" si="7"/>
        <v>0.249</v>
      </c>
      <c r="G26" s="444">
        <v>44281</v>
      </c>
      <c r="H26" s="444">
        <v>29925</v>
      </c>
      <c r="I26" s="6">
        <f t="shared" si="8"/>
        <v>55.552999999999997</v>
      </c>
      <c r="J26" s="6">
        <f t="shared" si="9"/>
        <v>0.13999999999999999</v>
      </c>
      <c r="K26" s="469">
        <v>0</v>
      </c>
      <c r="L26" s="264">
        <v>0</v>
      </c>
      <c r="M26" s="469">
        <f t="shared" si="10"/>
        <v>0</v>
      </c>
      <c r="N26" s="264">
        <f t="shared" si="11"/>
        <v>0</v>
      </c>
      <c r="O26" s="469">
        <v>0</v>
      </c>
      <c r="P26" s="469">
        <v>0</v>
      </c>
      <c r="Q26" s="469">
        <v>0</v>
      </c>
      <c r="R26" s="260">
        <f t="shared" si="12"/>
        <v>0</v>
      </c>
      <c r="S26" s="439"/>
    </row>
    <row r="27" spans="1:19" ht="26.1" customHeight="1">
      <c r="A27" s="261"/>
      <c r="B27" s="262" t="s">
        <v>65</v>
      </c>
      <c r="C27" s="256">
        <v>2035900</v>
      </c>
      <c r="D27" s="444">
        <v>1885809</v>
      </c>
      <c r="E27" s="6">
        <v>100.048</v>
      </c>
      <c r="F27" s="6">
        <f t="shared" si="7"/>
        <v>8.702</v>
      </c>
      <c r="G27" s="444">
        <v>1947749</v>
      </c>
      <c r="H27" s="444">
        <v>1845575</v>
      </c>
      <c r="I27" s="6">
        <f t="shared" si="8"/>
        <v>97.866</v>
      </c>
      <c r="J27" s="6">
        <f t="shared" si="9"/>
        <v>8.41</v>
      </c>
      <c r="K27" s="444">
        <v>2376149</v>
      </c>
      <c r="L27" s="444">
        <v>1957572</v>
      </c>
      <c r="M27" s="6">
        <f t="shared" si="10"/>
        <v>106.06800000000001</v>
      </c>
      <c r="N27" s="6">
        <f t="shared" si="11"/>
        <v>8.7089999999999996</v>
      </c>
      <c r="O27" s="444">
        <v>2445215</v>
      </c>
      <c r="P27" s="444">
        <v>2209206</v>
      </c>
      <c r="Q27" s="6">
        <f t="shared" si="4"/>
        <v>112.85400000000001</v>
      </c>
      <c r="R27" s="257">
        <f t="shared" si="12"/>
        <v>9.1929999999999996</v>
      </c>
      <c r="S27" s="439"/>
    </row>
    <row r="28" spans="1:19" ht="26.1" customHeight="1">
      <c r="A28" s="261"/>
      <c r="B28" s="443" t="s">
        <v>66</v>
      </c>
      <c r="C28" s="256">
        <v>4506121</v>
      </c>
      <c r="D28" s="444">
        <v>4480922</v>
      </c>
      <c r="E28" s="6">
        <v>106.56399999999999</v>
      </c>
      <c r="F28" s="6">
        <f t="shared" si="7"/>
        <v>20.678000000000001</v>
      </c>
      <c r="G28" s="444">
        <v>4846741</v>
      </c>
      <c r="H28" s="444">
        <v>4635938</v>
      </c>
      <c r="I28" s="6">
        <f t="shared" si="8"/>
        <v>103.45899999999999</v>
      </c>
      <c r="J28" s="6">
        <f t="shared" si="9"/>
        <v>21.11</v>
      </c>
      <c r="K28" s="444">
        <v>5089136</v>
      </c>
      <c r="L28" s="444">
        <v>4957418</v>
      </c>
      <c r="M28" s="6">
        <f t="shared" si="10"/>
        <v>106.935</v>
      </c>
      <c r="N28" s="6">
        <f t="shared" si="11"/>
        <v>22.056000000000001</v>
      </c>
      <c r="O28" s="444">
        <v>5459533</v>
      </c>
      <c r="P28" s="444">
        <v>5325395</v>
      </c>
      <c r="Q28" s="6">
        <f t="shared" si="4"/>
        <v>107.423</v>
      </c>
      <c r="R28" s="257">
        <f t="shared" si="12"/>
        <v>22.161000000000001</v>
      </c>
      <c r="S28" s="439"/>
    </row>
    <row r="29" spans="1:19" ht="26.1" customHeight="1">
      <c r="A29" s="265"/>
      <c r="B29" s="262" t="s">
        <v>67</v>
      </c>
      <c r="C29" s="256">
        <v>638409</v>
      </c>
      <c r="D29" s="444">
        <v>606951</v>
      </c>
      <c r="E29" s="6">
        <v>112.06</v>
      </c>
      <c r="F29" s="266">
        <f t="shared" si="7"/>
        <v>2.8010000000000002</v>
      </c>
      <c r="G29" s="444">
        <v>651560</v>
      </c>
      <c r="H29" s="444">
        <v>641380</v>
      </c>
      <c r="I29" s="6">
        <v>112.06</v>
      </c>
      <c r="J29" s="6">
        <f t="shared" si="9"/>
        <v>2.92</v>
      </c>
      <c r="K29" s="444">
        <v>693881</v>
      </c>
      <c r="L29" s="444">
        <v>677347</v>
      </c>
      <c r="M29" s="6">
        <f t="shared" si="10"/>
        <v>105.60799999999999</v>
      </c>
      <c r="N29" s="6">
        <f t="shared" si="11"/>
        <v>3.0140000000000002</v>
      </c>
      <c r="O29" s="444">
        <v>718066</v>
      </c>
      <c r="P29" s="444">
        <v>708481</v>
      </c>
      <c r="Q29" s="6">
        <f t="shared" si="4"/>
        <v>104.596</v>
      </c>
      <c r="R29" s="257">
        <f t="shared" si="12"/>
        <v>2.948</v>
      </c>
      <c r="S29" s="439"/>
    </row>
    <row r="30" spans="1:19" ht="9" customHeight="1" thickBot="1">
      <c r="A30" s="267"/>
      <c r="B30" s="268"/>
      <c r="C30" s="269"/>
      <c r="D30" s="270"/>
      <c r="E30" s="271"/>
      <c r="F30" s="271"/>
      <c r="G30" s="270"/>
      <c r="H30" s="272"/>
      <c r="I30" s="271"/>
      <c r="J30" s="271"/>
      <c r="K30" s="272"/>
      <c r="L30" s="272"/>
      <c r="M30" s="273"/>
      <c r="N30" s="273"/>
      <c r="O30" s="274"/>
      <c r="P30" s="274"/>
      <c r="Q30" s="275"/>
      <c r="R30" s="276"/>
      <c r="S30" s="439"/>
    </row>
    <row r="31" spans="1:19" ht="15" customHeight="1">
      <c r="A31" s="627" t="s">
        <v>388</v>
      </c>
      <c r="B31" s="627"/>
      <c r="C31" s="627"/>
      <c r="D31" s="627"/>
      <c r="E31" s="627"/>
      <c r="F31" s="627"/>
      <c r="G31" s="627"/>
      <c r="H31" s="627"/>
      <c r="I31" s="627"/>
      <c r="J31" s="627"/>
      <c r="K31" s="627"/>
      <c r="L31" s="627"/>
      <c r="M31" s="627"/>
      <c r="N31" s="627"/>
      <c r="O31" s="627"/>
      <c r="P31" s="627"/>
      <c r="R31" s="6" t="s">
        <v>32</v>
      </c>
      <c r="S31" s="31"/>
    </row>
    <row r="32" spans="1:19" ht="18.75" customHeight="1">
      <c r="B32" s="84" t="s">
        <v>389</v>
      </c>
    </row>
  </sheetData>
  <sheetProtection selectLockedCells="1" selectUnlockedCells="1"/>
  <mergeCells count="22">
    <mergeCell ref="A23:B23"/>
    <mergeCell ref="A31:P31"/>
    <mergeCell ref="L4:L5"/>
    <mergeCell ref="N4:N5"/>
    <mergeCell ref="O4:O5"/>
    <mergeCell ref="P4:P5"/>
    <mergeCell ref="H4:H5"/>
    <mergeCell ref="J4:J5"/>
    <mergeCell ref="K4:K5"/>
    <mergeCell ref="D4:D5"/>
    <mergeCell ref="A1:C1"/>
    <mergeCell ref="A2:C2"/>
    <mergeCell ref="A3:B5"/>
    <mergeCell ref="C3:F3"/>
    <mergeCell ref="C4:C5"/>
    <mergeCell ref="F4:F5"/>
    <mergeCell ref="R4:R5"/>
    <mergeCell ref="G3:J3"/>
    <mergeCell ref="O3:R3"/>
    <mergeCell ref="A7:B7"/>
    <mergeCell ref="K3:N3"/>
    <mergeCell ref="G4:G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0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2"/>
  <sheetViews>
    <sheetView view="pageBreakPreview" zoomScaleNormal="115" zoomScaleSheetLayoutView="100" workbookViewId="0">
      <pane xSplit="2" ySplit="5" topLeftCell="I6" activePane="bottomRight" state="frozen"/>
      <selection pane="topRight" activeCell="K1" sqref="K1"/>
      <selection pane="bottomLeft" activeCell="A6" sqref="A6"/>
      <selection pane="bottomRight" activeCell="O12" sqref="O12"/>
    </sheetView>
  </sheetViews>
  <sheetFormatPr defaultRowHeight="26.1" customHeight="1"/>
  <cols>
    <col min="1" max="1" width="1.75" style="84" customWidth="1"/>
    <col min="2" max="2" width="17.5" style="84" customWidth="1"/>
    <col min="3" max="3" width="12.5" style="277" customWidth="1"/>
    <col min="4" max="4" width="11.75" style="277" customWidth="1"/>
    <col min="5" max="5" width="7.75" style="246" customWidth="1"/>
    <col min="6" max="6" width="7.875" style="246" customWidth="1"/>
    <col min="7" max="7" width="12" style="277" customWidth="1"/>
    <col min="8" max="8" width="11.875" style="277" customWidth="1"/>
    <col min="9" max="9" width="8.625" style="246" customWidth="1"/>
    <col min="10" max="10" width="7.625" style="246" customWidth="1"/>
    <col min="11" max="12" width="12.625" style="277" customWidth="1"/>
    <col min="13" max="14" width="7.625" style="246" customWidth="1"/>
    <col min="15" max="16" width="12.625" style="277" customWidth="1"/>
    <col min="17" max="17" width="9.125" style="246" customWidth="1"/>
    <col min="18" max="18" width="7.625" style="246" customWidth="1"/>
    <col min="19" max="16384" width="9" style="84"/>
  </cols>
  <sheetData>
    <row r="1" spans="1:19" ht="5.0999999999999996" customHeight="1">
      <c r="A1" s="626"/>
      <c r="B1" s="626"/>
      <c r="C1" s="626"/>
      <c r="D1" s="4"/>
      <c r="E1" s="243"/>
      <c r="F1" s="243"/>
      <c r="G1" s="4"/>
      <c r="H1" s="4"/>
      <c r="I1" s="244"/>
      <c r="J1" s="243"/>
      <c r="K1" s="4"/>
      <c r="L1" s="4"/>
      <c r="M1" s="243"/>
      <c r="N1" s="243"/>
      <c r="O1" s="4"/>
      <c r="P1" s="4"/>
      <c r="Q1" s="243"/>
      <c r="R1" s="6"/>
      <c r="S1" s="31"/>
    </row>
    <row r="2" spans="1:19" ht="15" customHeight="1" thickBot="1">
      <c r="A2" s="626" t="s">
        <v>362</v>
      </c>
      <c r="B2" s="626"/>
      <c r="C2" s="626"/>
      <c r="D2" s="245"/>
      <c r="E2" s="13"/>
      <c r="F2" s="13"/>
      <c r="G2" s="245"/>
      <c r="H2" s="245"/>
      <c r="J2" s="13"/>
      <c r="K2" s="245"/>
      <c r="L2" s="245"/>
      <c r="M2" s="13"/>
      <c r="N2" s="13"/>
      <c r="O2" s="245"/>
      <c r="P2" s="245"/>
      <c r="Q2" s="13"/>
      <c r="R2" s="317" t="s">
        <v>1</v>
      </c>
      <c r="S2" s="31"/>
    </row>
    <row r="3" spans="1:19" ht="40.5" customHeight="1">
      <c r="A3" s="615" t="s">
        <v>69</v>
      </c>
      <c r="B3" s="616"/>
      <c r="C3" s="619" t="s">
        <v>387</v>
      </c>
      <c r="D3" s="619"/>
      <c r="E3" s="619"/>
      <c r="F3" s="619"/>
      <c r="G3" s="616" t="s">
        <v>378</v>
      </c>
      <c r="H3" s="616"/>
      <c r="I3" s="616"/>
      <c r="J3" s="616"/>
      <c r="K3" s="616" t="s">
        <v>383</v>
      </c>
      <c r="L3" s="616"/>
      <c r="M3" s="616"/>
      <c r="N3" s="616"/>
      <c r="O3" s="620" t="s">
        <v>348</v>
      </c>
      <c r="P3" s="620"/>
      <c r="Q3" s="620"/>
      <c r="R3" s="621"/>
      <c r="S3" s="439"/>
    </row>
    <row r="4" spans="1:19" s="31" customFormat="1" ht="30" customHeight="1">
      <c r="A4" s="617"/>
      <c r="B4" s="618"/>
      <c r="C4" s="610" t="s">
        <v>35</v>
      </c>
      <c r="D4" s="610" t="s">
        <v>36</v>
      </c>
      <c r="E4" s="247" t="s">
        <v>37</v>
      </c>
      <c r="F4" s="609" t="s">
        <v>38</v>
      </c>
      <c r="G4" s="610" t="s">
        <v>35</v>
      </c>
      <c r="H4" s="610" t="s">
        <v>36</v>
      </c>
      <c r="I4" s="248" t="s">
        <v>37</v>
      </c>
      <c r="J4" s="629" t="s">
        <v>38</v>
      </c>
      <c r="K4" s="610" t="s">
        <v>35</v>
      </c>
      <c r="L4" s="610" t="s">
        <v>36</v>
      </c>
      <c r="M4" s="247" t="s">
        <v>37</v>
      </c>
      <c r="N4" s="628" t="s">
        <v>38</v>
      </c>
      <c r="O4" s="608" t="s">
        <v>35</v>
      </c>
      <c r="P4" s="608" t="s">
        <v>36</v>
      </c>
      <c r="Q4" s="278" t="s">
        <v>37</v>
      </c>
      <c r="R4" s="612" t="s">
        <v>38</v>
      </c>
      <c r="S4" s="439"/>
    </row>
    <row r="5" spans="1:19" ht="30" customHeight="1">
      <c r="A5" s="617"/>
      <c r="B5" s="618"/>
      <c r="C5" s="610"/>
      <c r="D5" s="610"/>
      <c r="E5" s="249" t="s">
        <v>39</v>
      </c>
      <c r="F5" s="609"/>
      <c r="G5" s="610"/>
      <c r="H5" s="610"/>
      <c r="I5" s="250" t="s">
        <v>39</v>
      </c>
      <c r="J5" s="629"/>
      <c r="K5" s="610"/>
      <c r="L5" s="610"/>
      <c r="M5" s="249" t="s">
        <v>39</v>
      </c>
      <c r="N5" s="628"/>
      <c r="O5" s="608"/>
      <c r="P5" s="608"/>
      <c r="Q5" s="279" t="s">
        <v>39</v>
      </c>
      <c r="R5" s="612"/>
      <c r="S5" s="439"/>
    </row>
    <row r="6" spans="1:19" ht="9" customHeight="1">
      <c r="A6" s="251"/>
      <c r="B6" s="14"/>
      <c r="C6" s="252"/>
      <c r="D6" s="253"/>
      <c r="E6" s="254"/>
      <c r="F6" s="254"/>
      <c r="G6" s="253"/>
      <c r="H6" s="253"/>
      <c r="I6" s="254"/>
      <c r="J6" s="254"/>
      <c r="K6" s="253"/>
      <c r="L6" s="253"/>
      <c r="M6" s="254"/>
      <c r="N6" s="254"/>
      <c r="O6" s="253"/>
      <c r="P6" s="253"/>
      <c r="Q6" s="254"/>
      <c r="R6" s="255"/>
      <c r="S6" s="439"/>
    </row>
    <row r="7" spans="1:19" s="258" customFormat="1" ht="26.1" customHeight="1">
      <c r="A7" s="624" t="s">
        <v>40</v>
      </c>
      <c r="B7" s="625"/>
      <c r="C7" s="256">
        <f>SUM(C8:C21)</f>
        <v>39016409</v>
      </c>
      <c r="D7" s="444">
        <f>SUM(D8:D21)</f>
        <v>36086112</v>
      </c>
      <c r="E7" s="6">
        <v>116.90799999999999</v>
      </c>
      <c r="F7" s="6">
        <f>ROUND(D7/$D$7,5)*100</f>
        <v>100</v>
      </c>
      <c r="G7" s="444">
        <f>SUM(G8:G21)</f>
        <v>38841066</v>
      </c>
      <c r="H7" s="444">
        <f>SUM(H8:H21)</f>
        <v>36883165</v>
      </c>
      <c r="I7" s="6">
        <f>ROUND(H7/D7,5)*100</f>
        <v>102.20899999999999</v>
      </c>
      <c r="J7" s="6">
        <f t="shared" ref="J7:J21" si="0">ROUND(H7/$H$7,5)*100</f>
        <v>100</v>
      </c>
      <c r="K7" s="444">
        <f>SUM(K8:K21)</f>
        <v>38711002</v>
      </c>
      <c r="L7" s="444">
        <f>SUM(L8:L21)</f>
        <v>35616894</v>
      </c>
      <c r="M7" s="6">
        <f>ROUND(L7/H7,5)*100</f>
        <v>96.567000000000007</v>
      </c>
      <c r="N7" s="6">
        <f t="shared" ref="N7:N21" si="1">ROUND(L7/$L$7,5)*100</f>
        <v>100</v>
      </c>
      <c r="O7" s="452">
        <f>SUM(O8:O21)</f>
        <v>46301092</v>
      </c>
      <c r="P7" s="452">
        <f>SUM(P8:P21)</f>
        <v>41314117</v>
      </c>
      <c r="Q7" s="15">
        <f>ROUND(P7/L7,5)*100</f>
        <v>115.99600000000001</v>
      </c>
      <c r="R7" s="183">
        <f t="shared" ref="R7:R21" si="2">ROUND(P7/$P$7,5)*100</f>
        <v>100</v>
      </c>
      <c r="S7" s="16"/>
    </row>
    <row r="8" spans="1:19" ht="26.1" customHeight="1">
      <c r="A8" s="251"/>
      <c r="B8" s="443" t="s">
        <v>70</v>
      </c>
      <c r="C8" s="256">
        <v>336023</v>
      </c>
      <c r="D8" s="444">
        <v>322454</v>
      </c>
      <c r="E8" s="6">
        <v>104.276</v>
      </c>
      <c r="F8" s="6">
        <f>ROUND(D8/$D$7,5)*100</f>
        <v>0.89400000000000002</v>
      </c>
      <c r="G8" s="444">
        <v>319164</v>
      </c>
      <c r="H8" s="444">
        <v>313828</v>
      </c>
      <c r="I8" s="6">
        <f>ROUND(H8/D8,5)*100</f>
        <v>97.324999999999989</v>
      </c>
      <c r="J8" s="6">
        <f>ROUND(H8/$H$7,5)*100</f>
        <v>0.85099999999999998</v>
      </c>
      <c r="K8" s="444">
        <v>431672</v>
      </c>
      <c r="L8" s="444">
        <v>424938</v>
      </c>
      <c r="M8" s="6">
        <f t="shared" ref="M8:M17" si="3">ROUND(L8/H8,5)*100</f>
        <v>135.405</v>
      </c>
      <c r="N8" s="6">
        <f t="shared" si="1"/>
        <v>1.1930000000000001</v>
      </c>
      <c r="O8" s="452">
        <v>372658</v>
      </c>
      <c r="P8" s="452">
        <v>366966</v>
      </c>
      <c r="Q8" s="15">
        <f t="shared" ref="Q8:Q29" si="4">ROUND(P8/L8,5)*100</f>
        <v>86.358000000000004</v>
      </c>
      <c r="R8" s="183">
        <f t="shared" si="2"/>
        <v>0.88800000000000012</v>
      </c>
      <c r="S8" s="439"/>
    </row>
    <row r="9" spans="1:19" ht="26.1" customHeight="1">
      <c r="A9" s="251"/>
      <c r="B9" s="443" t="s">
        <v>71</v>
      </c>
      <c r="C9" s="256">
        <v>4306379</v>
      </c>
      <c r="D9" s="444">
        <v>4190293</v>
      </c>
      <c r="E9" s="6">
        <v>84.454999999999998</v>
      </c>
      <c r="F9" s="6">
        <f t="shared" ref="F9:F21" si="5">ROUND(D9/$D$7,5)*100</f>
        <v>11.612</v>
      </c>
      <c r="G9" s="444">
        <v>4903571</v>
      </c>
      <c r="H9" s="444">
        <v>4812391</v>
      </c>
      <c r="I9" s="6">
        <f t="shared" ref="I9:I17" si="6">ROUND(H9/D9,5)*100</f>
        <v>114.846</v>
      </c>
      <c r="J9" s="6">
        <f t="shared" si="0"/>
        <v>13.048000000000002</v>
      </c>
      <c r="K9" s="444">
        <v>4447143</v>
      </c>
      <c r="L9" s="444">
        <v>4320166</v>
      </c>
      <c r="M9" s="6">
        <f t="shared" si="3"/>
        <v>89.771999999999991</v>
      </c>
      <c r="N9" s="6">
        <f t="shared" si="1"/>
        <v>12.13</v>
      </c>
      <c r="O9" s="452">
        <v>8137460</v>
      </c>
      <c r="P9" s="452">
        <v>7517839</v>
      </c>
      <c r="Q9" s="15">
        <f t="shared" si="4"/>
        <v>174.017</v>
      </c>
      <c r="R9" s="183">
        <f t="shared" si="2"/>
        <v>18.196999999999999</v>
      </c>
      <c r="S9" s="439"/>
    </row>
    <row r="10" spans="1:19" ht="26.1" customHeight="1">
      <c r="A10" s="251"/>
      <c r="B10" s="443" t="s">
        <v>72</v>
      </c>
      <c r="C10" s="256">
        <v>14251915</v>
      </c>
      <c r="D10" s="444">
        <v>13814510</v>
      </c>
      <c r="E10" s="6">
        <v>113.43600000000001</v>
      </c>
      <c r="F10" s="6">
        <f t="shared" si="5"/>
        <v>38.281999999999996</v>
      </c>
      <c r="G10" s="444">
        <v>16385706</v>
      </c>
      <c r="H10" s="444">
        <v>16164680</v>
      </c>
      <c r="I10" s="6">
        <f t="shared" si="6"/>
        <v>117.012</v>
      </c>
      <c r="J10" s="6">
        <f t="shared" si="0"/>
        <v>43.826999999999998</v>
      </c>
      <c r="K10" s="444">
        <v>17451872</v>
      </c>
      <c r="L10" s="444">
        <v>16851294</v>
      </c>
      <c r="M10" s="6">
        <f t="shared" si="3"/>
        <v>104.248</v>
      </c>
      <c r="N10" s="6">
        <f t="shared" si="1"/>
        <v>47.313000000000002</v>
      </c>
      <c r="O10" s="452">
        <v>18272057</v>
      </c>
      <c r="P10" s="452">
        <v>17614595</v>
      </c>
      <c r="Q10" s="15">
        <f t="shared" si="4"/>
        <v>104.52999999999999</v>
      </c>
      <c r="R10" s="183">
        <f t="shared" si="2"/>
        <v>42.636000000000003</v>
      </c>
      <c r="S10" s="439"/>
    </row>
    <row r="11" spans="1:19" ht="26.1" customHeight="1">
      <c r="A11" s="251"/>
      <c r="B11" s="443" t="s">
        <v>73</v>
      </c>
      <c r="C11" s="256">
        <v>2078405</v>
      </c>
      <c r="D11" s="444">
        <v>1977738</v>
      </c>
      <c r="E11" s="6">
        <v>105.84499999999998</v>
      </c>
      <c r="F11" s="6">
        <f t="shared" si="5"/>
        <v>5.4809999999999999</v>
      </c>
      <c r="G11" s="444">
        <v>2165212</v>
      </c>
      <c r="H11" s="444">
        <v>2047054</v>
      </c>
      <c r="I11" s="6">
        <f t="shared" si="6"/>
        <v>103.505</v>
      </c>
      <c r="J11" s="6">
        <f t="shared" si="0"/>
        <v>5.55</v>
      </c>
      <c r="K11" s="444">
        <v>3367957</v>
      </c>
      <c r="L11" s="444">
        <v>2203464</v>
      </c>
      <c r="M11" s="6">
        <f t="shared" si="3"/>
        <v>107.64100000000001</v>
      </c>
      <c r="N11" s="6">
        <f t="shared" si="1"/>
        <v>6.1870000000000003</v>
      </c>
      <c r="O11" s="452">
        <v>3352272</v>
      </c>
      <c r="P11" s="452">
        <v>3202224</v>
      </c>
      <c r="Q11" s="15">
        <f t="shared" si="4"/>
        <v>145.327</v>
      </c>
      <c r="R11" s="183">
        <f t="shared" si="2"/>
        <v>7.7509999999999994</v>
      </c>
      <c r="S11" s="439"/>
    </row>
    <row r="12" spans="1:19" ht="26.1" customHeight="1">
      <c r="A12" s="251"/>
      <c r="B12" s="443" t="s">
        <v>74</v>
      </c>
      <c r="C12" s="256">
        <v>54833</v>
      </c>
      <c r="D12" s="444">
        <v>51285</v>
      </c>
      <c r="E12" s="6">
        <v>86.048999999999992</v>
      </c>
      <c r="F12" s="6">
        <f t="shared" si="5"/>
        <v>0.14200000000000002</v>
      </c>
      <c r="G12" s="444">
        <v>35516</v>
      </c>
      <c r="H12" s="444">
        <v>33585</v>
      </c>
      <c r="I12" s="6">
        <f t="shared" si="6"/>
        <v>65.486999999999995</v>
      </c>
      <c r="J12" s="6">
        <f t="shared" si="0"/>
        <v>9.0999999999999998E-2</v>
      </c>
      <c r="K12" s="444">
        <v>39764</v>
      </c>
      <c r="L12" s="444">
        <v>38542</v>
      </c>
      <c r="M12" s="6">
        <f t="shared" si="3"/>
        <v>114.75999999999999</v>
      </c>
      <c r="N12" s="6">
        <f t="shared" si="1"/>
        <v>0.108</v>
      </c>
      <c r="O12" s="452">
        <v>45256</v>
      </c>
      <c r="P12" s="452">
        <v>42499</v>
      </c>
      <c r="Q12" s="15">
        <f t="shared" si="4"/>
        <v>110.26700000000001</v>
      </c>
      <c r="R12" s="183">
        <f t="shared" si="2"/>
        <v>0.10300000000000001</v>
      </c>
      <c r="S12" s="439"/>
    </row>
    <row r="13" spans="1:19" ht="26.1" customHeight="1">
      <c r="A13" s="251"/>
      <c r="B13" s="443" t="s">
        <v>75</v>
      </c>
      <c r="C13" s="256">
        <v>168006</v>
      </c>
      <c r="D13" s="444">
        <v>119626</v>
      </c>
      <c r="E13" s="6">
        <v>230.22300000000001</v>
      </c>
      <c r="F13" s="6">
        <f t="shared" si="5"/>
        <v>0.33200000000000002</v>
      </c>
      <c r="G13" s="444">
        <v>143593</v>
      </c>
      <c r="H13" s="444">
        <v>127097</v>
      </c>
      <c r="I13" s="6">
        <f t="shared" si="6"/>
        <v>106.24499999999999</v>
      </c>
      <c r="J13" s="6">
        <f t="shared" si="0"/>
        <v>0.34499999999999997</v>
      </c>
      <c r="K13" s="444">
        <v>107796</v>
      </c>
      <c r="L13" s="444">
        <v>100327</v>
      </c>
      <c r="M13" s="6">
        <f t="shared" si="3"/>
        <v>78.936999999999998</v>
      </c>
      <c r="N13" s="6">
        <f t="shared" si="1"/>
        <v>0.28200000000000003</v>
      </c>
      <c r="O13" s="452">
        <v>101986</v>
      </c>
      <c r="P13" s="452">
        <v>88422</v>
      </c>
      <c r="Q13" s="15">
        <f t="shared" si="4"/>
        <v>88.134</v>
      </c>
      <c r="R13" s="183">
        <f t="shared" si="2"/>
        <v>0.214</v>
      </c>
      <c r="S13" s="439"/>
    </row>
    <row r="14" spans="1:19" ht="26.1" customHeight="1">
      <c r="A14" s="251"/>
      <c r="B14" s="443" t="s">
        <v>76</v>
      </c>
      <c r="C14" s="256">
        <v>2060712</v>
      </c>
      <c r="D14" s="444">
        <v>1901641</v>
      </c>
      <c r="E14" s="240">
        <v>1056.8310000000001</v>
      </c>
      <c r="F14" s="6">
        <f t="shared" si="5"/>
        <v>5.27</v>
      </c>
      <c r="G14" s="444">
        <v>370791</v>
      </c>
      <c r="H14" s="444">
        <v>359970</v>
      </c>
      <c r="I14" s="259">
        <f t="shared" si="6"/>
        <v>18.929000000000002</v>
      </c>
      <c r="J14" s="6">
        <f t="shared" si="0"/>
        <v>0.97599999999999998</v>
      </c>
      <c r="K14" s="444">
        <v>261940</v>
      </c>
      <c r="L14" s="444">
        <v>249501</v>
      </c>
      <c r="M14" s="6">
        <f t="shared" si="3"/>
        <v>69.311999999999998</v>
      </c>
      <c r="N14" s="6">
        <f t="shared" si="1"/>
        <v>0.70099999999999996</v>
      </c>
      <c r="O14" s="452">
        <v>328384</v>
      </c>
      <c r="P14" s="452">
        <v>288686</v>
      </c>
      <c r="Q14" s="15">
        <f t="shared" si="4"/>
        <v>115.70499999999998</v>
      </c>
      <c r="R14" s="183">
        <f t="shared" si="2"/>
        <v>0.69899999999999995</v>
      </c>
      <c r="S14" s="439"/>
    </row>
    <row r="15" spans="1:19" ht="26.1" customHeight="1">
      <c r="A15" s="251"/>
      <c r="B15" s="443" t="s">
        <v>77</v>
      </c>
      <c r="C15" s="256">
        <v>4076191</v>
      </c>
      <c r="D15" s="444">
        <v>3731501</v>
      </c>
      <c r="E15" s="6">
        <v>136.41</v>
      </c>
      <c r="F15" s="6">
        <f t="shared" si="5"/>
        <v>10.341000000000001</v>
      </c>
      <c r="G15" s="444">
        <v>3715214</v>
      </c>
      <c r="H15" s="444">
        <v>3288595</v>
      </c>
      <c r="I15" s="6">
        <f t="shared" si="6"/>
        <v>88.131</v>
      </c>
      <c r="J15" s="6">
        <f t="shared" si="0"/>
        <v>8.9160000000000004</v>
      </c>
      <c r="K15" s="444">
        <v>3589726</v>
      </c>
      <c r="L15" s="444">
        <v>3136958</v>
      </c>
      <c r="M15" s="6">
        <f t="shared" si="3"/>
        <v>95.388999999999996</v>
      </c>
      <c r="N15" s="6">
        <f t="shared" si="1"/>
        <v>8.8079999999999998</v>
      </c>
      <c r="O15" s="452">
        <v>4941384</v>
      </c>
      <c r="P15" s="452">
        <v>3246486</v>
      </c>
      <c r="Q15" s="15">
        <f t="shared" si="4"/>
        <v>103.492</v>
      </c>
      <c r="R15" s="183">
        <f t="shared" si="2"/>
        <v>7.8579999999999997</v>
      </c>
      <c r="S15" s="439"/>
    </row>
    <row r="16" spans="1:19" ht="26.1" customHeight="1">
      <c r="A16" s="251"/>
      <c r="B16" s="443" t="s">
        <v>78</v>
      </c>
      <c r="C16" s="256">
        <v>984129</v>
      </c>
      <c r="D16" s="444">
        <v>886289</v>
      </c>
      <c r="E16" s="6">
        <v>112.7</v>
      </c>
      <c r="F16" s="6">
        <f t="shared" si="5"/>
        <v>2.456</v>
      </c>
      <c r="G16" s="444">
        <v>878614</v>
      </c>
      <c r="H16" s="444">
        <v>867033</v>
      </c>
      <c r="I16" s="6">
        <f t="shared" si="6"/>
        <v>97.826999999999998</v>
      </c>
      <c r="J16" s="6">
        <f t="shared" si="0"/>
        <v>2.351</v>
      </c>
      <c r="K16" s="444">
        <v>1020841</v>
      </c>
      <c r="L16" s="444">
        <v>761866</v>
      </c>
      <c r="M16" s="6">
        <f t="shared" si="3"/>
        <v>87.87</v>
      </c>
      <c r="N16" s="6">
        <f t="shared" si="1"/>
        <v>2.1389999999999998</v>
      </c>
      <c r="O16" s="452">
        <v>1071179</v>
      </c>
      <c r="P16" s="452">
        <v>991361</v>
      </c>
      <c r="Q16" s="15">
        <f t="shared" si="4"/>
        <v>130.12300000000002</v>
      </c>
      <c r="R16" s="183">
        <f t="shared" si="2"/>
        <v>2.4</v>
      </c>
      <c r="S16" s="439"/>
    </row>
    <row r="17" spans="1:19" ht="26.1" customHeight="1">
      <c r="A17" s="251"/>
      <c r="B17" s="443" t="s">
        <v>79</v>
      </c>
      <c r="C17" s="256">
        <v>7219851</v>
      </c>
      <c r="D17" s="444">
        <v>5644755</v>
      </c>
      <c r="E17" s="6">
        <v>128.35900000000001</v>
      </c>
      <c r="F17" s="6">
        <f t="shared" si="5"/>
        <v>15.641999999999999</v>
      </c>
      <c r="G17" s="444">
        <v>6469920</v>
      </c>
      <c r="H17" s="444">
        <v>5431601</v>
      </c>
      <c r="I17" s="6">
        <f t="shared" si="6"/>
        <v>96.224000000000004</v>
      </c>
      <c r="J17" s="6">
        <f t="shared" si="0"/>
        <v>14.727</v>
      </c>
      <c r="K17" s="444">
        <v>4411866</v>
      </c>
      <c r="L17" s="444">
        <v>4043455</v>
      </c>
      <c r="M17" s="6">
        <f t="shared" si="3"/>
        <v>74.442999999999998</v>
      </c>
      <c r="N17" s="6">
        <f t="shared" si="1"/>
        <v>11.353</v>
      </c>
      <c r="O17" s="452">
        <v>6143621</v>
      </c>
      <c r="P17" s="452">
        <v>4442332</v>
      </c>
      <c r="Q17" s="15">
        <f t="shared" si="4"/>
        <v>109.86499999999999</v>
      </c>
      <c r="R17" s="183">
        <f t="shared" si="2"/>
        <v>10.753</v>
      </c>
      <c r="S17" s="439"/>
    </row>
    <row r="18" spans="1:19" ht="26.1" customHeight="1">
      <c r="A18" s="251"/>
      <c r="B18" s="443" t="s">
        <v>80</v>
      </c>
      <c r="C18" s="256">
        <v>3</v>
      </c>
      <c r="D18" s="469">
        <v>0</v>
      </c>
      <c r="E18" s="469">
        <v>0</v>
      </c>
      <c r="F18" s="469">
        <f t="shared" si="5"/>
        <v>0</v>
      </c>
      <c r="G18" s="444">
        <v>3</v>
      </c>
      <c r="H18" s="469">
        <v>0</v>
      </c>
      <c r="I18" s="469">
        <v>0</v>
      </c>
      <c r="J18" s="469">
        <f t="shared" si="0"/>
        <v>0</v>
      </c>
      <c r="K18" s="444">
        <v>3</v>
      </c>
      <c r="L18" s="469">
        <v>0</v>
      </c>
      <c r="M18" s="469">
        <v>0</v>
      </c>
      <c r="N18" s="469">
        <f t="shared" si="1"/>
        <v>0</v>
      </c>
      <c r="O18" s="452">
        <v>15841</v>
      </c>
      <c r="P18" s="17">
        <v>0</v>
      </c>
      <c r="Q18" s="17">
        <v>0</v>
      </c>
      <c r="R18" s="470">
        <f t="shared" si="2"/>
        <v>0</v>
      </c>
      <c r="S18" s="439"/>
    </row>
    <row r="19" spans="1:19" ht="26.1" customHeight="1">
      <c r="A19" s="251"/>
      <c r="B19" s="443" t="s">
        <v>22</v>
      </c>
      <c r="C19" s="256">
        <v>3447811</v>
      </c>
      <c r="D19" s="444">
        <v>3446020</v>
      </c>
      <c r="E19" s="6">
        <v>103.223</v>
      </c>
      <c r="F19" s="6">
        <f t="shared" si="5"/>
        <v>9.5490000000000013</v>
      </c>
      <c r="G19" s="444">
        <v>3439213</v>
      </c>
      <c r="H19" s="444">
        <v>3437331</v>
      </c>
      <c r="I19" s="6">
        <f>ROUND(H19/D19,5)*100</f>
        <v>99.748000000000005</v>
      </c>
      <c r="J19" s="6">
        <f t="shared" si="0"/>
        <v>9.32</v>
      </c>
      <c r="K19" s="444">
        <v>3487363</v>
      </c>
      <c r="L19" s="444">
        <v>3486383</v>
      </c>
      <c r="M19" s="6">
        <f>ROUND(L19/H19,5)*100</f>
        <v>101.42700000000001</v>
      </c>
      <c r="N19" s="6">
        <f t="shared" si="1"/>
        <v>9.7889999999999997</v>
      </c>
      <c r="O19" s="452">
        <v>3513708</v>
      </c>
      <c r="P19" s="452">
        <v>3512707</v>
      </c>
      <c r="Q19" s="15">
        <f t="shared" si="4"/>
        <v>100.755</v>
      </c>
      <c r="R19" s="183">
        <f t="shared" si="2"/>
        <v>8.5020000000000007</v>
      </c>
      <c r="S19" s="439"/>
    </row>
    <row r="20" spans="1:19" ht="26.1" customHeight="1">
      <c r="A20" s="251"/>
      <c r="B20" s="443" t="s">
        <v>81</v>
      </c>
      <c r="C20" s="256">
        <v>1</v>
      </c>
      <c r="D20" s="469">
        <v>0</v>
      </c>
      <c r="E20" s="469">
        <v>0</v>
      </c>
      <c r="F20" s="469">
        <f t="shared" si="5"/>
        <v>0</v>
      </c>
      <c r="G20" s="444">
        <v>1</v>
      </c>
      <c r="H20" s="469">
        <v>0</v>
      </c>
      <c r="I20" s="469">
        <v>0</v>
      </c>
      <c r="J20" s="469">
        <f t="shared" si="0"/>
        <v>0</v>
      </c>
      <c r="K20" s="444">
        <v>1</v>
      </c>
      <c r="L20" s="469">
        <v>0</v>
      </c>
      <c r="M20" s="469">
        <v>0</v>
      </c>
      <c r="N20" s="469">
        <f t="shared" si="1"/>
        <v>0</v>
      </c>
      <c r="O20" s="452">
        <v>1</v>
      </c>
      <c r="P20" s="17">
        <v>0</v>
      </c>
      <c r="Q20" s="17">
        <v>0</v>
      </c>
      <c r="R20" s="470">
        <f t="shared" si="2"/>
        <v>0</v>
      </c>
      <c r="S20" s="439"/>
    </row>
    <row r="21" spans="1:19" ht="26.1" customHeight="1">
      <c r="A21" s="251"/>
      <c r="B21" s="443" t="s">
        <v>82</v>
      </c>
      <c r="C21" s="256">
        <v>32150</v>
      </c>
      <c r="D21" s="469">
        <v>0</v>
      </c>
      <c r="E21" s="469">
        <v>0</v>
      </c>
      <c r="F21" s="469">
        <f t="shared" si="5"/>
        <v>0</v>
      </c>
      <c r="G21" s="444">
        <v>14548</v>
      </c>
      <c r="H21" s="469">
        <v>0</v>
      </c>
      <c r="I21" s="469">
        <v>0</v>
      </c>
      <c r="J21" s="469">
        <f t="shared" si="0"/>
        <v>0</v>
      </c>
      <c r="K21" s="444">
        <v>93058</v>
      </c>
      <c r="L21" s="469">
        <v>0</v>
      </c>
      <c r="M21" s="469">
        <v>0</v>
      </c>
      <c r="N21" s="469">
        <f t="shared" si="1"/>
        <v>0</v>
      </c>
      <c r="O21" s="452">
        <v>5285</v>
      </c>
      <c r="P21" s="17">
        <v>0</v>
      </c>
      <c r="Q21" s="17">
        <v>0</v>
      </c>
      <c r="R21" s="470">
        <f t="shared" si="2"/>
        <v>0</v>
      </c>
      <c r="S21" s="439"/>
    </row>
    <row r="22" spans="1:19" ht="26.1" customHeight="1">
      <c r="A22" s="251"/>
      <c r="B22" s="443"/>
      <c r="C22" s="256"/>
      <c r="D22" s="444"/>
      <c r="E22" s="6"/>
      <c r="F22" s="6"/>
      <c r="G22" s="444"/>
      <c r="H22" s="444"/>
      <c r="I22" s="6"/>
      <c r="J22" s="6"/>
      <c r="K22" s="444"/>
      <c r="L22" s="444"/>
      <c r="M22" s="6"/>
      <c r="N22" s="6"/>
      <c r="O22" s="452"/>
      <c r="P22" s="452"/>
      <c r="Q22" s="15"/>
      <c r="R22" s="183"/>
      <c r="S22" s="439"/>
    </row>
    <row r="23" spans="1:19" s="258" customFormat="1" ht="26.1" customHeight="1">
      <c r="A23" s="624" t="s">
        <v>61</v>
      </c>
      <c r="B23" s="625"/>
      <c r="C23" s="256">
        <f>SUM(C24:C29)</f>
        <v>22955039</v>
      </c>
      <c r="D23" s="444">
        <f>SUM(D24:D29)</f>
        <v>21669796</v>
      </c>
      <c r="E23" s="6">
        <v>102.56</v>
      </c>
      <c r="F23" s="6">
        <f t="shared" ref="F23:F29" si="7">ROUND(D23/$D$23,5)*100</f>
        <v>100</v>
      </c>
      <c r="G23" s="444">
        <f>SUM(G24:G29)</f>
        <v>23145362</v>
      </c>
      <c r="H23" s="444">
        <f>SUM(H24:H29)</f>
        <v>21956238</v>
      </c>
      <c r="I23" s="6">
        <f t="shared" ref="I23:I28" si="8">ROUND(H23/D23,5)*100</f>
        <v>101.322</v>
      </c>
      <c r="J23" s="6">
        <f t="shared" ref="J23:J29" si="9">ROUND(H23/$H$23,4)*100</f>
        <v>100</v>
      </c>
      <c r="K23" s="444">
        <f>SUM(K24:K29)</f>
        <v>24224235</v>
      </c>
      <c r="L23" s="444">
        <f>SUM(L24:L29)</f>
        <v>22476374</v>
      </c>
      <c r="M23" s="6">
        <f t="shared" ref="M23:M29" si="10">ROUND(L23/H23,5)*100</f>
        <v>102.369</v>
      </c>
      <c r="N23" s="6">
        <f t="shared" ref="N23:N29" si="11">ROUND(L23/$L$23,5)*100</f>
        <v>100</v>
      </c>
      <c r="O23" s="452">
        <f>SUM(O24:O29)</f>
        <v>25468294</v>
      </c>
      <c r="P23" s="452">
        <f>SUM(P24:P29)</f>
        <v>24030276</v>
      </c>
      <c r="Q23" s="15">
        <f t="shared" si="4"/>
        <v>106.913</v>
      </c>
      <c r="R23" s="183">
        <f t="shared" ref="R23:R29" si="12">ROUND(P23/$P$23,5)*100</f>
        <v>100</v>
      </c>
      <c r="S23" s="16"/>
    </row>
    <row r="24" spans="1:19" ht="26.1" customHeight="1">
      <c r="A24" s="261"/>
      <c r="B24" s="262" t="s">
        <v>83</v>
      </c>
      <c r="C24" s="256">
        <v>13143965</v>
      </c>
      <c r="D24" s="444">
        <v>12515007</v>
      </c>
      <c r="E24" s="6">
        <v>104.19799999999999</v>
      </c>
      <c r="F24" s="263">
        <f t="shared" si="7"/>
        <v>57.753</v>
      </c>
      <c r="G24" s="444">
        <v>13215907</v>
      </c>
      <c r="H24" s="444">
        <v>12811501</v>
      </c>
      <c r="I24" s="6">
        <f t="shared" si="8"/>
        <v>102.369</v>
      </c>
      <c r="J24" s="6">
        <f t="shared" si="9"/>
        <v>58.35</v>
      </c>
      <c r="K24" s="444">
        <v>13622123</v>
      </c>
      <c r="L24" s="444">
        <v>12865156</v>
      </c>
      <c r="M24" s="6">
        <f t="shared" si="10"/>
        <v>100.419</v>
      </c>
      <c r="N24" s="6">
        <f t="shared" si="11"/>
        <v>57.238999999999997</v>
      </c>
      <c r="O24" s="452">
        <v>14302108</v>
      </c>
      <c r="P24" s="452">
        <v>13768795</v>
      </c>
      <c r="Q24" s="15">
        <f>ROUND(P24/L24,5)*100</f>
        <v>107.024</v>
      </c>
      <c r="R24" s="183">
        <f t="shared" si="12"/>
        <v>57.298000000000002</v>
      </c>
      <c r="S24" s="439"/>
    </row>
    <row r="25" spans="1:19" ht="26.1" customHeight="1">
      <c r="A25" s="261"/>
      <c r="B25" s="262" t="s">
        <v>84</v>
      </c>
      <c r="C25" s="256">
        <v>2549159</v>
      </c>
      <c r="D25" s="444">
        <v>2127240</v>
      </c>
      <c r="E25" s="6">
        <v>121.59</v>
      </c>
      <c r="F25" s="6">
        <f t="shared" si="7"/>
        <v>9.8170000000000002</v>
      </c>
      <c r="G25" s="444">
        <v>2439124</v>
      </c>
      <c r="H25" s="444">
        <v>1991919</v>
      </c>
      <c r="I25" s="6">
        <f t="shared" si="8"/>
        <v>93.638999999999996</v>
      </c>
      <c r="J25" s="6">
        <f t="shared" si="9"/>
        <v>9.07</v>
      </c>
      <c r="K25" s="444">
        <v>2442946</v>
      </c>
      <c r="L25" s="444">
        <v>2018881</v>
      </c>
      <c r="M25" s="6">
        <f t="shared" si="10"/>
        <v>101.35400000000001</v>
      </c>
      <c r="N25" s="6">
        <f t="shared" si="11"/>
        <v>8.9819999999999993</v>
      </c>
      <c r="O25" s="452">
        <v>2543372</v>
      </c>
      <c r="P25" s="452">
        <v>2018399</v>
      </c>
      <c r="Q25" s="15">
        <f t="shared" si="4"/>
        <v>99.975999999999999</v>
      </c>
      <c r="R25" s="183">
        <f t="shared" si="12"/>
        <v>8.3989999999999991</v>
      </c>
      <c r="S25" s="439"/>
    </row>
    <row r="26" spans="1:19" ht="26.1" customHeight="1">
      <c r="A26" s="261"/>
      <c r="B26" s="443" t="s">
        <v>64</v>
      </c>
      <c r="C26" s="256">
        <v>81485</v>
      </c>
      <c r="D26" s="444">
        <v>53867</v>
      </c>
      <c r="E26" s="6">
        <v>7.306</v>
      </c>
      <c r="F26" s="6">
        <f t="shared" si="7"/>
        <v>0.249</v>
      </c>
      <c r="G26" s="444">
        <v>44281</v>
      </c>
      <c r="H26" s="444">
        <v>29925</v>
      </c>
      <c r="I26" s="6">
        <f t="shared" si="8"/>
        <v>55.552999999999997</v>
      </c>
      <c r="J26" s="6">
        <f t="shared" si="9"/>
        <v>0.13999999999999999</v>
      </c>
      <c r="K26" s="469">
        <v>0</v>
      </c>
      <c r="L26" s="264">
        <v>0</v>
      </c>
      <c r="M26" s="469">
        <f t="shared" si="10"/>
        <v>0</v>
      </c>
      <c r="N26" s="264">
        <f t="shared" si="11"/>
        <v>0</v>
      </c>
      <c r="O26" s="17">
        <v>0</v>
      </c>
      <c r="P26" s="17">
        <v>0</v>
      </c>
      <c r="Q26" s="17">
        <v>0</v>
      </c>
      <c r="R26" s="470">
        <f t="shared" si="12"/>
        <v>0</v>
      </c>
      <c r="S26" s="439"/>
    </row>
    <row r="27" spans="1:19" ht="26.1" customHeight="1">
      <c r="A27" s="261"/>
      <c r="B27" s="262" t="s">
        <v>65</v>
      </c>
      <c r="C27" s="256">
        <v>2035900</v>
      </c>
      <c r="D27" s="444">
        <v>1885809</v>
      </c>
      <c r="E27" s="6">
        <v>100.048</v>
      </c>
      <c r="F27" s="6">
        <f t="shared" si="7"/>
        <v>8.702</v>
      </c>
      <c r="G27" s="444">
        <v>1947749</v>
      </c>
      <c r="H27" s="444">
        <v>1845575</v>
      </c>
      <c r="I27" s="6">
        <f t="shared" si="8"/>
        <v>97.866</v>
      </c>
      <c r="J27" s="6">
        <f t="shared" si="9"/>
        <v>8.41</v>
      </c>
      <c r="K27" s="444">
        <v>2376149</v>
      </c>
      <c r="L27" s="444">
        <v>1957572</v>
      </c>
      <c r="M27" s="6">
        <f t="shared" si="10"/>
        <v>106.06800000000001</v>
      </c>
      <c r="N27" s="6">
        <f t="shared" si="11"/>
        <v>8.7089999999999996</v>
      </c>
      <c r="O27" s="452">
        <v>2445215</v>
      </c>
      <c r="P27" s="452">
        <v>2209206</v>
      </c>
      <c r="Q27" s="15">
        <f t="shared" si="4"/>
        <v>112.85400000000001</v>
      </c>
      <c r="R27" s="183">
        <f t="shared" si="12"/>
        <v>9.1929999999999996</v>
      </c>
      <c r="S27" s="439"/>
    </row>
    <row r="28" spans="1:19" ht="26.1" customHeight="1">
      <c r="A28" s="261"/>
      <c r="B28" s="443" t="s">
        <v>66</v>
      </c>
      <c r="C28" s="256">
        <v>4506121</v>
      </c>
      <c r="D28" s="444">
        <v>4480922</v>
      </c>
      <c r="E28" s="6">
        <v>106.56399999999999</v>
      </c>
      <c r="F28" s="6">
        <f t="shared" si="7"/>
        <v>20.678000000000001</v>
      </c>
      <c r="G28" s="444">
        <v>4846741</v>
      </c>
      <c r="H28" s="444">
        <v>4635938</v>
      </c>
      <c r="I28" s="6">
        <f t="shared" si="8"/>
        <v>103.45899999999999</v>
      </c>
      <c r="J28" s="6">
        <f t="shared" si="9"/>
        <v>21.11</v>
      </c>
      <c r="K28" s="444">
        <v>5089136</v>
      </c>
      <c r="L28" s="444">
        <v>4957418</v>
      </c>
      <c r="M28" s="6">
        <f t="shared" si="10"/>
        <v>106.935</v>
      </c>
      <c r="N28" s="6">
        <f t="shared" si="11"/>
        <v>22.056000000000001</v>
      </c>
      <c r="O28" s="452">
        <v>5459533</v>
      </c>
      <c r="P28" s="452">
        <v>5325395</v>
      </c>
      <c r="Q28" s="15">
        <f t="shared" si="4"/>
        <v>107.423</v>
      </c>
      <c r="R28" s="183">
        <f t="shared" si="12"/>
        <v>22.161000000000001</v>
      </c>
      <c r="S28" s="439"/>
    </row>
    <row r="29" spans="1:19" ht="26.1" customHeight="1">
      <c r="A29" s="265"/>
      <c r="B29" s="262" t="s">
        <v>67</v>
      </c>
      <c r="C29" s="256">
        <v>638409</v>
      </c>
      <c r="D29" s="444">
        <v>606951</v>
      </c>
      <c r="E29" s="6">
        <v>112.06</v>
      </c>
      <c r="F29" s="266">
        <f t="shared" si="7"/>
        <v>2.8010000000000002</v>
      </c>
      <c r="G29" s="444">
        <v>651560</v>
      </c>
      <c r="H29" s="444">
        <v>641380</v>
      </c>
      <c r="I29" s="6">
        <v>112.06</v>
      </c>
      <c r="J29" s="6">
        <f t="shared" si="9"/>
        <v>2.92</v>
      </c>
      <c r="K29" s="444">
        <v>693881</v>
      </c>
      <c r="L29" s="444">
        <v>677347</v>
      </c>
      <c r="M29" s="6">
        <f t="shared" si="10"/>
        <v>105.60799999999999</v>
      </c>
      <c r="N29" s="6">
        <f t="shared" si="11"/>
        <v>3.0140000000000002</v>
      </c>
      <c r="O29" s="452">
        <v>718066</v>
      </c>
      <c r="P29" s="452">
        <v>708481</v>
      </c>
      <c r="Q29" s="15">
        <f t="shared" si="4"/>
        <v>104.596</v>
      </c>
      <c r="R29" s="183">
        <f t="shared" si="12"/>
        <v>2.948</v>
      </c>
      <c r="S29" s="439"/>
    </row>
    <row r="30" spans="1:19" ht="9" customHeight="1" thickBot="1">
      <c r="A30" s="267"/>
      <c r="B30" s="268"/>
      <c r="C30" s="269"/>
      <c r="D30" s="270"/>
      <c r="E30" s="271"/>
      <c r="F30" s="271"/>
      <c r="G30" s="270"/>
      <c r="H30" s="272"/>
      <c r="I30" s="271"/>
      <c r="J30" s="271"/>
      <c r="K30" s="272"/>
      <c r="L30" s="272"/>
      <c r="M30" s="273"/>
      <c r="N30" s="273"/>
      <c r="O30" s="274"/>
      <c r="P30" s="274"/>
      <c r="Q30" s="275"/>
      <c r="R30" s="276"/>
      <c r="S30" s="439"/>
    </row>
    <row r="31" spans="1:19" ht="15" customHeight="1">
      <c r="A31" s="627" t="s">
        <v>388</v>
      </c>
      <c r="B31" s="627"/>
      <c r="C31" s="627"/>
      <c r="D31" s="627"/>
      <c r="E31" s="627"/>
      <c r="F31" s="627"/>
      <c r="G31" s="627"/>
      <c r="H31" s="627"/>
      <c r="I31" s="627"/>
      <c r="J31" s="627"/>
      <c r="K31" s="627"/>
      <c r="L31" s="627"/>
      <c r="M31" s="627"/>
      <c r="N31" s="627"/>
      <c r="O31" s="627"/>
      <c r="P31" s="627"/>
      <c r="R31" s="6" t="s">
        <v>32</v>
      </c>
      <c r="S31" s="31"/>
    </row>
    <row r="32" spans="1:19" ht="18.75" customHeight="1">
      <c r="B32" s="84" t="s">
        <v>389</v>
      </c>
    </row>
  </sheetData>
  <sheetProtection selectLockedCells="1" selectUnlockedCells="1"/>
  <mergeCells count="22">
    <mergeCell ref="A31:P31"/>
    <mergeCell ref="L4:L5"/>
    <mergeCell ref="N4:N5"/>
    <mergeCell ref="O4:O5"/>
    <mergeCell ref="P4:P5"/>
    <mergeCell ref="A3:B5"/>
    <mergeCell ref="C4:C5"/>
    <mergeCell ref="O3:R3"/>
    <mergeCell ref="G4:G5"/>
    <mergeCell ref="G3:J3"/>
    <mergeCell ref="R4:R5"/>
    <mergeCell ref="K3:N3"/>
    <mergeCell ref="H4:H5"/>
    <mergeCell ref="A7:B7"/>
    <mergeCell ref="J4:J5"/>
    <mergeCell ref="K4:K5"/>
    <mergeCell ref="A23:B23"/>
    <mergeCell ref="A1:C1"/>
    <mergeCell ref="A2:C2"/>
    <mergeCell ref="C3:F3"/>
    <mergeCell ref="D4:D5"/>
    <mergeCell ref="F4:F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1" orientation="portrait" useFirstPageNumber="1" verticalDpi="300" r:id="rId1"/>
  <headerFooter scaleWithDoc="0" alignWithMargins="0">
    <oddHeader>&amp;R財　政</oddHeader>
    <oddFooter>&amp;C&amp;"ＭＳ 明朝,標準"&amp;12&amp;A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1"/>
  <sheetViews>
    <sheetView view="pageBreakPreview" zoomScaleNormal="90" zoomScaleSheetLayoutView="100" workbookViewId="0">
      <selection activeCell="H68" sqref="H68"/>
    </sheetView>
  </sheetViews>
  <sheetFormatPr defaultRowHeight="17.100000000000001" customHeight="1"/>
  <cols>
    <col min="1" max="2" width="1.625" style="84" customWidth="1"/>
    <col min="3" max="3" width="13.125" style="84" customWidth="1"/>
    <col min="4" max="4" width="0.875" style="84" customWidth="1"/>
    <col min="5" max="7" width="13.125" style="84" customWidth="1"/>
    <col min="8" max="8" width="7" style="84" customWidth="1"/>
    <col min="9" max="9" width="9.625" style="84" customWidth="1"/>
    <col min="10" max="10" width="11" style="84" customWidth="1"/>
    <col min="11" max="11" width="7.375" style="84" customWidth="1"/>
    <col min="12" max="16384" width="9" style="84"/>
  </cols>
  <sheetData>
    <row r="1" spans="1:13" ht="5.0999999999999996" customHeight="1">
      <c r="A1" s="31"/>
      <c r="D1" s="31"/>
      <c r="E1" s="31"/>
      <c r="F1" s="31"/>
      <c r="G1" s="31"/>
      <c r="H1" s="31"/>
      <c r="I1" s="31"/>
      <c r="J1" s="31"/>
      <c r="K1" s="23"/>
      <c r="L1" s="31"/>
      <c r="M1" s="31"/>
    </row>
    <row r="2" spans="1:13" ht="15" customHeight="1" thickBot="1">
      <c r="A2" s="627" t="s">
        <v>370</v>
      </c>
      <c r="B2" s="627"/>
      <c r="C2" s="627"/>
      <c r="D2" s="627"/>
      <c r="E2" s="627"/>
      <c r="F2" s="31"/>
      <c r="G2" s="31"/>
      <c r="H2" s="31"/>
      <c r="I2" s="31"/>
      <c r="J2" s="31"/>
      <c r="K2" s="23" t="s">
        <v>1</v>
      </c>
      <c r="L2" s="31"/>
      <c r="M2" s="31"/>
    </row>
    <row r="3" spans="1:13" ht="28.5" customHeight="1">
      <c r="A3" s="328"/>
      <c r="B3" s="630" t="s">
        <v>471</v>
      </c>
      <c r="C3" s="630"/>
      <c r="D3" s="446"/>
      <c r="E3" s="477" t="s">
        <v>35</v>
      </c>
      <c r="F3" s="436" t="s">
        <v>85</v>
      </c>
      <c r="G3" s="438" t="s">
        <v>86</v>
      </c>
      <c r="H3" s="318" t="s">
        <v>87</v>
      </c>
      <c r="I3" s="477" t="s">
        <v>88</v>
      </c>
      <c r="J3" s="477" t="s">
        <v>89</v>
      </c>
      <c r="K3" s="319" t="s">
        <v>90</v>
      </c>
      <c r="L3" s="439"/>
    </row>
    <row r="4" spans="1:13" ht="8.1" customHeight="1">
      <c r="A4" s="251"/>
      <c r="B4" s="119"/>
      <c r="C4" s="14"/>
      <c r="D4" s="14"/>
      <c r="E4" s="459"/>
      <c r="F4" s="42"/>
      <c r="G4" s="42"/>
      <c r="H4" s="42"/>
      <c r="I4" s="42"/>
      <c r="J4" s="42"/>
      <c r="K4" s="320"/>
      <c r="L4" s="439"/>
    </row>
    <row r="5" spans="1:13" ht="20.100000000000001" customHeight="1">
      <c r="A5" s="606" t="s">
        <v>91</v>
      </c>
      <c r="B5" s="607"/>
      <c r="C5" s="607"/>
      <c r="D5" s="607"/>
      <c r="E5" s="138">
        <f t="shared" ref="E5:J5" si="0">SUM(E7,E30)</f>
        <v>13228664</v>
      </c>
      <c r="F5" s="139">
        <f t="shared" si="0"/>
        <v>14053626</v>
      </c>
      <c r="G5" s="139">
        <f t="shared" si="0"/>
        <v>13509102</v>
      </c>
      <c r="H5" s="139">
        <f t="shared" si="0"/>
        <v>903</v>
      </c>
      <c r="I5" s="139">
        <f t="shared" si="0"/>
        <v>31165</v>
      </c>
      <c r="J5" s="177">
        <f t="shared" si="0"/>
        <v>514262</v>
      </c>
      <c r="K5" s="321">
        <f>ROUND($G5/$F5,5)*100</f>
        <v>96.125</v>
      </c>
      <c r="L5" s="439"/>
    </row>
    <row r="6" spans="1:13" ht="12" customHeight="1">
      <c r="A6" s="251"/>
      <c r="B6" s="329"/>
      <c r="C6" s="18"/>
      <c r="D6" s="439"/>
      <c r="E6" s="21"/>
      <c r="F6" s="22"/>
      <c r="G6" s="22"/>
      <c r="H6" s="22"/>
      <c r="I6" s="22"/>
      <c r="J6" s="22"/>
      <c r="K6" s="322"/>
      <c r="L6" s="439"/>
    </row>
    <row r="7" spans="1:13" ht="15" customHeight="1">
      <c r="A7" s="251"/>
      <c r="B7" s="631" t="s">
        <v>92</v>
      </c>
      <c r="C7" s="631"/>
      <c r="D7" s="51"/>
      <c r="E7" s="138">
        <f t="shared" ref="E7:J7" si="1">SUM(E9,E15,E22,E24,E26,E28)</f>
        <v>13026479</v>
      </c>
      <c r="F7" s="139">
        <f t="shared" si="1"/>
        <v>13509536</v>
      </c>
      <c r="G7" s="139">
        <f t="shared" si="1"/>
        <v>13324635</v>
      </c>
      <c r="H7" s="139">
        <f>SUM(H9,H15,H22,H24,H26,H28)</f>
        <v>903</v>
      </c>
      <c r="I7" s="139">
        <f t="shared" si="1"/>
        <v>0</v>
      </c>
      <c r="J7" s="139">
        <f t="shared" si="1"/>
        <v>185804</v>
      </c>
      <c r="K7" s="321">
        <f>ROUND($G7/$F7,5)*100</f>
        <v>98.631</v>
      </c>
      <c r="L7" s="439"/>
    </row>
    <row r="8" spans="1:13" ht="12" customHeight="1">
      <c r="A8" s="251"/>
      <c r="B8" s="443"/>
      <c r="C8" s="443"/>
      <c r="D8" s="14"/>
      <c r="E8" s="21"/>
      <c r="F8" s="22"/>
      <c r="G8" s="22"/>
      <c r="H8" s="22"/>
      <c r="I8" s="22"/>
      <c r="J8" s="330"/>
      <c r="K8" s="323"/>
      <c r="L8" s="439"/>
    </row>
    <row r="9" spans="1:13" ht="15" customHeight="1">
      <c r="A9" s="251"/>
      <c r="B9" s="634" t="s">
        <v>93</v>
      </c>
      <c r="C9" s="634"/>
      <c r="D9" s="18"/>
      <c r="E9" s="21">
        <f>3960278+1126809</f>
        <v>5087087</v>
      </c>
      <c r="F9" s="22">
        <f>4073387+1189789</f>
        <v>5263176</v>
      </c>
      <c r="G9" s="22">
        <f>4006603+1188216</f>
        <v>5194819</v>
      </c>
      <c r="H9" s="22">
        <v>491</v>
      </c>
      <c r="I9" s="22">
        <v>0</v>
      </c>
      <c r="J9" s="22">
        <f>67276+1573</f>
        <v>68849</v>
      </c>
      <c r="K9" s="322">
        <f>ROUND($G9/$F9,5)*100</f>
        <v>98.701000000000008</v>
      </c>
      <c r="L9" s="439"/>
    </row>
    <row r="10" spans="1:13" ht="12" customHeight="1">
      <c r="A10" s="251"/>
      <c r="B10" s="443"/>
      <c r="C10" s="443"/>
      <c r="D10" s="439"/>
      <c r="E10" s="21"/>
      <c r="F10" s="22"/>
      <c r="G10" s="22"/>
      <c r="H10" s="22"/>
      <c r="I10" s="22"/>
      <c r="J10" s="330"/>
      <c r="K10" s="323"/>
      <c r="L10" s="439"/>
    </row>
    <row r="11" spans="1:13" ht="12.75" customHeight="1">
      <c r="A11" s="251"/>
      <c r="B11" s="443"/>
      <c r="C11" s="443" t="s">
        <v>94</v>
      </c>
      <c r="D11" s="439"/>
      <c r="E11" s="21">
        <v>3960278</v>
      </c>
      <c r="F11" s="22">
        <v>4073387</v>
      </c>
      <c r="G11" s="22">
        <v>4006603</v>
      </c>
      <c r="H11" s="22">
        <v>491</v>
      </c>
      <c r="I11" s="22">
        <v>0</v>
      </c>
      <c r="J11" s="22">
        <v>67276</v>
      </c>
      <c r="K11" s="322">
        <f>ROUND($G11/$F11,5)*100</f>
        <v>98.36</v>
      </c>
      <c r="L11" s="439"/>
    </row>
    <row r="12" spans="1:13" ht="12" customHeight="1">
      <c r="A12" s="251"/>
      <c r="B12" s="443"/>
      <c r="C12" s="443"/>
      <c r="D12" s="439"/>
      <c r="E12" s="21"/>
      <c r="F12" s="22"/>
      <c r="G12" s="22"/>
      <c r="H12" s="22"/>
      <c r="I12" s="22"/>
      <c r="J12" s="330"/>
      <c r="K12" s="323"/>
      <c r="L12" s="439"/>
    </row>
    <row r="13" spans="1:13" ht="12.75" customHeight="1">
      <c r="A13" s="251"/>
      <c r="B13" s="443"/>
      <c r="C13" s="443" t="s">
        <v>95</v>
      </c>
      <c r="D13" s="439"/>
      <c r="E13" s="21">
        <v>1126809</v>
      </c>
      <c r="F13" s="22">
        <v>1189789</v>
      </c>
      <c r="G13" s="22">
        <v>1188216</v>
      </c>
      <c r="H13" s="22">
        <v>0</v>
      </c>
      <c r="I13" s="22">
        <v>0</v>
      </c>
      <c r="J13" s="22">
        <v>1573</v>
      </c>
      <c r="K13" s="322">
        <f>ROUND($G13/$F13,5)*100</f>
        <v>99.867999999999995</v>
      </c>
      <c r="L13" s="439"/>
    </row>
    <row r="14" spans="1:13" ht="12" customHeight="1">
      <c r="A14" s="251"/>
      <c r="B14" s="443"/>
      <c r="C14" s="443"/>
      <c r="D14" s="439"/>
      <c r="E14" s="21"/>
      <c r="F14" s="22"/>
      <c r="G14" s="22"/>
      <c r="H14" s="22"/>
      <c r="I14" s="22"/>
      <c r="J14" s="330"/>
      <c r="K14" s="323"/>
      <c r="L14" s="439"/>
    </row>
    <row r="15" spans="1:13" ht="15" customHeight="1">
      <c r="A15" s="251"/>
      <c r="B15" s="634" t="s">
        <v>96</v>
      </c>
      <c r="C15" s="634"/>
      <c r="D15" s="18"/>
      <c r="E15" s="21">
        <f>5858170+81211</f>
        <v>5939381</v>
      </c>
      <c r="F15" s="22">
        <f>6037916+81212</f>
        <v>6119128</v>
      </c>
      <c r="G15" s="22">
        <f>5928579+81212</f>
        <v>6009791</v>
      </c>
      <c r="H15" s="22">
        <v>394</v>
      </c>
      <c r="I15" s="22"/>
      <c r="J15" s="22">
        <v>109731</v>
      </c>
      <c r="K15" s="322">
        <f>ROUND($G15/$F15,5)*100</f>
        <v>98.212999999999994</v>
      </c>
      <c r="L15" s="439"/>
    </row>
    <row r="16" spans="1:13" ht="12" customHeight="1">
      <c r="A16" s="251"/>
      <c r="B16" s="443"/>
      <c r="C16" s="443"/>
      <c r="D16" s="439"/>
      <c r="E16" s="21"/>
      <c r="F16" s="22"/>
      <c r="G16" s="22"/>
      <c r="H16" s="22"/>
      <c r="I16" s="22"/>
      <c r="J16" s="330"/>
      <c r="K16" s="323"/>
      <c r="L16" s="439"/>
    </row>
    <row r="17" spans="1:12" ht="12.75" customHeight="1">
      <c r="A17" s="251"/>
      <c r="B17" s="443"/>
      <c r="C17" s="443" t="s">
        <v>96</v>
      </c>
      <c r="D17" s="439"/>
      <c r="E17" s="21">
        <v>5858170</v>
      </c>
      <c r="F17" s="22">
        <v>6037916</v>
      </c>
      <c r="G17" s="22">
        <v>5928579</v>
      </c>
      <c r="H17" s="22">
        <v>394</v>
      </c>
      <c r="I17" s="22">
        <v>0</v>
      </c>
      <c r="J17" s="22">
        <v>109731</v>
      </c>
      <c r="K17" s="322">
        <f>ROUND($G17/$F17,5)*100</f>
        <v>98.189000000000007</v>
      </c>
      <c r="L17" s="439"/>
    </row>
    <row r="18" spans="1:12" ht="12" customHeight="1">
      <c r="A18" s="251"/>
      <c r="B18" s="443"/>
      <c r="C18" s="443"/>
      <c r="D18" s="439"/>
      <c r="E18" s="21"/>
      <c r="F18" s="22"/>
      <c r="G18" s="330"/>
      <c r="H18" s="22"/>
      <c r="I18" s="22"/>
      <c r="J18" s="22"/>
      <c r="K18" s="323"/>
      <c r="L18" s="439"/>
    </row>
    <row r="19" spans="1:12" ht="15" customHeight="1">
      <c r="A19" s="251"/>
      <c r="B19" s="443"/>
      <c r="C19" s="14" t="s">
        <v>97</v>
      </c>
      <c r="D19" s="439"/>
      <c r="E19" s="633">
        <v>81211</v>
      </c>
      <c r="F19" s="632">
        <v>81212</v>
      </c>
      <c r="G19" s="632">
        <v>81212</v>
      </c>
      <c r="H19" s="635">
        <v>0</v>
      </c>
      <c r="I19" s="632">
        <v>0</v>
      </c>
      <c r="J19" s="632">
        <v>0</v>
      </c>
      <c r="K19" s="636">
        <f>ROUND($G19/$F19,5)*100</f>
        <v>100</v>
      </c>
      <c r="L19" s="439"/>
    </row>
    <row r="20" spans="1:12" ht="12.75" customHeight="1">
      <c r="A20" s="251"/>
      <c r="B20" s="443"/>
      <c r="C20" s="443" t="s">
        <v>98</v>
      </c>
      <c r="D20" s="439"/>
      <c r="E20" s="633"/>
      <c r="F20" s="632"/>
      <c r="G20" s="632"/>
      <c r="H20" s="632"/>
      <c r="I20" s="632"/>
      <c r="J20" s="632"/>
      <c r="K20" s="636"/>
      <c r="L20" s="439"/>
    </row>
    <row r="21" spans="1:12" ht="12" customHeight="1">
      <c r="A21" s="251"/>
      <c r="B21" s="443"/>
      <c r="C21" s="443"/>
      <c r="D21" s="439"/>
      <c r="E21" s="21"/>
      <c r="F21" s="22"/>
      <c r="G21" s="22"/>
      <c r="H21" s="22"/>
      <c r="I21" s="22"/>
      <c r="J21" s="22"/>
      <c r="K21" s="323"/>
      <c r="L21" s="439"/>
    </row>
    <row r="22" spans="1:12" ht="15" customHeight="1">
      <c r="A22" s="251"/>
      <c r="B22" s="634" t="s">
        <v>99</v>
      </c>
      <c r="C22" s="634"/>
      <c r="D22" s="18"/>
      <c r="E22" s="21">
        <v>260951</v>
      </c>
      <c r="F22" s="22">
        <v>272819</v>
      </c>
      <c r="G22" s="22">
        <v>265612</v>
      </c>
      <c r="H22" s="22">
        <v>18</v>
      </c>
      <c r="I22" s="22">
        <v>0</v>
      </c>
      <c r="J22" s="22">
        <v>7224</v>
      </c>
      <c r="K22" s="322">
        <f>ROUND($G22/$F22,5)*100</f>
        <v>97.358000000000004</v>
      </c>
      <c r="L22" s="439"/>
    </row>
    <row r="23" spans="1:12" ht="12" customHeight="1">
      <c r="A23" s="251"/>
      <c r="B23" s="443"/>
      <c r="C23" s="443"/>
      <c r="D23" s="18"/>
      <c r="E23" s="21"/>
      <c r="F23" s="22"/>
      <c r="G23" s="22"/>
      <c r="H23" s="22"/>
      <c r="I23" s="22"/>
      <c r="J23" s="22"/>
      <c r="K23" s="323"/>
      <c r="L23" s="439"/>
    </row>
    <row r="24" spans="1:12" ht="12.75" customHeight="1">
      <c r="A24" s="251"/>
      <c r="B24" s="634" t="s">
        <v>100</v>
      </c>
      <c r="C24" s="634"/>
      <c r="D24" s="18"/>
      <c r="E24" s="21">
        <v>1731679</v>
      </c>
      <c r="F24" s="22">
        <v>1846873</v>
      </c>
      <c r="G24" s="22">
        <v>1846873</v>
      </c>
      <c r="H24" s="22">
        <v>0</v>
      </c>
      <c r="I24" s="22">
        <v>0</v>
      </c>
      <c r="J24" s="22">
        <v>0</v>
      </c>
      <c r="K24" s="322">
        <f>ROUND($G24/$F24,5)*100</f>
        <v>100</v>
      </c>
      <c r="L24" s="439"/>
    </row>
    <row r="25" spans="1:12" ht="12" customHeight="1">
      <c r="A25" s="251"/>
      <c r="B25" s="443"/>
      <c r="C25" s="443"/>
      <c r="D25" s="18"/>
      <c r="E25" s="21"/>
      <c r="F25" s="22"/>
      <c r="G25" s="330"/>
      <c r="H25" s="22"/>
      <c r="I25" s="22"/>
      <c r="J25" s="22"/>
      <c r="K25" s="323"/>
      <c r="L25" s="439"/>
    </row>
    <row r="26" spans="1:12" ht="12.75" customHeight="1">
      <c r="A26" s="251"/>
      <c r="B26" s="634" t="s">
        <v>101</v>
      </c>
      <c r="C26" s="634"/>
      <c r="D26" s="18"/>
      <c r="E26" s="44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324">
        <v>0</v>
      </c>
      <c r="L26" s="439"/>
    </row>
    <row r="27" spans="1:12" ht="12" customHeight="1">
      <c r="A27" s="251"/>
      <c r="B27" s="443"/>
      <c r="C27" s="443"/>
      <c r="D27" s="18"/>
      <c r="E27" s="21"/>
      <c r="F27" s="22"/>
      <c r="G27" s="22"/>
      <c r="H27" s="22"/>
      <c r="I27" s="22"/>
      <c r="J27" s="22"/>
      <c r="K27" s="323"/>
      <c r="L27" s="439"/>
    </row>
    <row r="28" spans="1:12" ht="12.75" customHeight="1">
      <c r="A28" s="251"/>
      <c r="B28" s="634" t="s">
        <v>103</v>
      </c>
      <c r="C28" s="634"/>
      <c r="D28" s="18"/>
      <c r="E28" s="21">
        <v>7381</v>
      </c>
      <c r="F28" s="22">
        <v>7540</v>
      </c>
      <c r="G28" s="22">
        <v>7540</v>
      </c>
      <c r="H28" s="22">
        <v>0</v>
      </c>
      <c r="I28" s="22">
        <v>0</v>
      </c>
      <c r="J28" s="22">
        <v>0</v>
      </c>
      <c r="K28" s="322">
        <f>ROUND($G28/$F28,5)*100</f>
        <v>100</v>
      </c>
      <c r="L28" s="439"/>
    </row>
    <row r="29" spans="1:12" ht="12" customHeight="1">
      <c r="A29" s="251"/>
      <c r="B29" s="443"/>
      <c r="C29" s="443"/>
      <c r="D29" s="18"/>
      <c r="E29" s="21"/>
      <c r="F29" s="22"/>
      <c r="G29" s="22"/>
      <c r="H29" s="22"/>
      <c r="I29" s="22"/>
      <c r="J29" s="22"/>
      <c r="K29" s="323"/>
      <c r="L29" s="439"/>
    </row>
    <row r="30" spans="1:12" s="332" customFormat="1" ht="20.100000000000001" customHeight="1">
      <c r="A30" s="331"/>
      <c r="B30" s="631" t="s">
        <v>104</v>
      </c>
      <c r="C30" s="631"/>
      <c r="D30" s="53"/>
      <c r="E30" s="138">
        <f>SUM(E32,E38,E40,E42,E44)</f>
        <v>202185</v>
      </c>
      <c r="F30" s="139">
        <f>SUM(F32,F38,F40,F42,F44)</f>
        <v>544090</v>
      </c>
      <c r="G30" s="139">
        <f>SUM(G32,G38,G40,G42,G44)</f>
        <v>184467</v>
      </c>
      <c r="H30" s="85" t="s">
        <v>102</v>
      </c>
      <c r="I30" s="139">
        <f>SUM(I32,I38,I40,I42,I44)</f>
        <v>31165</v>
      </c>
      <c r="J30" s="139">
        <f>SUM(J32,J38,J40,J42,J44)</f>
        <v>328458</v>
      </c>
      <c r="K30" s="321">
        <f>ROUND($G30/$F30,5)*100</f>
        <v>33.904000000000003</v>
      </c>
      <c r="L30" s="16"/>
    </row>
    <row r="31" spans="1:12" ht="12" customHeight="1">
      <c r="A31" s="251"/>
      <c r="B31" s="443"/>
      <c r="C31" s="443"/>
      <c r="D31" s="18"/>
      <c r="E31" s="21"/>
      <c r="F31" s="22"/>
      <c r="G31" s="22"/>
      <c r="H31" s="22"/>
      <c r="I31" s="22"/>
      <c r="J31" s="22"/>
      <c r="K31" s="323"/>
      <c r="L31" s="439"/>
    </row>
    <row r="32" spans="1:12" ht="12.75" customHeight="1">
      <c r="A32" s="251"/>
      <c r="B32" s="634" t="s">
        <v>93</v>
      </c>
      <c r="C32" s="634"/>
      <c r="D32" s="18"/>
      <c r="E32" s="21">
        <f>SUM(E34,E36)</f>
        <v>73012</v>
      </c>
      <c r="F32" s="22">
        <f>SUM(F34,F36)</f>
        <v>223193</v>
      </c>
      <c r="G32" s="22">
        <f>SUM(G34,G36)</f>
        <v>59148</v>
      </c>
      <c r="H32" s="441" t="s">
        <v>102</v>
      </c>
      <c r="I32" s="22">
        <f>SUM(I34,I36)</f>
        <v>9948</v>
      </c>
      <c r="J32" s="22">
        <f>SUM(J34,J36)</f>
        <v>154098</v>
      </c>
      <c r="K32" s="322">
        <f>ROUND($G32/$F32,5)*100</f>
        <v>26.501000000000001</v>
      </c>
      <c r="L32" s="439"/>
    </row>
    <row r="33" spans="1:13" ht="12" customHeight="1">
      <c r="A33" s="251"/>
      <c r="B33" s="443"/>
      <c r="C33" s="443"/>
      <c r="D33" s="439"/>
      <c r="E33" s="21"/>
      <c r="F33" s="22"/>
      <c r="G33" s="22"/>
      <c r="H33" s="22"/>
      <c r="I33" s="22"/>
      <c r="J33" s="22"/>
      <c r="K33" s="323"/>
      <c r="L33" s="439"/>
    </row>
    <row r="34" spans="1:13" ht="12.75" customHeight="1">
      <c r="A34" s="251"/>
      <c r="B34" s="443"/>
      <c r="C34" s="443" t="s">
        <v>94</v>
      </c>
      <c r="D34" s="439"/>
      <c r="E34" s="21">
        <v>70299</v>
      </c>
      <c r="F34" s="22">
        <v>193660</v>
      </c>
      <c r="G34" s="22">
        <v>55386</v>
      </c>
      <c r="H34" s="22">
        <v>0</v>
      </c>
      <c r="I34" s="22">
        <v>8401</v>
      </c>
      <c r="J34" s="22">
        <v>129873</v>
      </c>
      <c r="K34" s="322">
        <f>ROUND($G34/$F34,5)*100</f>
        <v>28.599999999999998</v>
      </c>
      <c r="L34" s="439"/>
    </row>
    <row r="35" spans="1:13" ht="12" customHeight="1">
      <c r="A35" s="251"/>
      <c r="B35" s="443"/>
      <c r="C35" s="443"/>
      <c r="D35" s="439"/>
      <c r="E35" s="21"/>
      <c r="F35" s="22"/>
      <c r="G35" s="22"/>
      <c r="H35" s="22"/>
      <c r="I35" s="22"/>
      <c r="J35" s="22"/>
      <c r="K35" s="323"/>
      <c r="L35" s="439"/>
    </row>
    <row r="36" spans="1:13" ht="12.75" customHeight="1">
      <c r="A36" s="251"/>
      <c r="B36" s="443"/>
      <c r="C36" s="443" t="s">
        <v>95</v>
      </c>
      <c r="D36" s="439"/>
      <c r="E36" s="21">
        <v>2713</v>
      </c>
      <c r="F36" s="22">
        <v>29533</v>
      </c>
      <c r="G36" s="22">
        <v>3762</v>
      </c>
      <c r="H36" s="22">
        <v>0</v>
      </c>
      <c r="I36" s="22">
        <v>1547</v>
      </c>
      <c r="J36" s="22">
        <v>24225</v>
      </c>
      <c r="K36" s="322">
        <f>ROUND($G36/$F36,5)*100</f>
        <v>12.738</v>
      </c>
      <c r="L36" s="439"/>
    </row>
    <row r="37" spans="1:13" ht="12" customHeight="1">
      <c r="A37" s="251"/>
      <c r="B37" s="443"/>
      <c r="C37" s="443"/>
      <c r="D37" s="439"/>
      <c r="E37" s="21"/>
      <c r="F37" s="22"/>
      <c r="G37" s="22"/>
      <c r="H37" s="22"/>
      <c r="I37" s="22"/>
      <c r="J37" s="22"/>
      <c r="K37" s="323"/>
      <c r="L37" s="439"/>
    </row>
    <row r="38" spans="1:13" ht="12.75" customHeight="1">
      <c r="A38" s="251"/>
      <c r="B38" s="634" t="s">
        <v>96</v>
      </c>
      <c r="C38" s="634"/>
      <c r="D38" s="18"/>
      <c r="E38" s="21">
        <v>122102</v>
      </c>
      <c r="F38" s="22">
        <v>301730</v>
      </c>
      <c r="G38" s="22">
        <v>119336</v>
      </c>
      <c r="H38" s="22">
        <v>0</v>
      </c>
      <c r="I38" s="22">
        <v>19827</v>
      </c>
      <c r="J38" s="22">
        <v>162566</v>
      </c>
      <c r="K38" s="322">
        <f>ROUND($G38/$F38,5)*100</f>
        <v>39.550999999999995</v>
      </c>
      <c r="L38" s="439"/>
    </row>
    <row r="39" spans="1:13" ht="12" customHeight="1">
      <c r="A39" s="251"/>
      <c r="B39" s="443"/>
      <c r="C39" s="443"/>
      <c r="D39" s="18"/>
      <c r="E39" s="21"/>
      <c r="F39" s="22"/>
      <c r="G39" s="22"/>
      <c r="H39" s="22"/>
      <c r="I39" s="22"/>
      <c r="J39" s="22"/>
      <c r="K39" s="323"/>
      <c r="L39" s="439"/>
    </row>
    <row r="40" spans="1:13" ht="12.75" customHeight="1">
      <c r="A40" s="251"/>
      <c r="B40" s="634" t="s">
        <v>99</v>
      </c>
      <c r="C40" s="634"/>
      <c r="D40" s="18"/>
      <c r="E40" s="21">
        <v>7071</v>
      </c>
      <c r="F40" s="22">
        <v>19167</v>
      </c>
      <c r="G40" s="22">
        <v>5983</v>
      </c>
      <c r="H40" s="22">
        <v>0</v>
      </c>
      <c r="I40" s="22">
        <v>1390</v>
      </c>
      <c r="J40" s="22">
        <v>11794</v>
      </c>
      <c r="K40" s="322">
        <f>ROUND($G40/$F40,5)*100</f>
        <v>31.215</v>
      </c>
      <c r="L40" s="439"/>
    </row>
    <row r="41" spans="1:13" ht="12" customHeight="1">
      <c r="A41" s="251"/>
      <c r="B41" s="443"/>
      <c r="C41" s="443"/>
      <c r="D41" s="18"/>
      <c r="E41" s="21"/>
      <c r="F41" s="22"/>
      <c r="G41" s="22"/>
      <c r="H41" s="22"/>
      <c r="I41" s="22"/>
      <c r="J41" s="22"/>
      <c r="K41" s="323"/>
      <c r="L41" s="439"/>
    </row>
    <row r="42" spans="1:13" ht="12.75" customHeight="1">
      <c r="A42" s="251"/>
      <c r="B42" s="634" t="s">
        <v>105</v>
      </c>
      <c r="C42" s="634"/>
      <c r="D42" s="19"/>
      <c r="E42" s="441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324">
        <v>0</v>
      </c>
      <c r="L42" s="439"/>
    </row>
    <row r="43" spans="1:13" ht="12" customHeight="1">
      <c r="A43" s="251"/>
      <c r="B43" s="443"/>
      <c r="C43" s="443"/>
      <c r="D43" s="19"/>
      <c r="E43" s="441"/>
      <c r="F43" s="22"/>
      <c r="G43" s="22"/>
      <c r="H43" s="22"/>
      <c r="I43" s="22"/>
      <c r="J43" s="22"/>
      <c r="K43" s="323"/>
      <c r="L43" s="439"/>
    </row>
    <row r="44" spans="1:13" ht="12.75" customHeight="1">
      <c r="A44" s="251"/>
      <c r="B44" s="634" t="s">
        <v>101</v>
      </c>
      <c r="C44" s="634"/>
      <c r="D44" s="19"/>
      <c r="E44" s="441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324">
        <v>0</v>
      </c>
      <c r="L44" s="439"/>
    </row>
    <row r="45" spans="1:13" ht="7.35" customHeight="1" thickBot="1">
      <c r="A45" s="267"/>
      <c r="B45" s="333"/>
      <c r="C45" s="333"/>
      <c r="D45" s="333"/>
      <c r="E45" s="425"/>
      <c r="F45" s="426"/>
      <c r="G45" s="426"/>
      <c r="H45" s="426"/>
      <c r="I45" s="426"/>
      <c r="J45" s="426"/>
      <c r="K45" s="334"/>
      <c r="L45" s="439"/>
    </row>
    <row r="46" spans="1:13" ht="15" customHeight="1">
      <c r="C46" s="31"/>
      <c r="D46" s="31"/>
      <c r="E46" s="31"/>
      <c r="F46" s="31"/>
      <c r="G46" s="31"/>
      <c r="H46" s="31"/>
      <c r="I46" s="31"/>
      <c r="K46" s="23" t="s">
        <v>106</v>
      </c>
      <c r="L46" s="31"/>
      <c r="M46" s="31"/>
    </row>
    <row r="47" spans="1:13" ht="15" customHeight="1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3" ht="15" customHeight="1" thickBot="1">
      <c r="A48" s="627" t="s">
        <v>390</v>
      </c>
      <c r="B48" s="627"/>
      <c r="C48" s="627"/>
      <c r="D48" s="627"/>
      <c r="E48" s="627"/>
      <c r="F48" s="627"/>
      <c r="G48" s="627"/>
      <c r="H48" s="31"/>
      <c r="I48" s="31"/>
      <c r="J48" s="31"/>
      <c r="K48" s="23" t="s">
        <v>1</v>
      </c>
      <c r="L48" s="31"/>
      <c r="M48" s="31"/>
    </row>
    <row r="49" spans="1:13" ht="23.45" customHeight="1">
      <c r="A49" s="328"/>
      <c r="B49" s="630" t="s">
        <v>107</v>
      </c>
      <c r="C49" s="630"/>
      <c r="D49" s="446"/>
      <c r="E49" s="445" t="s">
        <v>108</v>
      </c>
      <c r="F49" s="445" t="s">
        <v>109</v>
      </c>
      <c r="G49" s="445" t="s">
        <v>391</v>
      </c>
      <c r="H49" s="644" t="s">
        <v>392</v>
      </c>
      <c r="I49" s="644"/>
      <c r="J49" s="640" t="s">
        <v>393</v>
      </c>
      <c r="K49" s="641"/>
      <c r="L49" s="31"/>
      <c r="M49" s="31"/>
    </row>
    <row r="50" spans="1:13" ht="8.1" customHeight="1">
      <c r="A50" s="251"/>
      <c r="B50" s="335"/>
      <c r="C50" s="42"/>
      <c r="D50" s="43"/>
      <c r="E50" s="24"/>
      <c r="F50" s="24"/>
      <c r="G50" s="24"/>
      <c r="H50" s="24"/>
      <c r="I50" s="336"/>
      <c r="J50" s="25"/>
      <c r="K50" s="337"/>
      <c r="L50" s="31"/>
      <c r="M50" s="31"/>
    </row>
    <row r="51" spans="1:13" ht="15" customHeight="1">
      <c r="A51" s="637" t="s">
        <v>110</v>
      </c>
      <c r="B51" s="638"/>
      <c r="C51" s="638"/>
      <c r="D51" s="638"/>
      <c r="E51" s="4">
        <v>12551528</v>
      </c>
      <c r="F51" s="4">
        <v>12890808</v>
      </c>
      <c r="G51" s="4">
        <v>13142232</v>
      </c>
      <c r="H51" s="639">
        <v>13410248</v>
      </c>
      <c r="I51" s="639"/>
      <c r="J51" s="642">
        <v>13228664</v>
      </c>
      <c r="K51" s="643"/>
      <c r="L51" s="31"/>
      <c r="M51" s="31"/>
    </row>
    <row r="52" spans="1:13" ht="15" customHeight="1">
      <c r="A52" s="637" t="s">
        <v>111</v>
      </c>
      <c r="B52" s="638"/>
      <c r="C52" s="638"/>
      <c r="D52" s="638"/>
      <c r="E52" s="4">
        <v>13709853</v>
      </c>
      <c r="F52" s="4">
        <v>13790270</v>
      </c>
      <c r="G52" s="4">
        <v>14061345</v>
      </c>
      <c r="H52" s="639">
        <v>14221016</v>
      </c>
      <c r="I52" s="639"/>
      <c r="J52" s="642">
        <v>14053626</v>
      </c>
      <c r="K52" s="643"/>
      <c r="L52" s="31"/>
      <c r="M52" s="31"/>
    </row>
    <row r="53" spans="1:13" ht="15" customHeight="1">
      <c r="A53" s="637" t="s">
        <v>112</v>
      </c>
      <c r="B53" s="638"/>
      <c r="C53" s="638"/>
      <c r="D53" s="638"/>
      <c r="E53" s="4">
        <v>12941174</v>
      </c>
      <c r="F53" s="4">
        <v>13023285</v>
      </c>
      <c r="G53" s="4">
        <v>13421192</v>
      </c>
      <c r="H53" s="639">
        <v>13646826</v>
      </c>
      <c r="I53" s="639"/>
      <c r="J53" s="642">
        <v>13509102</v>
      </c>
      <c r="K53" s="643"/>
      <c r="L53" s="31"/>
      <c r="M53" s="31"/>
    </row>
    <row r="54" spans="1:13" ht="15" customHeight="1">
      <c r="A54" s="637" t="s">
        <v>113</v>
      </c>
      <c r="B54" s="638"/>
      <c r="C54" s="638"/>
      <c r="D54" s="638"/>
      <c r="E54" s="4">
        <v>45457</v>
      </c>
      <c r="F54" s="4">
        <v>118850</v>
      </c>
      <c r="G54" s="4">
        <v>21802</v>
      </c>
      <c r="H54" s="639">
        <v>26676</v>
      </c>
      <c r="I54" s="639"/>
      <c r="J54" s="642">
        <v>31165</v>
      </c>
      <c r="K54" s="643"/>
      <c r="L54" s="31"/>
      <c r="M54" s="31"/>
    </row>
    <row r="55" spans="1:13" ht="15" customHeight="1">
      <c r="A55" s="637" t="s">
        <v>114</v>
      </c>
      <c r="B55" s="638"/>
      <c r="C55" s="638"/>
      <c r="D55" s="638"/>
      <c r="E55" s="4">
        <v>723830</v>
      </c>
      <c r="F55" s="4">
        <v>648752</v>
      </c>
      <c r="G55" s="4">
        <v>618508</v>
      </c>
      <c r="H55" s="639">
        <v>547630</v>
      </c>
      <c r="I55" s="639"/>
      <c r="J55" s="642">
        <v>514262</v>
      </c>
      <c r="K55" s="643"/>
      <c r="L55" s="31"/>
      <c r="M55" s="31"/>
    </row>
    <row r="56" spans="1:13" ht="15" customHeight="1">
      <c r="A56" s="637" t="s">
        <v>90</v>
      </c>
      <c r="B56" s="638"/>
      <c r="C56" s="638"/>
      <c r="D56" s="638"/>
      <c r="E56" s="447">
        <f>E53/E52*100</f>
        <v>94.393236747323257</v>
      </c>
      <c r="F56" s="447">
        <f>F53/F52*100</f>
        <v>94.438216220567099</v>
      </c>
      <c r="G56" s="447">
        <f>G53/G52*100</f>
        <v>95.447426970890774</v>
      </c>
      <c r="H56" s="645">
        <f>H53/H52*100</f>
        <v>95.96238412220336</v>
      </c>
      <c r="I56" s="645"/>
      <c r="J56" s="646">
        <f>J53/J52*100</f>
        <v>96.125384295839382</v>
      </c>
      <c r="K56" s="647"/>
      <c r="L56" s="31"/>
      <c r="M56" s="31"/>
    </row>
    <row r="57" spans="1:13" ht="15" customHeight="1">
      <c r="A57" s="637" t="s">
        <v>115</v>
      </c>
      <c r="B57" s="638"/>
      <c r="C57" s="638"/>
      <c r="D57" s="638"/>
      <c r="E57" s="447">
        <v>101.1</v>
      </c>
      <c r="F57" s="447">
        <f>F51/E51*100</f>
        <v>102.7030971846615</v>
      </c>
      <c r="G57" s="447">
        <f t="shared" ref="F57:H59" si="2">G51/F51*100</f>
        <v>101.95041303849999</v>
      </c>
      <c r="H57" s="645">
        <f t="shared" si="2"/>
        <v>102.03934917599993</v>
      </c>
      <c r="I57" s="645"/>
      <c r="J57" s="646">
        <f>J51/H51*100</f>
        <v>98.645931081960597</v>
      </c>
      <c r="K57" s="647"/>
      <c r="L57" s="31"/>
      <c r="M57" s="31"/>
    </row>
    <row r="58" spans="1:13" ht="15" customHeight="1">
      <c r="A58" s="637" t="s">
        <v>116</v>
      </c>
      <c r="B58" s="638"/>
      <c r="C58" s="638"/>
      <c r="D58" s="638"/>
      <c r="E58" s="447">
        <v>101.3</v>
      </c>
      <c r="F58" s="447">
        <f t="shared" si="2"/>
        <v>100.58656354666968</v>
      </c>
      <c r="G58" s="447">
        <f t="shared" si="2"/>
        <v>101.96569755341991</v>
      </c>
      <c r="H58" s="645">
        <f t="shared" si="2"/>
        <v>101.13553148720837</v>
      </c>
      <c r="I58" s="645"/>
      <c r="J58" s="646">
        <f>J52/H52*100</f>
        <v>98.822939233033708</v>
      </c>
      <c r="K58" s="647"/>
      <c r="L58" s="31"/>
      <c r="M58" s="31"/>
    </row>
    <row r="59" spans="1:13" ht="15" customHeight="1">
      <c r="A59" s="637" t="s">
        <v>117</v>
      </c>
      <c r="B59" s="638"/>
      <c r="C59" s="638"/>
      <c r="D59" s="638"/>
      <c r="E59" s="447">
        <v>102.1</v>
      </c>
      <c r="F59" s="447">
        <f t="shared" si="2"/>
        <v>100.63449421203981</v>
      </c>
      <c r="G59" s="447">
        <f t="shared" si="2"/>
        <v>103.05535047416991</v>
      </c>
      <c r="H59" s="645">
        <f t="shared" si="2"/>
        <v>101.68117705193399</v>
      </c>
      <c r="I59" s="645"/>
      <c r="J59" s="646">
        <f>J53/H53*100</f>
        <v>98.99079829991237</v>
      </c>
      <c r="K59" s="647"/>
      <c r="L59" s="31"/>
      <c r="M59" s="31"/>
    </row>
    <row r="60" spans="1:13" ht="7.35" customHeight="1" thickBot="1">
      <c r="A60" s="267"/>
      <c r="B60" s="648"/>
      <c r="C60" s="648"/>
      <c r="D60" s="325"/>
      <c r="E60" s="333"/>
      <c r="F60" s="333"/>
      <c r="G60" s="333"/>
      <c r="H60" s="326"/>
      <c r="I60" s="338"/>
      <c r="J60" s="327"/>
      <c r="K60" s="339"/>
      <c r="L60" s="31"/>
      <c r="M60" s="31"/>
    </row>
    <row r="61" spans="1:13" ht="15" customHeight="1">
      <c r="C61" s="31"/>
      <c r="D61" s="31"/>
      <c r="E61" s="31"/>
      <c r="F61" s="31"/>
      <c r="G61" s="31"/>
      <c r="H61" s="31"/>
      <c r="J61" s="31"/>
      <c r="K61" s="23" t="s">
        <v>106</v>
      </c>
      <c r="L61" s="31"/>
      <c r="M61" s="31"/>
    </row>
  </sheetData>
  <sheetProtection selectLockedCells="1" selectUnlockedCells="1"/>
  <mergeCells count="55">
    <mergeCell ref="A57:D57"/>
    <mergeCell ref="H57:I57"/>
    <mergeCell ref="J57:K57"/>
    <mergeCell ref="B60:C60"/>
    <mergeCell ref="A58:D58"/>
    <mergeCell ref="H58:I58"/>
    <mergeCell ref="J58:K58"/>
    <mergeCell ref="A59:D59"/>
    <mergeCell ref="H59:I59"/>
    <mergeCell ref="J59:K59"/>
    <mergeCell ref="A55:D55"/>
    <mergeCell ref="H55:I55"/>
    <mergeCell ref="J55:K55"/>
    <mergeCell ref="J52:K52"/>
    <mergeCell ref="A56:D56"/>
    <mergeCell ref="H56:I56"/>
    <mergeCell ref="J56:K56"/>
    <mergeCell ref="H49:I49"/>
    <mergeCell ref="J54:K54"/>
    <mergeCell ref="A53:D53"/>
    <mergeCell ref="H53:I53"/>
    <mergeCell ref="J53:K53"/>
    <mergeCell ref="A54:D54"/>
    <mergeCell ref="H54:I54"/>
    <mergeCell ref="A52:D52"/>
    <mergeCell ref="B49:C49"/>
    <mergeCell ref="H52:I52"/>
    <mergeCell ref="K19:K20"/>
    <mergeCell ref="B22:C22"/>
    <mergeCell ref="B24:C24"/>
    <mergeCell ref="A51:D51"/>
    <mergeCell ref="H51:I51"/>
    <mergeCell ref="J49:K49"/>
    <mergeCell ref="B26:C26"/>
    <mergeCell ref="G19:G20"/>
    <mergeCell ref="J51:K51"/>
    <mergeCell ref="J19:J20"/>
    <mergeCell ref="B28:C28"/>
    <mergeCell ref="B30:C30"/>
    <mergeCell ref="B42:C42"/>
    <mergeCell ref="A48:G48"/>
    <mergeCell ref="B44:C44"/>
    <mergeCell ref="B38:C38"/>
    <mergeCell ref="B40:C40"/>
    <mergeCell ref="B32:C32"/>
    <mergeCell ref="B15:C15"/>
    <mergeCell ref="I19:I20"/>
    <mergeCell ref="B9:C9"/>
    <mergeCell ref="H19:H20"/>
    <mergeCell ref="A2:E2"/>
    <mergeCell ref="B3:C3"/>
    <mergeCell ref="A5:D5"/>
    <mergeCell ref="B7:C7"/>
    <mergeCell ref="F19:F20"/>
    <mergeCell ref="E19:E20"/>
  </mergeCells>
  <phoneticPr fontId="31"/>
  <printOptions horizontalCentered="1"/>
  <pageMargins left="0.31496062992125984" right="0.31496062992125984" top="0.59055118110236227" bottom="0.59055118110236227" header="0.39370078740157483" footer="0.39370078740157483"/>
  <pageSetup paperSize="9" firstPageNumber="162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S34"/>
  <sheetViews>
    <sheetView view="pageBreakPreview" zoomScaleNormal="90" zoomScaleSheetLayoutView="100" workbookViewId="0">
      <selection activeCell="K32" sqref="K32"/>
    </sheetView>
  </sheetViews>
  <sheetFormatPr defaultRowHeight="15.6" customHeight="1"/>
  <cols>
    <col min="1" max="1" width="6.625" style="5" customWidth="1"/>
    <col min="2" max="2" width="4.625" style="5" customWidth="1"/>
    <col min="3" max="3" width="7.625" style="5" customWidth="1"/>
    <col min="4" max="4" width="4.625" style="5" customWidth="1"/>
    <col min="5" max="5" width="7.625" style="5" customWidth="1"/>
    <col min="6" max="6" width="0.875" style="5" customWidth="1"/>
    <col min="7" max="7" width="4.125" style="5" customWidth="1"/>
    <col min="8" max="8" width="7.625" style="5" customWidth="1"/>
    <col min="9" max="9" width="1.25" style="5" customWidth="1"/>
    <col min="10" max="10" width="6.625" style="5" customWidth="1"/>
    <col min="11" max="12" width="6.125" style="5" customWidth="1"/>
    <col min="13" max="13" width="7.125" style="5" customWidth="1"/>
    <col min="14" max="14" width="0.875" style="5" customWidth="1"/>
    <col min="15" max="15" width="11.625" style="5" customWidth="1"/>
    <col min="16" max="16" width="0.875" style="5" customWidth="1"/>
    <col min="17" max="17" width="7.125" style="5" customWidth="1"/>
    <col min="18" max="16384" width="9" style="5"/>
  </cols>
  <sheetData>
    <row r="1" spans="1:17" ht="5.0999999999999996" customHeight="1">
      <c r="A1" s="31"/>
    </row>
    <row r="2" spans="1:17" ht="15" customHeight="1" thickBot="1">
      <c r="A2" s="31" t="s">
        <v>394</v>
      </c>
      <c r="M2" s="649" t="s">
        <v>118</v>
      </c>
      <c r="N2" s="649"/>
      <c r="O2" s="649"/>
      <c r="P2" s="649"/>
    </row>
    <row r="3" spans="1:17" ht="30" customHeight="1">
      <c r="A3" s="663" t="s">
        <v>395</v>
      </c>
      <c r="B3" s="664"/>
      <c r="C3" s="664"/>
      <c r="D3" s="665" t="s">
        <v>396</v>
      </c>
      <c r="E3" s="665"/>
      <c r="F3" s="665"/>
      <c r="G3" s="616" t="s">
        <v>397</v>
      </c>
      <c r="H3" s="616"/>
      <c r="I3" s="616"/>
      <c r="J3" s="616" t="s">
        <v>398</v>
      </c>
      <c r="K3" s="616"/>
      <c r="L3" s="616" t="s">
        <v>399</v>
      </c>
      <c r="M3" s="616"/>
      <c r="N3" s="620" t="s">
        <v>400</v>
      </c>
      <c r="O3" s="620"/>
      <c r="P3" s="621"/>
      <c r="Q3" s="159"/>
    </row>
    <row r="4" spans="1:17" ht="30" customHeight="1">
      <c r="A4" s="667" t="s">
        <v>401</v>
      </c>
      <c r="B4" s="668"/>
      <c r="C4" s="668"/>
      <c r="D4" s="666">
        <v>110285</v>
      </c>
      <c r="E4" s="666"/>
      <c r="F4" s="666"/>
      <c r="G4" s="660">
        <v>110894</v>
      </c>
      <c r="H4" s="660"/>
      <c r="I4" s="660"/>
      <c r="J4" s="659">
        <v>111463</v>
      </c>
      <c r="K4" s="659"/>
      <c r="L4" s="653">
        <v>112413</v>
      </c>
      <c r="M4" s="653"/>
      <c r="N4" s="657">
        <v>113752</v>
      </c>
      <c r="O4" s="657"/>
      <c r="P4" s="427"/>
      <c r="Q4" s="234"/>
    </row>
    <row r="5" spans="1:17" ht="30" customHeight="1">
      <c r="A5" s="687" t="s">
        <v>119</v>
      </c>
      <c r="B5" s="669" t="s">
        <v>120</v>
      </c>
      <c r="C5" s="669"/>
      <c r="D5" s="661">
        <v>13709853</v>
      </c>
      <c r="E5" s="661"/>
      <c r="F5" s="661"/>
      <c r="G5" s="655">
        <v>13790270</v>
      </c>
      <c r="H5" s="655"/>
      <c r="I5" s="655"/>
      <c r="J5" s="654">
        <v>14061346</v>
      </c>
      <c r="K5" s="654"/>
      <c r="L5" s="650">
        <v>14221016</v>
      </c>
      <c r="M5" s="650"/>
      <c r="N5" s="662">
        <v>14053626</v>
      </c>
      <c r="O5" s="662"/>
      <c r="P5" s="428"/>
      <c r="Q5" s="234"/>
    </row>
    <row r="6" spans="1:17" ht="30" customHeight="1">
      <c r="A6" s="687"/>
      <c r="B6" s="669" t="s">
        <v>121</v>
      </c>
      <c r="C6" s="669"/>
      <c r="D6" s="661">
        <v>124313</v>
      </c>
      <c r="E6" s="661"/>
      <c r="F6" s="661"/>
      <c r="G6" s="656">
        <v>124355</v>
      </c>
      <c r="H6" s="656"/>
      <c r="I6" s="656"/>
      <c r="J6" s="661">
        <v>126153</v>
      </c>
      <c r="K6" s="661"/>
      <c r="L6" s="639">
        <v>126506.86308523036</v>
      </c>
      <c r="M6" s="639"/>
      <c r="N6" s="658">
        <v>123546</v>
      </c>
      <c r="O6" s="658"/>
      <c r="P6" s="346"/>
      <c r="Q6" s="234"/>
    </row>
    <row r="7" spans="1:17" ht="30" customHeight="1">
      <c r="A7" s="687"/>
      <c r="B7" s="669" t="s">
        <v>122</v>
      </c>
      <c r="C7" s="669"/>
      <c r="D7" s="661">
        <v>12941174</v>
      </c>
      <c r="E7" s="661"/>
      <c r="F7" s="661"/>
      <c r="G7" s="655">
        <v>13023285</v>
      </c>
      <c r="H7" s="655"/>
      <c r="I7" s="655"/>
      <c r="J7" s="654">
        <v>13421193</v>
      </c>
      <c r="K7" s="654"/>
      <c r="L7" s="651">
        <v>13646826</v>
      </c>
      <c r="M7" s="651"/>
      <c r="N7" s="652">
        <v>13509102</v>
      </c>
      <c r="O7" s="652"/>
      <c r="P7" s="429"/>
      <c r="Q7" s="234"/>
    </row>
    <row r="8" spans="1:17" ht="30" customHeight="1">
      <c r="A8" s="687"/>
      <c r="B8" s="669" t="s">
        <v>123</v>
      </c>
      <c r="C8" s="669"/>
      <c r="D8" s="661">
        <v>117343</v>
      </c>
      <c r="E8" s="661"/>
      <c r="F8" s="661"/>
      <c r="G8" s="656">
        <v>117439</v>
      </c>
      <c r="H8" s="656"/>
      <c r="I8" s="656"/>
      <c r="J8" s="661">
        <v>120409</v>
      </c>
      <c r="K8" s="661"/>
      <c r="L8" s="639">
        <v>121399.00189479864</v>
      </c>
      <c r="M8" s="639"/>
      <c r="N8" s="652">
        <v>118759</v>
      </c>
      <c r="O8" s="652"/>
      <c r="P8" s="429"/>
      <c r="Q8" s="234"/>
    </row>
    <row r="9" spans="1:17" ht="30" customHeight="1">
      <c r="A9" s="676" t="s">
        <v>124</v>
      </c>
      <c r="B9" s="669" t="s">
        <v>125</v>
      </c>
      <c r="C9" s="669"/>
      <c r="D9" s="661">
        <v>30866975</v>
      </c>
      <c r="E9" s="661"/>
      <c r="F9" s="661"/>
      <c r="G9" s="655">
        <v>36086112</v>
      </c>
      <c r="H9" s="655"/>
      <c r="I9" s="655"/>
      <c r="J9" s="654">
        <v>36883165</v>
      </c>
      <c r="K9" s="654"/>
      <c r="L9" s="679">
        <v>35616895</v>
      </c>
      <c r="M9" s="679"/>
      <c r="N9" s="652">
        <v>41314117</v>
      </c>
      <c r="O9" s="652"/>
      <c r="P9" s="429"/>
      <c r="Q9" s="234"/>
    </row>
    <row r="10" spans="1:17" ht="30" customHeight="1" thickBot="1">
      <c r="A10" s="677"/>
      <c r="B10" s="684" t="s">
        <v>126</v>
      </c>
      <c r="C10" s="684"/>
      <c r="D10" s="685">
        <v>279884</v>
      </c>
      <c r="E10" s="685"/>
      <c r="F10" s="685"/>
      <c r="G10" s="686">
        <v>325411</v>
      </c>
      <c r="H10" s="686"/>
      <c r="I10" s="686"/>
      <c r="J10" s="685">
        <v>330901</v>
      </c>
      <c r="K10" s="685"/>
      <c r="L10" s="678">
        <f>L9*1000/L4</f>
        <v>316839.64488093014</v>
      </c>
      <c r="M10" s="678"/>
      <c r="N10" s="680">
        <f>N9*1000/N4</f>
        <v>363194.64273155638</v>
      </c>
      <c r="O10" s="680"/>
      <c r="P10" s="187"/>
      <c r="Q10" s="234"/>
    </row>
    <row r="11" spans="1:17" ht="15" customHeight="1">
      <c r="A11" s="31" t="s">
        <v>127</v>
      </c>
      <c r="P11" s="23" t="s">
        <v>106</v>
      </c>
    </row>
    <row r="12" spans="1:17" ht="15" customHeight="1">
      <c r="A12" s="31"/>
    </row>
    <row r="13" spans="1:17" ht="15" customHeight="1" thickBot="1">
      <c r="A13" s="31" t="s">
        <v>402</v>
      </c>
      <c r="B13" s="31"/>
      <c r="C13" s="31"/>
      <c r="D13" s="31"/>
      <c r="Q13" s="23" t="s">
        <v>1</v>
      </c>
    </row>
    <row r="14" spans="1:17" ht="30" customHeight="1">
      <c r="A14" s="227"/>
      <c r="B14" s="228"/>
      <c r="C14" s="619" t="s">
        <v>397</v>
      </c>
      <c r="D14" s="619"/>
      <c r="E14" s="619"/>
      <c r="F14" s="683" t="s">
        <v>398</v>
      </c>
      <c r="G14" s="683"/>
      <c r="H14" s="683"/>
      <c r="I14" s="683"/>
      <c r="J14" s="683"/>
      <c r="K14" s="616" t="s">
        <v>399</v>
      </c>
      <c r="L14" s="616"/>
      <c r="M14" s="616"/>
      <c r="N14" s="616"/>
      <c r="O14" s="620" t="s">
        <v>400</v>
      </c>
      <c r="P14" s="620"/>
      <c r="Q14" s="621"/>
    </row>
    <row r="15" spans="1:17" ht="20.25" customHeight="1">
      <c r="A15" s="674" t="s">
        <v>128</v>
      </c>
      <c r="B15" s="675"/>
      <c r="C15" s="690" t="s">
        <v>129</v>
      </c>
      <c r="D15" s="690"/>
      <c r="E15" s="459" t="s">
        <v>37</v>
      </c>
      <c r="F15" s="691" t="s">
        <v>129</v>
      </c>
      <c r="G15" s="691"/>
      <c r="H15" s="691"/>
      <c r="I15" s="692" t="s">
        <v>37</v>
      </c>
      <c r="J15" s="692"/>
      <c r="K15" s="618" t="s">
        <v>129</v>
      </c>
      <c r="L15" s="618"/>
      <c r="M15" s="703" t="s">
        <v>37</v>
      </c>
      <c r="N15" s="703"/>
      <c r="O15" s="689" t="s">
        <v>129</v>
      </c>
      <c r="P15" s="698" t="s">
        <v>37</v>
      </c>
      <c r="Q15" s="699"/>
    </row>
    <row r="16" spans="1:17" ht="20.25" customHeight="1">
      <c r="A16" s="178"/>
      <c r="B16" s="50"/>
      <c r="C16" s="690"/>
      <c r="D16" s="690"/>
      <c r="E16" s="456" t="s">
        <v>39</v>
      </c>
      <c r="F16" s="691"/>
      <c r="G16" s="691"/>
      <c r="H16" s="691"/>
      <c r="I16" s="688" t="s">
        <v>39</v>
      </c>
      <c r="J16" s="688"/>
      <c r="K16" s="618"/>
      <c r="L16" s="618"/>
      <c r="M16" s="700" t="s">
        <v>130</v>
      </c>
      <c r="N16" s="700"/>
      <c r="O16" s="689"/>
      <c r="P16" s="701" t="s">
        <v>130</v>
      </c>
      <c r="Q16" s="702"/>
    </row>
    <row r="17" spans="1:19" s="229" customFormat="1" ht="22.5" customHeight="1">
      <c r="A17" s="670" t="s">
        <v>403</v>
      </c>
      <c r="B17" s="671"/>
      <c r="C17" s="672">
        <f>C19+C25+C27+C29+C31+C33</f>
        <v>13068145</v>
      </c>
      <c r="D17" s="673"/>
      <c r="E17" s="468">
        <v>101.00738834413335</v>
      </c>
      <c r="F17" s="682">
        <v>13415612</v>
      </c>
      <c r="G17" s="682"/>
      <c r="H17" s="682"/>
      <c r="I17" s="681">
        <f>F17/C17*100</f>
        <v>102.6588854041641</v>
      </c>
      <c r="J17" s="681"/>
      <c r="K17" s="682">
        <f>K19+K25+K27+K29+K31+K33</f>
        <v>13605014</v>
      </c>
      <c r="L17" s="682"/>
      <c r="M17" s="708">
        <f>ROUND(K17/F17*100,3)</f>
        <v>101.41200000000001</v>
      </c>
      <c r="N17" s="708"/>
      <c r="O17" s="140">
        <f>O19+O25+O27+O29+O31+O33</f>
        <v>13509536</v>
      </c>
      <c r="P17" s="693">
        <f>O17/K17*100</f>
        <v>99.298214614112126</v>
      </c>
      <c r="Q17" s="694"/>
    </row>
    <row r="18" spans="1:19" ht="16.5" customHeight="1">
      <c r="A18" s="179"/>
      <c r="B18" s="472"/>
      <c r="C18" s="444"/>
      <c r="D18" s="236"/>
      <c r="E18" s="460"/>
      <c r="F18" s="32"/>
      <c r="G18" s="444"/>
      <c r="H18" s="466"/>
      <c r="I18" s="467"/>
      <c r="J18" s="27"/>
      <c r="K18" s="444"/>
      <c r="L18" s="466"/>
      <c r="M18" s="695"/>
      <c r="N18" s="695"/>
      <c r="O18" s="452"/>
      <c r="P18" s="696"/>
      <c r="Q18" s="697"/>
    </row>
    <row r="19" spans="1:19" ht="16.5" customHeight="1">
      <c r="A19" s="637" t="s">
        <v>131</v>
      </c>
      <c r="B19" s="638"/>
      <c r="C19" s="704">
        <v>5293339</v>
      </c>
      <c r="D19" s="705"/>
      <c r="E19" s="460">
        <v>97.875662786406195</v>
      </c>
      <c r="F19" s="706">
        <v>5446318</v>
      </c>
      <c r="G19" s="706"/>
      <c r="H19" s="706"/>
      <c r="I19" s="707">
        <f>F19/C19*100</f>
        <v>102.89002839228698</v>
      </c>
      <c r="J19" s="707"/>
      <c r="K19" s="639">
        <f>SUM(K21,K23)</f>
        <v>5133268</v>
      </c>
      <c r="L19" s="639"/>
      <c r="M19" s="695">
        <f>K19/F19*100</f>
        <v>94.252080029113245</v>
      </c>
      <c r="N19" s="695"/>
      <c r="O19" s="452">
        <f>SUM(O21,O23)</f>
        <v>5263176</v>
      </c>
      <c r="P19" s="696">
        <f>O19/K19*100</f>
        <v>102.5307075336803</v>
      </c>
      <c r="Q19" s="697"/>
    </row>
    <row r="20" spans="1:19" ht="16.5" customHeight="1">
      <c r="A20" s="180"/>
      <c r="B20" s="46"/>
      <c r="C20" s="444"/>
      <c r="D20" s="236"/>
      <c r="E20" s="460"/>
      <c r="F20" s="32"/>
      <c r="G20" s="444"/>
      <c r="H20" s="466"/>
      <c r="I20" s="467"/>
      <c r="J20" s="27"/>
      <c r="K20" s="444"/>
      <c r="L20" s="466"/>
      <c r="M20" s="460"/>
      <c r="N20" s="460"/>
      <c r="O20" s="452"/>
      <c r="P20" s="27"/>
      <c r="Q20" s="461"/>
    </row>
    <row r="21" spans="1:19" ht="16.5" customHeight="1">
      <c r="A21" s="181" t="s">
        <v>132</v>
      </c>
      <c r="B21" s="472" t="s">
        <v>94</v>
      </c>
      <c r="C21" s="704">
        <v>3976169</v>
      </c>
      <c r="D21" s="705"/>
      <c r="E21" s="460">
        <v>99.473956243326569</v>
      </c>
      <c r="F21" s="706">
        <v>3880047</v>
      </c>
      <c r="G21" s="706"/>
      <c r="H21" s="706"/>
      <c r="I21" s="707">
        <f>F21/C21*100</f>
        <v>97.582547421902845</v>
      </c>
      <c r="J21" s="707"/>
      <c r="K21" s="639">
        <v>3832616</v>
      </c>
      <c r="L21" s="639"/>
      <c r="M21" s="695">
        <f>K21/F21*100</f>
        <v>98.777566354222003</v>
      </c>
      <c r="N21" s="695"/>
      <c r="O21" s="452">
        <v>4073387</v>
      </c>
      <c r="P21" s="696">
        <f>O21/K21*100</f>
        <v>106.28215819168945</v>
      </c>
      <c r="Q21" s="697"/>
    </row>
    <row r="22" spans="1:19" ht="16.5" customHeight="1">
      <c r="A22" s="182"/>
      <c r="B22" s="46"/>
      <c r="C22" s="444"/>
      <c r="D22" s="449"/>
      <c r="E22" s="460"/>
      <c r="F22" s="32"/>
      <c r="G22" s="444"/>
      <c r="H22" s="466"/>
      <c r="I22" s="467"/>
      <c r="J22" s="27"/>
      <c r="K22" s="444"/>
      <c r="L22" s="466"/>
      <c r="M22" s="460"/>
      <c r="N22" s="460"/>
      <c r="O22" s="452"/>
      <c r="P22" s="27"/>
      <c r="Q22" s="461"/>
    </row>
    <row r="23" spans="1:19" ht="16.5" customHeight="1">
      <c r="A23" s="181"/>
      <c r="B23" s="472" t="s">
        <v>95</v>
      </c>
      <c r="C23" s="704">
        <v>1317170</v>
      </c>
      <c r="D23" s="705"/>
      <c r="E23" s="467">
        <v>93.347989273099401</v>
      </c>
      <c r="F23" s="706">
        <v>1566271</v>
      </c>
      <c r="G23" s="706"/>
      <c r="H23" s="706"/>
      <c r="I23" s="711">
        <f>F23/C23*100</f>
        <v>118.91183370407768</v>
      </c>
      <c r="J23" s="711"/>
      <c r="K23" s="639">
        <v>1300652</v>
      </c>
      <c r="L23" s="639"/>
      <c r="M23" s="695">
        <f>K23/F23*100</f>
        <v>83.041312774098472</v>
      </c>
      <c r="N23" s="695"/>
      <c r="O23" s="452">
        <v>1189789</v>
      </c>
      <c r="P23" s="696">
        <f>O23/K23*100</f>
        <v>91.47635186045153</v>
      </c>
      <c r="Q23" s="697"/>
    </row>
    <row r="24" spans="1:19" ht="16.5" customHeight="1">
      <c r="A24" s="180"/>
      <c r="B24" s="46"/>
      <c r="C24" s="444"/>
      <c r="D24" s="449"/>
      <c r="E24" s="460"/>
      <c r="F24" s="32"/>
      <c r="G24" s="444"/>
      <c r="H24" s="466"/>
      <c r="I24" s="467"/>
      <c r="J24" s="27"/>
      <c r="K24" s="444"/>
      <c r="L24" s="466"/>
      <c r="M24" s="460"/>
      <c r="N24" s="460"/>
      <c r="O24" s="452"/>
      <c r="P24" s="27"/>
      <c r="Q24" s="461"/>
    </row>
    <row r="25" spans="1:19" ht="16.5" customHeight="1">
      <c r="A25" s="709" t="s">
        <v>96</v>
      </c>
      <c r="B25" s="710"/>
      <c r="C25" s="704">
        <v>6124484</v>
      </c>
      <c r="D25" s="705"/>
      <c r="E25" s="467">
        <v>102.69845528509816</v>
      </c>
      <c r="F25" s="706">
        <v>6172584</v>
      </c>
      <c r="G25" s="706"/>
      <c r="H25" s="706"/>
      <c r="I25" s="707">
        <f>F25/C25*100</f>
        <v>100.78537228605708</v>
      </c>
      <c r="J25" s="707"/>
      <c r="K25" s="639">
        <v>6271451</v>
      </c>
      <c r="L25" s="639"/>
      <c r="M25" s="695">
        <f>K25/F25*100</f>
        <v>101.60171169805061</v>
      </c>
      <c r="N25" s="695"/>
      <c r="O25" s="452">
        <f>6037916+81212</f>
        <v>6119128</v>
      </c>
      <c r="P25" s="696">
        <f>O25/K25*100</f>
        <v>97.571168139558125</v>
      </c>
      <c r="Q25" s="697"/>
    </row>
    <row r="26" spans="1:19" ht="16.5" customHeight="1">
      <c r="A26" s="179"/>
      <c r="B26" s="472"/>
      <c r="C26" s="444"/>
      <c r="D26" s="449"/>
      <c r="E26" s="460"/>
      <c r="F26" s="32"/>
      <c r="G26" s="444"/>
      <c r="H26" s="466"/>
      <c r="I26" s="467"/>
      <c r="J26" s="27"/>
      <c r="K26" s="444"/>
      <c r="L26" s="466"/>
      <c r="M26" s="460"/>
      <c r="N26" s="460"/>
      <c r="O26" s="452"/>
      <c r="P26" s="27"/>
      <c r="Q26" s="461"/>
    </row>
    <row r="27" spans="1:19" ht="16.5" customHeight="1">
      <c r="A27" s="709" t="s">
        <v>99</v>
      </c>
      <c r="B27" s="710"/>
      <c r="C27" s="704">
        <v>250432</v>
      </c>
      <c r="D27" s="705"/>
      <c r="E27" s="467">
        <v>103.68567051712003</v>
      </c>
      <c r="F27" s="706">
        <v>256854</v>
      </c>
      <c r="G27" s="706"/>
      <c r="H27" s="706"/>
      <c r="I27" s="707">
        <f>F27/C27*100</f>
        <v>102.56436877076412</v>
      </c>
      <c r="J27" s="707"/>
      <c r="K27" s="639">
        <v>265053</v>
      </c>
      <c r="L27" s="639"/>
      <c r="M27" s="695">
        <f>K27/F27*100</f>
        <v>103.19208577635544</v>
      </c>
      <c r="N27" s="695"/>
      <c r="O27" s="452">
        <v>272819</v>
      </c>
      <c r="P27" s="696">
        <f>O27/K27*100</f>
        <v>102.9299800417275</v>
      </c>
      <c r="Q27" s="697"/>
    </row>
    <row r="28" spans="1:19" ht="16.5" customHeight="1">
      <c r="A28" s="179"/>
      <c r="B28" s="472"/>
      <c r="C28" s="444"/>
      <c r="D28" s="449"/>
      <c r="E28" s="460"/>
      <c r="F28" s="32"/>
      <c r="G28" s="444"/>
      <c r="H28" s="466"/>
      <c r="I28" s="467"/>
      <c r="J28" s="27"/>
      <c r="K28" s="444"/>
      <c r="L28" s="466"/>
      <c r="M28" s="460"/>
      <c r="N28" s="460"/>
      <c r="O28" s="452"/>
      <c r="P28" s="27"/>
      <c r="Q28" s="461"/>
      <c r="R28" s="679"/>
      <c r="S28" s="679"/>
    </row>
    <row r="29" spans="1:19" ht="16.5" customHeight="1">
      <c r="A29" s="709" t="s">
        <v>100</v>
      </c>
      <c r="B29" s="710"/>
      <c r="C29" s="704">
        <v>1392658</v>
      </c>
      <c r="D29" s="705"/>
      <c r="E29" s="467">
        <v>105.83376143330912</v>
      </c>
      <c r="F29" s="679">
        <v>1533142</v>
      </c>
      <c r="G29" s="679"/>
      <c r="H29" s="679"/>
      <c r="I29" s="707">
        <f>F29/C29*100</f>
        <v>110.08747301921937</v>
      </c>
      <c r="J29" s="707"/>
      <c r="K29" s="651">
        <v>1927661</v>
      </c>
      <c r="L29" s="651"/>
      <c r="M29" s="695">
        <f>K29/F29*100</f>
        <v>125.73271099480674</v>
      </c>
      <c r="N29" s="695"/>
      <c r="O29" s="450">
        <v>1846873</v>
      </c>
      <c r="P29" s="696">
        <f>O29/K29*100</f>
        <v>95.809014136821773</v>
      </c>
      <c r="Q29" s="697"/>
    </row>
    <row r="30" spans="1:19" ht="13.5">
      <c r="A30" s="179"/>
      <c r="B30" s="472"/>
      <c r="C30" s="444"/>
      <c r="D30" s="449"/>
      <c r="E30" s="142"/>
      <c r="F30" s="32"/>
      <c r="G30" s="466"/>
      <c r="H30" s="141"/>
      <c r="I30" s="143"/>
      <c r="J30" s="452"/>
      <c r="K30" s="444"/>
      <c r="L30" s="466"/>
      <c r="M30" s="6"/>
      <c r="N30" s="6"/>
      <c r="O30" s="452"/>
      <c r="P30" s="15"/>
      <c r="Q30" s="183"/>
    </row>
    <row r="31" spans="1:19" ht="16.5" customHeight="1">
      <c r="A31" s="714" t="s">
        <v>101</v>
      </c>
      <c r="B31" s="715"/>
      <c r="C31" s="716">
        <v>0</v>
      </c>
      <c r="D31" s="716"/>
      <c r="E31" s="469">
        <v>0</v>
      </c>
      <c r="F31" s="716">
        <v>0</v>
      </c>
      <c r="G31" s="716"/>
      <c r="H31" s="716"/>
      <c r="I31" s="717">
        <v>0</v>
      </c>
      <c r="J31" s="717"/>
      <c r="K31" s="469">
        <v>0</v>
      </c>
      <c r="L31" s="38"/>
      <c r="M31" s="716">
        <v>0</v>
      </c>
      <c r="N31" s="716"/>
      <c r="O31" s="17">
        <v>0</v>
      </c>
      <c r="P31" s="724">
        <v>0</v>
      </c>
      <c r="Q31" s="725"/>
    </row>
    <row r="32" spans="1:19" ht="16.5" customHeight="1">
      <c r="A32" s="179"/>
      <c r="B32" s="472"/>
      <c r="C32" s="444"/>
      <c r="D32" s="449"/>
      <c r="E32" s="142"/>
      <c r="F32" s="32"/>
      <c r="G32" s="466"/>
      <c r="H32" s="141"/>
      <c r="I32" s="143"/>
      <c r="J32" s="452"/>
      <c r="K32" s="444"/>
      <c r="L32" s="466"/>
      <c r="M32" s="6"/>
      <c r="N32" s="6"/>
      <c r="O32" s="452"/>
      <c r="P32" s="15"/>
      <c r="Q32" s="183"/>
    </row>
    <row r="33" spans="1:17" s="230" customFormat="1" ht="16.5" customHeight="1" thickBot="1">
      <c r="A33" s="712" t="s">
        <v>103</v>
      </c>
      <c r="B33" s="713"/>
      <c r="C33" s="678">
        <v>7232</v>
      </c>
      <c r="D33" s="678"/>
      <c r="E33" s="184">
        <v>84.083246134170437</v>
      </c>
      <c r="F33" s="721">
        <v>6714</v>
      </c>
      <c r="G33" s="721"/>
      <c r="H33" s="721"/>
      <c r="I33" s="722">
        <f>F33/C33*100</f>
        <v>92.837389380530979</v>
      </c>
      <c r="J33" s="722"/>
      <c r="K33" s="723">
        <v>7581</v>
      </c>
      <c r="L33" s="723"/>
      <c r="M33" s="718">
        <f>K33/F33*100</f>
        <v>112.91331546023235</v>
      </c>
      <c r="N33" s="718"/>
      <c r="O33" s="430">
        <v>7540</v>
      </c>
      <c r="P33" s="719">
        <f>O33/K33*100</f>
        <v>99.45917425141802</v>
      </c>
      <c r="Q33" s="720"/>
    </row>
    <row r="34" spans="1:17" s="230" customFormat="1" ht="15" customHeight="1">
      <c r="A34" s="144"/>
      <c r="B34" s="144"/>
      <c r="C34" s="145"/>
      <c r="D34" s="231"/>
      <c r="E34" s="146"/>
      <c r="F34" s="232"/>
      <c r="G34" s="147"/>
      <c r="H34" s="231"/>
      <c r="I34" s="148"/>
      <c r="J34" s="148"/>
      <c r="K34" s="145"/>
      <c r="L34" s="225"/>
      <c r="M34" s="146"/>
      <c r="N34" s="149"/>
      <c r="O34" s="150"/>
      <c r="P34" s="150"/>
      <c r="Q34" s="23" t="s">
        <v>106</v>
      </c>
    </row>
  </sheetData>
  <sheetProtection selectLockedCells="1" selectUnlockedCells="1"/>
  <mergeCells count="129">
    <mergeCell ref="R28:S28"/>
    <mergeCell ref="M27:N27"/>
    <mergeCell ref="P27:Q27"/>
    <mergeCell ref="M31:N31"/>
    <mergeCell ref="M29:N29"/>
    <mergeCell ref="F27:H27"/>
    <mergeCell ref="I27:J27"/>
    <mergeCell ref="K27:L27"/>
    <mergeCell ref="A29:B29"/>
    <mergeCell ref="F29:H29"/>
    <mergeCell ref="I29:J29"/>
    <mergeCell ref="P31:Q31"/>
    <mergeCell ref="C29:D29"/>
    <mergeCell ref="P29:Q29"/>
    <mergeCell ref="K29:L29"/>
    <mergeCell ref="P23:Q23"/>
    <mergeCell ref="F23:H23"/>
    <mergeCell ref="M23:N23"/>
    <mergeCell ref="M21:N21"/>
    <mergeCell ref="P21:Q21"/>
    <mergeCell ref="I23:J23"/>
    <mergeCell ref="A33:B33"/>
    <mergeCell ref="C33:D33"/>
    <mergeCell ref="A31:B31"/>
    <mergeCell ref="C31:D31"/>
    <mergeCell ref="F31:H31"/>
    <mergeCell ref="I31:J31"/>
    <mergeCell ref="C23:D23"/>
    <mergeCell ref="M33:N33"/>
    <mergeCell ref="P33:Q33"/>
    <mergeCell ref="F33:H33"/>
    <mergeCell ref="I33:J33"/>
    <mergeCell ref="K33:L33"/>
    <mergeCell ref="M25:N25"/>
    <mergeCell ref="P25:Q25"/>
    <mergeCell ref="I25:J25"/>
    <mergeCell ref="K25:L25"/>
    <mergeCell ref="F25:H25"/>
    <mergeCell ref="K23:L23"/>
    <mergeCell ref="K21:L21"/>
    <mergeCell ref="C21:D21"/>
    <mergeCell ref="F21:H21"/>
    <mergeCell ref="I21:J21"/>
    <mergeCell ref="M17:N17"/>
    <mergeCell ref="A25:B25"/>
    <mergeCell ref="C25:D25"/>
    <mergeCell ref="A27:B27"/>
    <mergeCell ref="C27:D27"/>
    <mergeCell ref="A19:B19"/>
    <mergeCell ref="C19:D19"/>
    <mergeCell ref="F19:H19"/>
    <mergeCell ref="I19:J19"/>
    <mergeCell ref="P17:Q17"/>
    <mergeCell ref="K19:L19"/>
    <mergeCell ref="M19:N19"/>
    <mergeCell ref="P19:Q19"/>
    <mergeCell ref="M18:N18"/>
    <mergeCell ref="P18:Q18"/>
    <mergeCell ref="P15:Q15"/>
    <mergeCell ref="M16:N16"/>
    <mergeCell ref="P16:Q16"/>
    <mergeCell ref="M15:N15"/>
    <mergeCell ref="J9:K9"/>
    <mergeCell ref="C14:E14"/>
    <mergeCell ref="I16:J16"/>
    <mergeCell ref="O14:Q14"/>
    <mergeCell ref="O15:O16"/>
    <mergeCell ref="C15:D16"/>
    <mergeCell ref="F15:H16"/>
    <mergeCell ref="I15:J15"/>
    <mergeCell ref="K15:L16"/>
    <mergeCell ref="J6:K6"/>
    <mergeCell ref="A17:B17"/>
    <mergeCell ref="C17:D17"/>
    <mergeCell ref="A15:B15"/>
    <mergeCell ref="A9:A10"/>
    <mergeCell ref="K14:N14"/>
    <mergeCell ref="L10:M10"/>
    <mergeCell ref="L9:M9"/>
    <mergeCell ref="N9:O9"/>
    <mergeCell ref="N10:O10"/>
    <mergeCell ref="I17:J17"/>
    <mergeCell ref="F17:H17"/>
    <mergeCell ref="F14:J14"/>
    <mergeCell ref="B9:C9"/>
    <mergeCell ref="B10:C10"/>
    <mergeCell ref="D10:F10"/>
    <mergeCell ref="G10:I10"/>
    <mergeCell ref="D9:F9"/>
    <mergeCell ref="J10:K10"/>
    <mergeCell ref="K17:L17"/>
    <mergeCell ref="A5:A8"/>
    <mergeCell ref="B8:C8"/>
    <mergeCell ref="D8:F8"/>
    <mergeCell ref="G9:I9"/>
    <mergeCell ref="A3:C3"/>
    <mergeCell ref="D3:F3"/>
    <mergeCell ref="D6:F6"/>
    <mergeCell ref="D4:F4"/>
    <mergeCell ref="A4:C4"/>
    <mergeCell ref="B6:C6"/>
    <mergeCell ref="B7:C7"/>
    <mergeCell ref="D7:F7"/>
    <mergeCell ref="B5:C5"/>
    <mergeCell ref="D5:F5"/>
    <mergeCell ref="M2:P2"/>
    <mergeCell ref="L5:M5"/>
    <mergeCell ref="L7:M7"/>
    <mergeCell ref="N8:O8"/>
    <mergeCell ref="L8:M8"/>
    <mergeCell ref="N3:P3"/>
    <mergeCell ref="L4:M4"/>
    <mergeCell ref="J7:K7"/>
    <mergeCell ref="G5:I5"/>
    <mergeCell ref="G6:I6"/>
    <mergeCell ref="N4:O4"/>
    <mergeCell ref="N6:O6"/>
    <mergeCell ref="G3:I3"/>
    <mergeCell ref="G8:I8"/>
    <mergeCell ref="J4:K4"/>
    <mergeCell ref="G4:I4"/>
    <mergeCell ref="J3:K3"/>
    <mergeCell ref="G7:I7"/>
    <mergeCell ref="J5:K5"/>
    <mergeCell ref="L3:M3"/>
    <mergeCell ref="L6:M6"/>
    <mergeCell ref="J8:K8"/>
    <mergeCell ref="N7:O7"/>
    <mergeCell ref="N5:O5"/>
  </mergeCells>
  <phoneticPr fontId="31"/>
  <printOptions horizontalCentered="1"/>
  <pageMargins left="0.27559055118110237" right="0.59055118110236227" top="0.59055118110236227" bottom="0.59055118110236227" header="0.39370078740157483" footer="0.39370078740157483"/>
  <pageSetup paperSize="9" firstPageNumber="163" orientation="portrait" useFirstPageNumber="1" horizontalDpi="300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37" zoomScaleNormal="90" zoomScaleSheetLayoutView="100" workbookViewId="0">
      <pane xSplit="2" topLeftCell="C1" activePane="topRight" state="frozen"/>
      <selection activeCell="A16" sqref="A16"/>
      <selection pane="topRight" activeCell="D59" sqref="D59"/>
    </sheetView>
  </sheetViews>
  <sheetFormatPr defaultRowHeight="18.95" customHeight="1"/>
  <cols>
    <col min="1" max="1" width="3.5" style="84" customWidth="1"/>
    <col min="2" max="2" width="30.125" style="84" customWidth="1"/>
    <col min="3" max="4" width="29.25" style="84" customWidth="1"/>
    <col min="5" max="7" width="30.625" style="84" customWidth="1"/>
    <col min="8" max="16384" width="9" style="84"/>
  </cols>
  <sheetData>
    <row r="1" spans="1:7" ht="5.0999999999999996" customHeight="1">
      <c r="A1" s="31"/>
      <c r="D1" s="31"/>
      <c r="G1" s="449"/>
    </row>
    <row r="2" spans="1:7" ht="15" customHeight="1" thickBot="1">
      <c r="A2" s="31" t="s">
        <v>404</v>
      </c>
      <c r="D2" s="31"/>
      <c r="G2" s="449" t="s">
        <v>133</v>
      </c>
    </row>
    <row r="3" spans="1:7" ht="20.100000000000001" customHeight="1">
      <c r="A3" s="615" t="s">
        <v>134</v>
      </c>
      <c r="B3" s="616"/>
      <c r="C3" s="619" t="s">
        <v>405</v>
      </c>
      <c r="D3" s="616" t="s">
        <v>406</v>
      </c>
      <c r="E3" s="616" t="s">
        <v>407</v>
      </c>
      <c r="F3" s="616"/>
      <c r="G3" s="340" t="s">
        <v>135</v>
      </c>
    </row>
    <row r="4" spans="1:7" ht="20.100000000000001" customHeight="1">
      <c r="A4" s="617"/>
      <c r="B4" s="618"/>
      <c r="C4" s="726"/>
      <c r="D4" s="618"/>
      <c r="E4" s="437" t="s">
        <v>136</v>
      </c>
      <c r="F4" s="458" t="s">
        <v>137</v>
      </c>
      <c r="G4" s="341" t="s">
        <v>138</v>
      </c>
    </row>
    <row r="5" spans="1:7" ht="15.95" customHeight="1">
      <c r="A5" s="606" t="s">
        <v>91</v>
      </c>
      <c r="B5" s="607"/>
      <c r="C5" s="342">
        <f>C6+C28</f>
        <v>40749076</v>
      </c>
      <c r="D5" s="343">
        <f>D6+D28</f>
        <v>3931046</v>
      </c>
      <c r="E5" s="343">
        <f>E6+E28</f>
        <v>3370503</v>
      </c>
      <c r="F5" s="343">
        <f>F6+F28</f>
        <v>766853</v>
      </c>
      <c r="G5" s="344">
        <f>+C5+D5-E5</f>
        <v>41309619</v>
      </c>
    </row>
    <row r="6" spans="1:7" ht="15.95" customHeight="1">
      <c r="A6" s="606" t="s">
        <v>139</v>
      </c>
      <c r="B6" s="607"/>
      <c r="C6" s="453">
        <f>SUM(C7:C27)</f>
        <v>35437295</v>
      </c>
      <c r="D6" s="345">
        <f>SUM(D7:D27)</f>
        <v>3531946</v>
      </c>
      <c r="E6" s="345">
        <f>SUM(E7:E27)</f>
        <v>3007417</v>
      </c>
      <c r="F6" s="345">
        <f>SUM(F7:F27)</f>
        <v>621467</v>
      </c>
      <c r="G6" s="346">
        <f t="shared" ref="G6:G29" si="0">+C6+D6-E6</f>
        <v>35961824</v>
      </c>
    </row>
    <row r="7" spans="1:7" ht="15.95" customHeight="1">
      <c r="A7" s="251"/>
      <c r="B7" s="472" t="s">
        <v>356</v>
      </c>
      <c r="C7" s="347">
        <v>4900351</v>
      </c>
      <c r="D7" s="347">
        <v>458500</v>
      </c>
      <c r="E7" s="348">
        <v>312959</v>
      </c>
      <c r="F7" s="348">
        <v>80003</v>
      </c>
      <c r="G7" s="349">
        <f t="shared" si="0"/>
        <v>5045892</v>
      </c>
    </row>
    <row r="8" spans="1:7" ht="15.95" customHeight="1">
      <c r="A8" s="251"/>
      <c r="B8" s="472" t="s">
        <v>140</v>
      </c>
      <c r="C8" s="451">
        <v>7918815</v>
      </c>
      <c r="D8" s="347">
        <v>176200</v>
      </c>
      <c r="E8" s="348">
        <v>972336</v>
      </c>
      <c r="F8" s="348">
        <v>160227</v>
      </c>
      <c r="G8" s="349">
        <f t="shared" si="0"/>
        <v>7122679</v>
      </c>
    </row>
    <row r="9" spans="1:7" ht="15.95" customHeight="1">
      <c r="A9" s="251"/>
      <c r="B9" s="472" t="s">
        <v>141</v>
      </c>
      <c r="C9" s="347">
        <v>615978</v>
      </c>
      <c r="D9" s="22">
        <v>0</v>
      </c>
      <c r="E9" s="348">
        <v>55528</v>
      </c>
      <c r="F9" s="348">
        <v>13245</v>
      </c>
      <c r="G9" s="349">
        <f t="shared" si="0"/>
        <v>560450</v>
      </c>
    </row>
    <row r="10" spans="1:7" ht="15.95" customHeight="1">
      <c r="A10" s="251"/>
      <c r="B10" s="472" t="s">
        <v>142</v>
      </c>
      <c r="C10" s="347">
        <v>4838962</v>
      </c>
      <c r="D10" s="347">
        <v>118900</v>
      </c>
      <c r="E10" s="348">
        <v>483616</v>
      </c>
      <c r="F10" s="348">
        <v>128435</v>
      </c>
      <c r="G10" s="349">
        <f t="shared" si="0"/>
        <v>4474246</v>
      </c>
    </row>
    <row r="11" spans="1:7" ht="15.95" customHeight="1">
      <c r="A11" s="251"/>
      <c r="B11" s="472" t="s">
        <v>143</v>
      </c>
      <c r="C11" s="22">
        <v>0</v>
      </c>
      <c r="D11" s="22">
        <v>0</v>
      </c>
      <c r="E11" s="350">
        <v>0</v>
      </c>
      <c r="F11" s="350">
        <v>0</v>
      </c>
      <c r="G11" s="598">
        <f t="shared" si="0"/>
        <v>0</v>
      </c>
    </row>
    <row r="12" spans="1:7" ht="15.95" customHeight="1">
      <c r="A12" s="251"/>
      <c r="B12" s="472" t="s">
        <v>144</v>
      </c>
      <c r="C12" s="22">
        <v>0</v>
      </c>
      <c r="D12" s="22">
        <v>0</v>
      </c>
      <c r="E12" s="350">
        <v>0</v>
      </c>
      <c r="F12" s="350">
        <v>0</v>
      </c>
      <c r="G12" s="598">
        <f t="shared" si="0"/>
        <v>0</v>
      </c>
    </row>
    <row r="13" spans="1:7" ht="15.95" customHeight="1">
      <c r="A13" s="251"/>
      <c r="B13" s="472" t="s">
        <v>355</v>
      </c>
      <c r="C13" s="22">
        <v>0</v>
      </c>
      <c r="D13" s="22">
        <v>143200</v>
      </c>
      <c r="E13" s="350">
        <v>0</v>
      </c>
      <c r="F13" s="350">
        <v>0</v>
      </c>
      <c r="G13" s="349">
        <f t="shared" si="0"/>
        <v>143200</v>
      </c>
    </row>
    <row r="14" spans="1:7" ht="15.95" customHeight="1">
      <c r="A14" s="251"/>
      <c r="B14" s="472" t="s">
        <v>145</v>
      </c>
      <c r="C14" s="351">
        <v>906727</v>
      </c>
      <c r="D14" s="22">
        <v>402500</v>
      </c>
      <c r="E14" s="348">
        <v>235735</v>
      </c>
      <c r="F14" s="348">
        <v>12075</v>
      </c>
      <c r="G14" s="349">
        <f t="shared" si="0"/>
        <v>1073492</v>
      </c>
    </row>
    <row r="15" spans="1:7" ht="15.95" customHeight="1">
      <c r="A15" s="251"/>
      <c r="B15" s="472" t="s">
        <v>146</v>
      </c>
      <c r="C15" s="351">
        <v>119008</v>
      </c>
      <c r="D15" s="22">
        <v>0</v>
      </c>
      <c r="E15" s="348">
        <v>14880</v>
      </c>
      <c r="F15" s="348">
        <v>1944</v>
      </c>
      <c r="G15" s="349">
        <f t="shared" si="0"/>
        <v>104128</v>
      </c>
    </row>
    <row r="16" spans="1:7" ht="15.95" customHeight="1">
      <c r="A16" s="251"/>
      <c r="B16" s="472" t="s">
        <v>147</v>
      </c>
      <c r="C16" s="351">
        <v>743667</v>
      </c>
      <c r="D16" s="351">
        <v>115900</v>
      </c>
      <c r="E16" s="348">
        <v>72000</v>
      </c>
      <c r="F16" s="348">
        <v>11251</v>
      </c>
      <c r="G16" s="349">
        <f t="shared" si="0"/>
        <v>787567</v>
      </c>
    </row>
    <row r="17" spans="1:7" ht="15.95" customHeight="1">
      <c r="A17" s="251"/>
      <c r="B17" s="472" t="s">
        <v>148</v>
      </c>
      <c r="C17" s="351">
        <v>25432</v>
      </c>
      <c r="D17" s="22">
        <v>0</v>
      </c>
      <c r="E17" s="348">
        <v>8222</v>
      </c>
      <c r="F17" s="348">
        <v>1303</v>
      </c>
      <c r="G17" s="349">
        <f t="shared" si="0"/>
        <v>17210</v>
      </c>
    </row>
    <row r="18" spans="1:7" ht="15.95" customHeight="1">
      <c r="A18" s="251"/>
      <c r="B18" s="472" t="s">
        <v>149</v>
      </c>
      <c r="C18" s="352">
        <v>0</v>
      </c>
      <c r="D18" s="22">
        <v>0</v>
      </c>
      <c r="E18" s="350">
        <v>0</v>
      </c>
      <c r="F18" s="350">
        <v>0</v>
      </c>
      <c r="G18" s="598">
        <f t="shared" si="0"/>
        <v>0</v>
      </c>
    </row>
    <row r="19" spans="1:7" ht="15.95" customHeight="1">
      <c r="A19" s="251"/>
      <c r="B19" s="472" t="s">
        <v>150</v>
      </c>
      <c r="C19" s="351">
        <v>37080</v>
      </c>
      <c r="D19" s="22">
        <v>0</v>
      </c>
      <c r="E19" s="348">
        <v>6620</v>
      </c>
      <c r="F19" s="348">
        <v>556</v>
      </c>
      <c r="G19" s="349">
        <f t="shared" si="0"/>
        <v>30460</v>
      </c>
    </row>
    <row r="20" spans="1:7" ht="15.95" customHeight="1">
      <c r="A20" s="251"/>
      <c r="B20" s="472" t="s">
        <v>151</v>
      </c>
      <c r="C20" s="22">
        <v>0</v>
      </c>
      <c r="D20" s="22">
        <v>0</v>
      </c>
      <c r="E20" s="350">
        <v>0</v>
      </c>
      <c r="F20" s="350">
        <v>0</v>
      </c>
      <c r="G20" s="598">
        <f t="shared" si="0"/>
        <v>0</v>
      </c>
    </row>
    <row r="21" spans="1:7" ht="15.95" customHeight="1">
      <c r="A21" s="251"/>
      <c r="B21" s="472" t="s">
        <v>152</v>
      </c>
      <c r="C21" s="351">
        <v>1286434</v>
      </c>
      <c r="D21" s="22">
        <v>0</v>
      </c>
      <c r="E21" s="348">
        <v>202347</v>
      </c>
      <c r="F21" s="348">
        <v>16176</v>
      </c>
      <c r="G21" s="349">
        <f t="shared" si="0"/>
        <v>1084087</v>
      </c>
    </row>
    <row r="22" spans="1:7" ht="15.95" customHeight="1">
      <c r="A22" s="251"/>
      <c r="B22" s="472" t="s">
        <v>153</v>
      </c>
      <c r="C22" s="351">
        <v>174575</v>
      </c>
      <c r="D22" s="22">
        <v>0</v>
      </c>
      <c r="E22" s="348">
        <v>27668</v>
      </c>
      <c r="F22" s="348">
        <v>3354</v>
      </c>
      <c r="G22" s="349">
        <f t="shared" si="0"/>
        <v>146907</v>
      </c>
    </row>
    <row r="23" spans="1:7" ht="15.95" customHeight="1">
      <c r="A23" s="251"/>
      <c r="B23" s="472" t="s">
        <v>154</v>
      </c>
      <c r="C23" s="351">
        <v>168262</v>
      </c>
      <c r="D23" s="22">
        <v>0</v>
      </c>
      <c r="E23" s="348">
        <v>13777</v>
      </c>
      <c r="F23" s="348">
        <v>2803</v>
      </c>
      <c r="G23" s="349">
        <f t="shared" si="0"/>
        <v>154485</v>
      </c>
    </row>
    <row r="24" spans="1:7" ht="15.95" customHeight="1">
      <c r="A24" s="251"/>
      <c r="B24" s="472" t="s">
        <v>155</v>
      </c>
      <c r="C24" s="351">
        <v>1105407</v>
      </c>
      <c r="D24" s="351">
        <v>247700</v>
      </c>
      <c r="E24" s="348">
        <v>33877</v>
      </c>
      <c r="F24" s="348">
        <v>16370</v>
      </c>
      <c r="G24" s="349">
        <f t="shared" si="0"/>
        <v>1319230</v>
      </c>
    </row>
    <row r="25" spans="1:7" ht="15.95" customHeight="1">
      <c r="A25" s="251"/>
      <c r="B25" s="472" t="s">
        <v>156</v>
      </c>
      <c r="C25" s="351">
        <v>11983576</v>
      </c>
      <c r="D25" s="351">
        <v>1861946</v>
      </c>
      <c r="E25" s="348">
        <v>508308</v>
      </c>
      <c r="F25" s="348">
        <v>166187</v>
      </c>
      <c r="G25" s="349">
        <f t="shared" si="0"/>
        <v>13337214</v>
      </c>
    </row>
    <row r="26" spans="1:7" ht="15.95" customHeight="1">
      <c r="A26" s="251"/>
      <c r="B26" s="472" t="s">
        <v>157</v>
      </c>
      <c r="C26" s="351">
        <v>445021</v>
      </c>
      <c r="D26" s="22">
        <v>0</v>
      </c>
      <c r="E26" s="348">
        <v>59544</v>
      </c>
      <c r="F26" s="348">
        <v>7538</v>
      </c>
      <c r="G26" s="349">
        <f t="shared" si="0"/>
        <v>385477</v>
      </c>
    </row>
    <row r="27" spans="1:7" ht="15.95" customHeight="1">
      <c r="A27" s="251"/>
      <c r="B27" s="472" t="s">
        <v>158</v>
      </c>
      <c r="C27" s="351">
        <v>168000</v>
      </c>
      <c r="D27" s="347">
        <v>7100</v>
      </c>
      <c r="E27" s="350">
        <v>0</v>
      </c>
      <c r="F27" s="350">
        <v>0</v>
      </c>
      <c r="G27" s="349">
        <f t="shared" si="0"/>
        <v>175100</v>
      </c>
    </row>
    <row r="28" spans="1:7" ht="15.95" customHeight="1">
      <c r="A28" s="606" t="s">
        <v>159</v>
      </c>
      <c r="B28" s="607"/>
      <c r="C28" s="4">
        <f>SUM(C29:C29)</f>
        <v>5311781</v>
      </c>
      <c r="D28" s="345">
        <f>SUM(D29:D29)</f>
        <v>399100</v>
      </c>
      <c r="E28" s="345">
        <f>SUM(E29:E29)</f>
        <v>363086</v>
      </c>
      <c r="F28" s="345">
        <f>SUM(F29:F29)</f>
        <v>145386</v>
      </c>
      <c r="G28" s="346">
        <f t="shared" si="0"/>
        <v>5347795</v>
      </c>
    </row>
    <row r="29" spans="1:7" ht="15.95" customHeight="1" thickBot="1">
      <c r="A29" s="267"/>
      <c r="B29" s="473" t="s">
        <v>160</v>
      </c>
      <c r="C29" s="353">
        <v>5311781</v>
      </c>
      <c r="D29" s="353">
        <v>399100</v>
      </c>
      <c r="E29" s="354">
        <v>363086</v>
      </c>
      <c r="F29" s="354">
        <v>145386</v>
      </c>
      <c r="G29" s="355">
        <f t="shared" si="0"/>
        <v>5347795</v>
      </c>
    </row>
    <row r="30" spans="1:7" ht="15" customHeight="1">
      <c r="A30" s="119"/>
      <c r="B30" s="439" t="s">
        <v>357</v>
      </c>
      <c r="C30" s="439"/>
      <c r="D30" s="439"/>
      <c r="E30" s="439"/>
      <c r="F30" s="439"/>
      <c r="G30" s="23" t="s">
        <v>32</v>
      </c>
    </row>
    <row r="31" spans="1:7" ht="15" customHeight="1">
      <c r="A31" s="119"/>
      <c r="B31" s="439" t="s">
        <v>358</v>
      </c>
      <c r="C31" s="439"/>
      <c r="D31" s="439"/>
      <c r="E31" s="439"/>
      <c r="F31" s="439"/>
      <c r="G31" s="439"/>
    </row>
    <row r="32" spans="1:7" ht="15" customHeight="1" thickBot="1">
      <c r="A32" s="439" t="s">
        <v>408</v>
      </c>
      <c r="C32" s="439"/>
      <c r="D32" s="439"/>
      <c r="F32" s="439"/>
      <c r="G32" s="449" t="s">
        <v>133</v>
      </c>
    </row>
    <row r="33" spans="1:7" ht="20.100000000000001" customHeight="1">
      <c r="A33" s="615" t="s">
        <v>161</v>
      </c>
      <c r="B33" s="616"/>
      <c r="C33" s="619" t="s">
        <v>405</v>
      </c>
      <c r="D33" s="616" t="s">
        <v>406</v>
      </c>
      <c r="E33" s="616" t="s">
        <v>407</v>
      </c>
      <c r="F33" s="616"/>
      <c r="G33" s="340" t="s">
        <v>135</v>
      </c>
    </row>
    <row r="34" spans="1:7" ht="20.100000000000001" customHeight="1">
      <c r="A34" s="617"/>
      <c r="B34" s="618"/>
      <c r="C34" s="726"/>
      <c r="D34" s="618"/>
      <c r="E34" s="437" t="s">
        <v>136</v>
      </c>
      <c r="F34" s="458" t="s">
        <v>137</v>
      </c>
      <c r="G34" s="341" t="s">
        <v>138</v>
      </c>
    </row>
    <row r="35" spans="1:7" ht="15.95" customHeight="1">
      <c r="A35" s="727" t="s">
        <v>91</v>
      </c>
      <c r="B35" s="728"/>
      <c r="C35" s="466">
        <f>C36+C49</f>
        <v>40749076</v>
      </c>
      <c r="D35" s="158">
        <f>D36+D49</f>
        <v>3931046</v>
      </c>
      <c r="E35" s="356">
        <f>E36+E49</f>
        <v>3370503</v>
      </c>
      <c r="F35" s="356">
        <f>F36+F49</f>
        <v>766853</v>
      </c>
      <c r="G35" s="357">
        <f>+C35+D35-E35</f>
        <v>41309619</v>
      </c>
    </row>
    <row r="36" spans="1:7" ht="15.95" customHeight="1">
      <c r="A36" s="606" t="s">
        <v>139</v>
      </c>
      <c r="B36" s="607"/>
      <c r="C36" s="466">
        <f>SUM(C37:C48)</f>
        <v>35437295</v>
      </c>
      <c r="D36" s="158">
        <f>SUM(D37:D48)</f>
        <v>3531946</v>
      </c>
      <c r="E36" s="356">
        <f>SUM(E37:E48)</f>
        <v>3007417</v>
      </c>
      <c r="F36" s="356">
        <f>SUM(F37:F48)</f>
        <v>621467</v>
      </c>
      <c r="G36" s="358">
        <f t="shared" ref="G36:G50" si="1">+C36+D36-E36</f>
        <v>35961824</v>
      </c>
    </row>
    <row r="37" spans="1:7" ht="15.95" customHeight="1">
      <c r="A37" s="251"/>
      <c r="B37" s="472" t="s">
        <v>162</v>
      </c>
      <c r="C37" s="466">
        <v>2054814</v>
      </c>
      <c r="D37" s="469">
        <v>247700</v>
      </c>
      <c r="E37" s="359">
        <v>211417</v>
      </c>
      <c r="F37" s="359">
        <v>43626</v>
      </c>
      <c r="G37" s="360">
        <f t="shared" si="1"/>
        <v>2091097</v>
      </c>
    </row>
    <row r="38" spans="1:7" ht="15.95" customHeight="1">
      <c r="A38" s="251"/>
      <c r="B38" s="472" t="s">
        <v>163</v>
      </c>
      <c r="C38" s="466">
        <v>502371</v>
      </c>
      <c r="D38" s="469">
        <v>0</v>
      </c>
      <c r="E38" s="359">
        <v>31241</v>
      </c>
      <c r="F38" s="359">
        <v>8443</v>
      </c>
      <c r="G38" s="360">
        <f t="shared" si="1"/>
        <v>471130</v>
      </c>
    </row>
    <row r="39" spans="1:7" ht="15.95" customHeight="1">
      <c r="A39" s="251"/>
      <c r="B39" s="472" t="s">
        <v>164</v>
      </c>
      <c r="C39" s="466">
        <v>1102800</v>
      </c>
      <c r="D39" s="469">
        <v>482900</v>
      </c>
      <c r="E39" s="359">
        <v>289262</v>
      </c>
      <c r="F39" s="359">
        <v>14696</v>
      </c>
      <c r="G39" s="360">
        <f t="shared" si="1"/>
        <v>1296438</v>
      </c>
    </row>
    <row r="40" spans="1:7" ht="15.95" customHeight="1">
      <c r="A40" s="251"/>
      <c r="B40" s="472" t="s">
        <v>165</v>
      </c>
      <c r="C40" s="466">
        <v>143182</v>
      </c>
      <c r="D40" s="469">
        <v>0</v>
      </c>
      <c r="E40" s="359">
        <v>10798</v>
      </c>
      <c r="F40" s="359">
        <v>2248</v>
      </c>
      <c r="G40" s="360">
        <f t="shared" si="1"/>
        <v>132384</v>
      </c>
    </row>
    <row r="41" spans="1:7" ht="15.95" customHeight="1">
      <c r="A41" s="251"/>
      <c r="B41" s="472" t="s">
        <v>166</v>
      </c>
      <c r="C41" s="466">
        <v>12152299</v>
      </c>
      <c r="D41" s="466">
        <v>677100</v>
      </c>
      <c r="E41" s="359">
        <v>1110062</v>
      </c>
      <c r="F41" s="359">
        <v>214623</v>
      </c>
      <c r="G41" s="360">
        <f t="shared" si="1"/>
        <v>11719337</v>
      </c>
    </row>
    <row r="42" spans="1:7" ht="15.95" customHeight="1">
      <c r="A42" s="251"/>
      <c r="B42" s="472" t="s">
        <v>167</v>
      </c>
      <c r="C42" s="466">
        <v>387887</v>
      </c>
      <c r="D42" s="469">
        <v>143200</v>
      </c>
      <c r="E42" s="359">
        <v>52978</v>
      </c>
      <c r="F42" s="359">
        <v>10375</v>
      </c>
      <c r="G42" s="360">
        <f t="shared" si="1"/>
        <v>478109</v>
      </c>
    </row>
    <row r="43" spans="1:7" ht="15.95" customHeight="1">
      <c r="A43" s="251"/>
      <c r="B43" s="472" t="s">
        <v>168</v>
      </c>
      <c r="C43" s="466">
        <v>5618414</v>
      </c>
      <c r="D43" s="466">
        <v>119100</v>
      </c>
      <c r="E43" s="359">
        <v>560523</v>
      </c>
      <c r="F43" s="359">
        <v>140933</v>
      </c>
      <c r="G43" s="360">
        <f t="shared" si="1"/>
        <v>5176991</v>
      </c>
    </row>
    <row r="44" spans="1:7" ht="15.95" customHeight="1">
      <c r="A44" s="251"/>
      <c r="B44" s="472" t="s">
        <v>169</v>
      </c>
      <c r="C44" s="466">
        <v>11983576</v>
      </c>
      <c r="D44" s="466">
        <v>1861946</v>
      </c>
      <c r="E44" s="359">
        <v>508308</v>
      </c>
      <c r="F44" s="359">
        <v>166187</v>
      </c>
      <c r="G44" s="360">
        <f t="shared" si="1"/>
        <v>13337214</v>
      </c>
    </row>
    <row r="45" spans="1:7" ht="15.95" customHeight="1">
      <c r="A45" s="251"/>
      <c r="B45" s="472" t="s">
        <v>170</v>
      </c>
      <c r="C45" s="469">
        <v>0</v>
      </c>
      <c r="D45" s="469">
        <v>0</v>
      </c>
      <c r="E45" s="361">
        <v>0</v>
      </c>
      <c r="F45" s="361">
        <v>0</v>
      </c>
      <c r="G45" s="599">
        <f t="shared" si="1"/>
        <v>0</v>
      </c>
    </row>
    <row r="46" spans="1:7" ht="15.95" customHeight="1">
      <c r="A46" s="251"/>
      <c r="B46" s="472" t="s">
        <v>152</v>
      </c>
      <c r="C46" s="466">
        <v>1286434</v>
      </c>
      <c r="D46" s="469">
        <v>0</v>
      </c>
      <c r="E46" s="359">
        <v>202347</v>
      </c>
      <c r="F46" s="359">
        <v>16175</v>
      </c>
      <c r="G46" s="360">
        <f t="shared" si="1"/>
        <v>1084087</v>
      </c>
    </row>
    <row r="47" spans="1:7" ht="15.95" customHeight="1">
      <c r="A47" s="251"/>
      <c r="B47" s="472" t="s">
        <v>153</v>
      </c>
      <c r="C47" s="466">
        <v>174575</v>
      </c>
      <c r="D47" s="469">
        <v>0</v>
      </c>
      <c r="E47" s="359">
        <v>27668</v>
      </c>
      <c r="F47" s="359">
        <v>3354</v>
      </c>
      <c r="G47" s="360">
        <f t="shared" si="1"/>
        <v>146907</v>
      </c>
    </row>
    <row r="48" spans="1:7" ht="15.95" customHeight="1">
      <c r="A48" s="251"/>
      <c r="B48" s="472" t="s">
        <v>171</v>
      </c>
      <c r="C48" s="466">
        <v>30943</v>
      </c>
      <c r="D48" s="469">
        <v>0</v>
      </c>
      <c r="E48" s="359">
        <v>2813</v>
      </c>
      <c r="F48" s="359">
        <v>807</v>
      </c>
      <c r="G48" s="360">
        <f t="shared" si="1"/>
        <v>28130</v>
      </c>
    </row>
    <row r="49" spans="1:7" ht="15.95" customHeight="1">
      <c r="A49" s="606" t="s">
        <v>159</v>
      </c>
      <c r="B49" s="607"/>
      <c r="C49" s="466">
        <f>SUM(C50:C50)</f>
        <v>5311781</v>
      </c>
      <c r="D49" s="158">
        <f>SUM(D50:D50)</f>
        <v>399100</v>
      </c>
      <c r="E49" s="356">
        <f>SUM(E50:E50)</f>
        <v>363086</v>
      </c>
      <c r="F49" s="356">
        <f>SUM(F50:F50)</f>
        <v>145386</v>
      </c>
      <c r="G49" s="358">
        <f t="shared" si="1"/>
        <v>5347795</v>
      </c>
    </row>
    <row r="50" spans="1:7" ht="15.95" customHeight="1" thickBot="1">
      <c r="A50" s="267"/>
      <c r="B50" s="473" t="s">
        <v>160</v>
      </c>
      <c r="C50" s="362">
        <v>5311781</v>
      </c>
      <c r="D50" s="362">
        <v>399100</v>
      </c>
      <c r="E50" s="354">
        <v>363086</v>
      </c>
      <c r="F50" s="354">
        <v>145386</v>
      </c>
      <c r="G50" s="363">
        <f t="shared" si="1"/>
        <v>5347795</v>
      </c>
    </row>
    <row r="51" spans="1:7" ht="15" customHeight="1">
      <c r="B51" s="439"/>
      <c r="C51" s="364"/>
      <c r="D51" s="365"/>
      <c r="E51" s="365"/>
      <c r="F51" s="365"/>
      <c r="G51" s="33" t="s">
        <v>32</v>
      </c>
    </row>
  </sheetData>
  <sheetProtection selectLockedCells="1" selectUnlockedCells="1"/>
  <mergeCells count="14">
    <mergeCell ref="A36:B36"/>
    <mergeCell ref="A49:B49"/>
    <mergeCell ref="C33:C34"/>
    <mergeCell ref="A33:B34"/>
    <mergeCell ref="A35:B35"/>
    <mergeCell ref="A5:B5"/>
    <mergeCell ref="A6:B6"/>
    <mergeCell ref="A28:B28"/>
    <mergeCell ref="A3:B4"/>
    <mergeCell ref="E33:F33"/>
    <mergeCell ref="D33:D34"/>
    <mergeCell ref="D3:D4"/>
    <mergeCell ref="E3:F3"/>
    <mergeCell ref="C3:C4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4" orientation="portrait" useFirstPageNumber="1" horizontalDpi="300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‐156‐</vt:lpstr>
      <vt:lpstr>-157-</vt:lpstr>
      <vt:lpstr>-158-</vt:lpstr>
      <vt:lpstr>-159-</vt:lpstr>
      <vt:lpstr>-160-</vt:lpstr>
      <vt:lpstr>-161-</vt:lpstr>
      <vt:lpstr>-162-</vt:lpstr>
      <vt:lpstr>-163-</vt:lpstr>
      <vt:lpstr>-164-</vt:lpstr>
      <vt:lpstr>-165-</vt:lpstr>
      <vt:lpstr>-166-</vt:lpstr>
      <vt:lpstr>-167-</vt:lpstr>
      <vt:lpstr>-168-</vt:lpstr>
      <vt:lpstr>-169-</vt:lpstr>
      <vt:lpstr>-170-</vt:lpstr>
      <vt:lpstr>-171-</vt:lpstr>
      <vt:lpstr>グラフ</vt:lpstr>
      <vt:lpstr>‐156‐!Print_Area</vt:lpstr>
      <vt:lpstr>'-157-'!Print_Area</vt:lpstr>
      <vt:lpstr>'-158-'!Print_Area</vt:lpstr>
      <vt:lpstr>'-159-'!Print_Area</vt:lpstr>
      <vt:lpstr>'-160-'!Print_Area</vt:lpstr>
      <vt:lpstr>'-161-'!Print_Area</vt:lpstr>
      <vt:lpstr>'-163-'!Print_Area</vt:lpstr>
      <vt:lpstr>'-164-'!Print_Area</vt:lpstr>
      <vt:lpstr>'-165-'!Print_Area</vt:lpstr>
      <vt:lpstr>'-166-'!Print_Area</vt:lpstr>
      <vt:lpstr>'-167-'!Print_Area</vt:lpstr>
      <vt:lpstr>'-168-'!Print_Area</vt:lpstr>
      <vt:lpstr>'-169-'!Print_Area</vt:lpstr>
      <vt:lpstr>グラフ!Print_Area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情報政策課</cp:lastModifiedBy>
  <cp:lastPrinted>2014-03-07T07:44:00Z</cp:lastPrinted>
  <dcterms:created xsi:type="dcterms:W3CDTF">2013-03-25T07:50:48Z</dcterms:created>
  <dcterms:modified xsi:type="dcterms:W3CDTF">2014-11-27T06:38:46Z</dcterms:modified>
</cp:coreProperties>
</file>