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theme/themeOverride2.xml" ContentType="application/vnd.openxmlformats-officedocument.themeOverrid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7680" windowHeight="8310"/>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8" r:id="rId12"/>
    <sheet name="‐75‐" sheetId="8" r:id="rId13"/>
    <sheet name="‐76‐" sheetId="9" r:id="rId14"/>
    <sheet name="‐77‐" sheetId="19" r:id="rId15"/>
    <sheet name="グラフ" sheetId="10" r:id="rId16"/>
  </sheets>
  <definedNames>
    <definedName name="_xlnm.Print_Area" localSheetId="0">‐63‐!$A$1:$K$44</definedName>
    <definedName name="_xlnm.Print_Area" localSheetId="1">‐64‐!$A$1:$U$56</definedName>
    <definedName name="_xlnm.Print_Area" localSheetId="2">‐65‐!$V$1:$AM$56</definedName>
    <definedName name="_xlnm.Print_Area" localSheetId="3">‐66‐!$A$1:$H$50</definedName>
    <definedName name="_xlnm.Print_Area" localSheetId="4">‐67‐!$I$1:$R$50</definedName>
    <definedName name="_xlnm.Print_Area" localSheetId="5">‐68‐!$A$1:$J$41</definedName>
    <definedName name="_xlnm.Print_Area" localSheetId="6">‐69‐!$A$1:$J$40</definedName>
    <definedName name="_xlnm.Print_Area" localSheetId="7">‐70‐!$A$1:$J$46</definedName>
    <definedName name="_xlnm.Print_Area" localSheetId="8">‐71‐!$K$1:$S$46</definedName>
    <definedName name="_xlnm.Print_Area" localSheetId="9">‐72‐!$A$1:$G$26</definedName>
    <definedName name="_xlnm.Print_Area" localSheetId="10">‐73‐!$H$1:$K$26</definedName>
    <definedName name="_xlnm.Print_Area" localSheetId="11">‐74‐!$A$1:$H$47</definedName>
    <definedName name="_xlnm.Print_Area" localSheetId="12">‐75‐!$I$1:$N$47</definedName>
    <definedName name="_xlnm.Print_Area" localSheetId="13">‐76‐!$A$1:$K$54</definedName>
    <definedName name="_xlnm.Print_Area" localSheetId="14">‐77‐!$L$1:$V$54</definedName>
    <definedName name="_xlnm.Print_Area" localSheetId="15">グラフ!$A$1:$G$184</definedName>
  </definedNames>
  <calcPr calcId="125725"/>
</workbook>
</file>

<file path=xl/calcChain.xml><?xml version="1.0" encoding="utf-8"?>
<calcChain xmlns="http://schemas.openxmlformats.org/spreadsheetml/2006/main">
  <c r="K132" i="10"/>
  <c r="K133"/>
  <c r="K134"/>
  <c r="K131"/>
  <c r="G34" i="8"/>
  <c r="F34"/>
  <c r="E34"/>
  <c r="D34"/>
  <c r="C34"/>
  <c r="B34"/>
  <c r="M24"/>
  <c r="L24"/>
  <c r="I24"/>
  <c r="F24"/>
  <c r="M23"/>
  <c r="L23"/>
  <c r="I23"/>
  <c r="F23"/>
  <c r="M22"/>
  <c r="L22"/>
  <c r="I22"/>
  <c r="F22"/>
  <c r="M21"/>
  <c r="L21"/>
  <c r="I21"/>
  <c r="F21"/>
  <c r="M20"/>
  <c r="L20"/>
  <c r="I20"/>
  <c r="F20"/>
  <c r="M19"/>
  <c r="L19"/>
  <c r="I19"/>
  <c r="F19"/>
  <c r="M18"/>
  <c r="L18"/>
  <c r="I18"/>
  <c r="F18"/>
  <c r="M17"/>
  <c r="L17"/>
  <c r="I17"/>
  <c r="F17"/>
  <c r="M16"/>
  <c r="L16"/>
  <c r="I16"/>
  <c r="F16"/>
  <c r="M15"/>
  <c r="L15"/>
  <c r="I15"/>
  <c r="F15"/>
  <c r="M14"/>
  <c r="L14"/>
  <c r="I14"/>
  <c r="F14"/>
  <c r="F12"/>
  <c r="N11"/>
  <c r="N12" s="1"/>
  <c r="K11"/>
  <c r="M11" s="1"/>
  <c r="J11"/>
  <c r="J12" s="1"/>
  <c r="G11"/>
  <c r="G12" s="1"/>
  <c r="I12" s="1"/>
  <c r="E11"/>
  <c r="I11" s="1"/>
  <c r="C11"/>
  <c r="C9"/>
  <c r="L9" s="1"/>
  <c r="N5" i="12"/>
  <c r="M5"/>
  <c r="M18" i="10"/>
  <c r="L18"/>
  <c r="K18"/>
  <c r="J18"/>
  <c r="I18"/>
  <c r="M17"/>
  <c r="L17"/>
  <c r="K17"/>
  <c r="J17"/>
  <c r="I17"/>
  <c r="I16"/>
  <c r="I13"/>
  <c r="I12"/>
  <c r="I11"/>
  <c r="I10"/>
  <c r="I9"/>
  <c r="I8"/>
  <c r="I7"/>
  <c r="I6"/>
  <c r="I5"/>
  <c r="I146"/>
  <c r="C34" i="18"/>
  <c r="J134" i="10" s="1"/>
  <c r="B34" i="18"/>
  <c r="G34"/>
  <c r="I175" i="10"/>
  <c r="I178"/>
  <c r="I177"/>
  <c r="I176"/>
  <c r="I174"/>
  <c r="I172"/>
  <c r="I171"/>
  <c r="J171" s="1"/>
  <c r="I164"/>
  <c r="I162"/>
  <c r="I166"/>
  <c r="I165"/>
  <c r="I156"/>
  <c r="I157"/>
  <c r="I158"/>
  <c r="I159"/>
  <c r="I160"/>
  <c r="I161"/>
  <c r="I155"/>
  <c r="J132"/>
  <c r="J133"/>
  <c r="J131"/>
  <c r="I132"/>
  <c r="I133"/>
  <c r="I134"/>
  <c r="I131"/>
  <c r="H132"/>
  <c r="H133"/>
  <c r="H134"/>
  <c r="H131"/>
  <c r="M24" i="18"/>
  <c r="L24"/>
  <c r="I24"/>
  <c r="M23"/>
  <c r="L23"/>
  <c r="I23"/>
  <c r="M22"/>
  <c r="L22"/>
  <c r="I22"/>
  <c r="M21"/>
  <c r="L21"/>
  <c r="I21"/>
  <c r="M20"/>
  <c r="L20"/>
  <c r="I20"/>
  <c r="M19"/>
  <c r="L19"/>
  <c r="I19"/>
  <c r="M18"/>
  <c r="L18"/>
  <c r="I18"/>
  <c r="M17"/>
  <c r="L17"/>
  <c r="I17"/>
  <c r="F34" s="1"/>
  <c r="M16"/>
  <c r="L16"/>
  <c r="I16"/>
  <c r="M15"/>
  <c r="L15"/>
  <c r="I15"/>
  <c r="M14"/>
  <c r="L14"/>
  <c r="I14"/>
  <c r="L12"/>
  <c r="K12"/>
  <c r="M12" s="1"/>
  <c r="I12"/>
  <c r="N11"/>
  <c r="N12" s="1"/>
  <c r="M11"/>
  <c r="L11"/>
  <c r="K11"/>
  <c r="J11"/>
  <c r="J12" s="1"/>
  <c r="I11"/>
  <c r="M9"/>
  <c r="L9"/>
  <c r="I9"/>
  <c r="L44" i="19"/>
  <c r="L43"/>
  <c r="O42"/>
  <c r="L42"/>
  <c r="L41"/>
  <c r="L40"/>
  <c r="O39"/>
  <c r="L39"/>
  <c r="O38"/>
  <c r="L38"/>
  <c r="O37"/>
  <c r="L37"/>
  <c r="F37"/>
  <c r="E37"/>
  <c r="N5"/>
  <c r="M5"/>
  <c r="L5"/>
  <c r="K5"/>
  <c r="J5"/>
  <c r="I5"/>
  <c r="L44" i="9"/>
  <c r="L43"/>
  <c r="O42"/>
  <c r="L42"/>
  <c r="L41"/>
  <c r="L40"/>
  <c r="O39"/>
  <c r="L39"/>
  <c r="O38"/>
  <c r="L38"/>
  <c r="O37"/>
  <c r="L37"/>
  <c r="N5"/>
  <c r="M5"/>
  <c r="L5"/>
  <c r="J5"/>
  <c r="I5"/>
  <c r="E34" i="18"/>
  <c r="G11"/>
  <c r="E11"/>
  <c r="E9" s="1"/>
  <c r="C11"/>
  <c r="F24"/>
  <c r="F23"/>
  <c r="F22"/>
  <c r="F21"/>
  <c r="F20"/>
  <c r="F19"/>
  <c r="F18"/>
  <c r="F17"/>
  <c r="D34" s="1"/>
  <c r="F16"/>
  <c r="F15"/>
  <c r="F14"/>
  <c r="F12"/>
  <c r="E9" i="8" l="1"/>
  <c r="L11"/>
  <c r="F11"/>
  <c r="K12"/>
  <c r="C9" i="18"/>
  <c r="F11"/>
  <c r="M12" i="8" l="1"/>
  <c r="L12"/>
  <c r="F9"/>
  <c r="M9"/>
  <c r="I9"/>
  <c r="F9" i="18"/>
  <c r="T35" i="2"/>
  <c r="S35"/>
  <c r="Q35"/>
  <c r="O35"/>
  <c r="M35"/>
  <c r="K35"/>
  <c r="I35"/>
  <c r="E35"/>
  <c r="C35"/>
  <c r="B35"/>
  <c r="G27"/>
  <c r="F27"/>
  <c r="G26"/>
  <c r="F26"/>
  <c r="G25"/>
  <c r="F25"/>
  <c r="G24"/>
  <c r="F24"/>
  <c r="G23"/>
  <c r="F23"/>
  <c r="G22"/>
  <c r="F22"/>
  <c r="G21"/>
  <c r="F21"/>
  <c r="G20"/>
  <c r="F20"/>
  <c r="G19"/>
  <c r="F19"/>
  <c r="G18"/>
  <c r="F18"/>
  <c r="G17"/>
  <c r="F17"/>
  <c r="G16"/>
  <c r="F16"/>
  <c r="G15"/>
  <c r="F15"/>
  <c r="G14"/>
  <c r="F14"/>
  <c r="G13"/>
  <c r="G7" s="1"/>
  <c r="F13"/>
  <c r="G12"/>
  <c r="F12"/>
  <c r="G11"/>
  <c r="F11"/>
  <c r="G10"/>
  <c r="F10"/>
  <c r="G9"/>
  <c r="F9"/>
  <c r="G8"/>
  <c r="F8"/>
  <c r="F7" s="1"/>
  <c r="AM7"/>
  <c r="AL7"/>
  <c r="AK7"/>
  <c r="AJ7"/>
  <c r="AI7"/>
  <c r="AH7"/>
  <c r="AG7"/>
  <c r="AF7"/>
  <c r="AE7"/>
  <c r="AD7"/>
  <c r="AC7"/>
  <c r="AB7"/>
  <c r="AA7"/>
  <c r="Z7"/>
  <c r="Y7"/>
  <c r="X7"/>
  <c r="W7"/>
  <c r="V7"/>
  <c r="U7"/>
  <c r="T7"/>
  <c r="S7"/>
  <c r="R7"/>
  <c r="Q7"/>
  <c r="P7"/>
  <c r="O7"/>
  <c r="N7"/>
  <c r="M7"/>
  <c r="L7"/>
  <c r="K7"/>
  <c r="J7"/>
  <c r="I7"/>
  <c r="H7"/>
  <c r="E7"/>
  <c r="D7"/>
  <c r="C7"/>
  <c r="B7"/>
  <c r="T35" i="11"/>
  <c r="S35"/>
  <c r="Q35"/>
  <c r="O35"/>
  <c r="M35"/>
  <c r="K35"/>
  <c r="I35"/>
  <c r="E35"/>
  <c r="C35"/>
  <c r="B35"/>
  <c r="G27"/>
  <c r="F27"/>
  <c r="G26"/>
  <c r="F26"/>
  <c r="G25"/>
  <c r="F25"/>
  <c r="G24"/>
  <c r="F24"/>
  <c r="G23"/>
  <c r="F23"/>
  <c r="G22"/>
  <c r="F22"/>
  <c r="G21"/>
  <c r="F21"/>
  <c r="G20"/>
  <c r="F20"/>
  <c r="G19"/>
  <c r="F19"/>
  <c r="G18"/>
  <c r="F18"/>
  <c r="G17"/>
  <c r="F17"/>
  <c r="G16"/>
  <c r="F16"/>
  <c r="G15"/>
  <c r="F15"/>
  <c r="G14"/>
  <c r="F14"/>
  <c r="G13"/>
  <c r="F13"/>
  <c r="G12"/>
  <c r="F12"/>
  <c r="G11"/>
  <c r="F11"/>
  <c r="G10"/>
  <c r="F10"/>
  <c r="G9"/>
  <c r="F9"/>
  <c r="G8"/>
  <c r="F8"/>
  <c r="F7" s="1"/>
  <c r="AM7"/>
  <c r="AL7"/>
  <c r="AK7"/>
  <c r="AJ7"/>
  <c r="AI7"/>
  <c r="AH7"/>
  <c r="AG7"/>
  <c r="AF7"/>
  <c r="AE7"/>
  <c r="AD7"/>
  <c r="AC7"/>
  <c r="AB7"/>
  <c r="AA7"/>
  <c r="Z7"/>
  <c r="Y7"/>
  <c r="X7"/>
  <c r="W7"/>
  <c r="V7"/>
  <c r="U7"/>
  <c r="T7"/>
  <c r="S7"/>
  <c r="R7"/>
  <c r="Q7"/>
  <c r="P7"/>
  <c r="O7"/>
  <c r="N7"/>
  <c r="M7"/>
  <c r="L7"/>
  <c r="K7"/>
  <c r="J7"/>
  <c r="I7"/>
  <c r="H7"/>
  <c r="G7"/>
  <c r="E7"/>
  <c r="D7"/>
  <c r="C7"/>
  <c r="B7"/>
  <c r="E5" i="4"/>
  <c r="I73" i="10"/>
  <c r="I74"/>
  <c r="I75"/>
  <c r="I76"/>
  <c r="I77"/>
  <c r="I78"/>
  <c r="I103"/>
  <c r="I100"/>
  <c r="I101"/>
  <c r="I102"/>
  <c r="I104"/>
  <c r="I105"/>
  <c r="D53" i="12"/>
  <c r="C53"/>
  <c r="D52"/>
  <c r="C52"/>
  <c r="P49"/>
  <c r="D49" s="1"/>
  <c r="O49"/>
  <c r="C49" s="1"/>
  <c r="D48"/>
  <c r="C48"/>
  <c r="P47"/>
  <c r="D47" s="1"/>
  <c r="O47"/>
  <c r="C47" s="1"/>
  <c r="P46"/>
  <c r="D46" s="1"/>
  <c r="O46"/>
  <c r="C46" s="1"/>
  <c r="P45"/>
  <c r="D45" s="1"/>
  <c r="O45"/>
  <c r="C45" s="1"/>
  <c r="D44"/>
  <c r="C44"/>
  <c r="D43"/>
  <c r="C43"/>
  <c r="P42"/>
  <c r="D42" s="1"/>
  <c r="O42"/>
  <c r="C42" s="1"/>
  <c r="P41"/>
  <c r="D41" s="1"/>
  <c r="O41"/>
  <c r="C41" s="1"/>
  <c r="P40"/>
  <c r="D40" s="1"/>
  <c r="O40"/>
  <c r="C40" s="1"/>
  <c r="P39"/>
  <c r="D39" s="1"/>
  <c r="O39"/>
  <c r="C39" s="1"/>
  <c r="P38"/>
  <c r="D38" s="1"/>
  <c r="O38"/>
  <c r="C38" s="1"/>
  <c r="P37"/>
  <c r="D37" s="1"/>
  <c r="O37"/>
  <c r="C37" s="1"/>
  <c r="C36" s="1"/>
  <c r="R36"/>
  <c r="Q36"/>
  <c r="N36"/>
  <c r="M36"/>
  <c r="L36"/>
  <c r="K36"/>
  <c r="J36"/>
  <c r="I36"/>
  <c r="H36"/>
  <c r="G36"/>
  <c r="F36"/>
  <c r="E36"/>
  <c r="P35"/>
  <c r="O35"/>
  <c r="C35" s="1"/>
  <c r="D35"/>
  <c r="P34"/>
  <c r="O34"/>
  <c r="C34" s="1"/>
  <c r="C32" s="1"/>
  <c r="C30" s="1"/>
  <c r="D34"/>
  <c r="D33"/>
  <c r="D32" s="1"/>
  <c r="C33"/>
  <c r="R32"/>
  <c r="R30" s="1"/>
  <c r="Q32"/>
  <c r="P32"/>
  <c r="O32"/>
  <c r="N32"/>
  <c r="N30"/>
  <c r="M32"/>
  <c r="M30" s="1"/>
  <c r="L32"/>
  <c r="L30" s="1"/>
  <c r="K32"/>
  <c r="K30"/>
  <c r="J32"/>
  <c r="J30" s="1"/>
  <c r="I32"/>
  <c r="H32"/>
  <c r="H30" s="1"/>
  <c r="G32"/>
  <c r="G30" s="1"/>
  <c r="F32"/>
  <c r="F30"/>
  <c r="E32"/>
  <c r="E30" s="1"/>
  <c r="D31"/>
  <c r="C31"/>
  <c r="Q30"/>
  <c r="I30"/>
  <c r="R11"/>
  <c r="Q11"/>
  <c r="N11"/>
  <c r="M11"/>
  <c r="J11"/>
  <c r="J5" s="1"/>
  <c r="I11"/>
  <c r="H11"/>
  <c r="H5" s="1"/>
  <c r="G11"/>
  <c r="G5" s="1"/>
  <c r="F11"/>
  <c r="E11"/>
  <c r="D11"/>
  <c r="C11"/>
  <c r="R7"/>
  <c r="R5" s="1"/>
  <c r="Q7"/>
  <c r="Q5" s="1"/>
  <c r="N7"/>
  <c r="M7"/>
  <c r="J7"/>
  <c r="I7"/>
  <c r="I5" s="1"/>
  <c r="H7"/>
  <c r="G7"/>
  <c r="F7"/>
  <c r="F5" s="1"/>
  <c r="E7"/>
  <c r="E5" s="1"/>
  <c r="D7"/>
  <c r="D5" s="1"/>
  <c r="C7"/>
  <c r="C5"/>
  <c r="K14" i="1"/>
  <c r="K18"/>
  <c r="K21"/>
  <c r="K20"/>
  <c r="D40" i="4"/>
  <c r="D39"/>
  <c r="D38"/>
  <c r="D37"/>
  <c r="D36"/>
  <c r="D35"/>
  <c r="D34"/>
  <c r="D33"/>
  <c r="D32"/>
  <c r="D31"/>
  <c r="D30"/>
  <c r="D29"/>
  <c r="D28"/>
  <c r="D27"/>
  <c r="D26"/>
  <c r="D25"/>
  <c r="D24"/>
  <c r="D23"/>
  <c r="D22"/>
  <c r="D21"/>
  <c r="D20"/>
  <c r="D19"/>
  <c r="D18"/>
  <c r="D17"/>
  <c r="D16"/>
  <c r="D15"/>
  <c r="D14"/>
  <c r="D13"/>
  <c r="D12"/>
  <c r="D11"/>
  <c r="D10"/>
  <c r="D9"/>
  <c r="D8"/>
  <c r="D7"/>
  <c r="J6"/>
  <c r="I6"/>
  <c r="H6"/>
  <c r="G6"/>
  <c r="F6"/>
  <c r="C6"/>
  <c r="J5"/>
  <c r="I5"/>
  <c r="H5"/>
  <c r="G5"/>
  <c r="F5"/>
  <c r="C5"/>
  <c r="D53" i="17"/>
  <c r="C53"/>
  <c r="D52"/>
  <c r="C52"/>
  <c r="P49"/>
  <c r="O49"/>
  <c r="C49" s="1"/>
  <c r="I59" i="10" s="1"/>
  <c r="D49" i="17"/>
  <c r="L59" i="10" s="1"/>
  <c r="D48" i="17"/>
  <c r="L58" i="10"/>
  <c r="C48" i="17"/>
  <c r="I58" i="10" s="1"/>
  <c r="P47" i="17"/>
  <c r="D47"/>
  <c r="L57" i="10" s="1"/>
  <c r="O47" i="17"/>
  <c r="C47" s="1"/>
  <c r="I57" i="10" s="1"/>
  <c r="P46" i="17"/>
  <c r="D46" s="1"/>
  <c r="L56" i="10" s="1"/>
  <c r="O46" i="17"/>
  <c r="C46" s="1"/>
  <c r="I56" i="10" s="1"/>
  <c r="P45" i="17"/>
  <c r="D45"/>
  <c r="L55" i="10" s="1"/>
  <c r="O45" i="17"/>
  <c r="C45" s="1"/>
  <c r="I55" i="10" s="1"/>
  <c r="D44" i="17"/>
  <c r="L54" i="10" s="1"/>
  <c r="C44" i="17"/>
  <c r="I54" i="10"/>
  <c r="D43" i="17"/>
  <c r="L53" i="10" s="1"/>
  <c r="C43" i="17"/>
  <c r="I53" i="10"/>
  <c r="P42" i="17"/>
  <c r="D42" s="1"/>
  <c r="L52" i="10" s="1"/>
  <c r="O42" i="17"/>
  <c r="C42" s="1"/>
  <c r="I52" i="10" s="1"/>
  <c r="P41" i="17"/>
  <c r="D41"/>
  <c r="L51" i="10" s="1"/>
  <c r="O41" i="17"/>
  <c r="C41" s="1"/>
  <c r="I51" i="10" s="1"/>
  <c r="P40" i="17"/>
  <c r="D40" s="1"/>
  <c r="L50" i="10" s="1"/>
  <c r="O40" i="17"/>
  <c r="C40" s="1"/>
  <c r="I50" i="10" s="1"/>
  <c r="P39" i="17"/>
  <c r="D39"/>
  <c r="L49" i="10" s="1"/>
  <c r="O39" i="17"/>
  <c r="C39" s="1"/>
  <c r="I49" i="10" s="1"/>
  <c r="P38" i="17"/>
  <c r="D38" s="1"/>
  <c r="O38"/>
  <c r="C38" s="1"/>
  <c r="I48" i="10" s="1"/>
  <c r="P37" i="17"/>
  <c r="D37"/>
  <c r="O37"/>
  <c r="C37" s="1"/>
  <c r="R36"/>
  <c r="Q36"/>
  <c r="N36"/>
  <c r="M36"/>
  <c r="L36"/>
  <c r="K36"/>
  <c r="J36"/>
  <c r="I36"/>
  <c r="H36"/>
  <c r="G36"/>
  <c r="F36"/>
  <c r="E36"/>
  <c r="P35"/>
  <c r="D35" s="1"/>
  <c r="L46" i="10" s="1"/>
  <c r="O35" i="17"/>
  <c r="C35"/>
  <c r="I46" i="10" s="1"/>
  <c r="P34" i="17"/>
  <c r="D34" s="1"/>
  <c r="O34"/>
  <c r="C34" s="1"/>
  <c r="I45" i="10" s="1"/>
  <c r="D33" i="17"/>
  <c r="L44" i="10" s="1"/>
  <c r="C33" i="17"/>
  <c r="C32" s="1"/>
  <c r="R32"/>
  <c r="R30" s="1"/>
  <c r="Q32"/>
  <c r="Q30" s="1"/>
  <c r="O32"/>
  <c r="N32"/>
  <c r="N30" s="1"/>
  <c r="M32"/>
  <c r="M30"/>
  <c r="L32"/>
  <c r="L30" s="1"/>
  <c r="K32"/>
  <c r="K30"/>
  <c r="J32"/>
  <c r="I32"/>
  <c r="I30" s="1"/>
  <c r="H32"/>
  <c r="H30" s="1"/>
  <c r="G32"/>
  <c r="G30" s="1"/>
  <c r="F32"/>
  <c r="F30" s="1"/>
  <c r="E32"/>
  <c r="E30" s="1"/>
  <c r="D31"/>
  <c r="L43" i="10"/>
  <c r="C31" i="17"/>
  <c r="I43" i="10" s="1"/>
  <c r="J30" i="17"/>
  <c r="R11"/>
  <c r="Q11"/>
  <c r="N11"/>
  <c r="M11"/>
  <c r="L11"/>
  <c r="L5" s="1"/>
  <c r="J11"/>
  <c r="I11"/>
  <c r="H11"/>
  <c r="G11"/>
  <c r="F11"/>
  <c r="E11"/>
  <c r="D11"/>
  <c r="C11"/>
  <c r="C5"/>
  <c r="R7"/>
  <c r="R5" s="1"/>
  <c r="Q7"/>
  <c r="Q5" s="1"/>
  <c r="N7"/>
  <c r="M7"/>
  <c r="L7"/>
  <c r="J7"/>
  <c r="J5" s="1"/>
  <c r="I7"/>
  <c r="I5" s="1"/>
  <c r="H7"/>
  <c r="H5" s="1"/>
  <c r="G7"/>
  <c r="G5" s="1"/>
  <c r="F7"/>
  <c r="F5" s="1"/>
  <c r="E7"/>
  <c r="E5" s="1"/>
  <c r="D7"/>
  <c r="C7"/>
  <c r="M5"/>
  <c r="D5"/>
  <c r="C31" i="1"/>
  <c r="C30"/>
  <c r="F31"/>
  <c r="F30" s="1"/>
  <c r="D31"/>
  <c r="I31"/>
  <c r="I30" s="1"/>
  <c r="C11"/>
  <c r="C10" s="1"/>
  <c r="D11"/>
  <c r="J11" s="1"/>
  <c r="I16"/>
  <c r="I15"/>
  <c r="I14"/>
  <c r="I13"/>
  <c r="I12"/>
  <c r="I23"/>
  <c r="I22"/>
  <c r="I21"/>
  <c r="I20"/>
  <c r="I19"/>
  <c r="I18"/>
  <c r="I17"/>
  <c r="F11"/>
  <c r="I11" s="1"/>
  <c r="K12"/>
  <c r="J12"/>
  <c r="G11"/>
  <c r="E5" i="14"/>
  <c r="S39" i="13"/>
  <c r="Q39"/>
  <c r="O39"/>
  <c r="M39"/>
  <c r="K39"/>
  <c r="S31"/>
  <c r="S29"/>
  <c r="Q31"/>
  <c r="Q29" s="1"/>
  <c r="O31"/>
  <c r="O29"/>
  <c r="M31"/>
  <c r="M29" s="1"/>
  <c r="K31"/>
  <c r="K29"/>
  <c r="R29"/>
  <c r="P29"/>
  <c r="N29"/>
  <c r="P22"/>
  <c r="N22"/>
  <c r="L22"/>
  <c r="P21"/>
  <c r="N21"/>
  <c r="L21"/>
  <c r="P20"/>
  <c r="N20"/>
  <c r="L20"/>
  <c r="P19"/>
  <c r="N19"/>
  <c r="L19"/>
  <c r="N14"/>
  <c r="L14"/>
  <c r="N13"/>
  <c r="L13"/>
  <c r="N12"/>
  <c r="L12"/>
  <c r="N11"/>
  <c r="L11"/>
  <c r="S6"/>
  <c r="R6"/>
  <c r="Q6"/>
  <c r="I39" i="6"/>
  <c r="H39"/>
  <c r="H29" s="1"/>
  <c r="G39"/>
  <c r="F39"/>
  <c r="D39"/>
  <c r="I31"/>
  <c r="I29" s="1"/>
  <c r="H31"/>
  <c r="G31"/>
  <c r="G29" s="1"/>
  <c r="F31"/>
  <c r="F29" s="1"/>
  <c r="D31"/>
  <c r="D29" s="1"/>
  <c r="H22"/>
  <c r="F22"/>
  <c r="H21"/>
  <c r="F21"/>
  <c r="H20"/>
  <c r="F20"/>
  <c r="H19"/>
  <c r="F19"/>
  <c r="F18"/>
  <c r="F17"/>
  <c r="J16"/>
  <c r="E16"/>
  <c r="F16" s="1"/>
  <c r="D16"/>
  <c r="H16"/>
  <c r="F14"/>
  <c r="H13"/>
  <c r="F13"/>
  <c r="H12"/>
  <c r="F12"/>
  <c r="H11"/>
  <c r="F11"/>
  <c r="F10"/>
  <c r="F9"/>
  <c r="J8"/>
  <c r="J6" s="1"/>
  <c r="E8"/>
  <c r="E6" s="1"/>
  <c r="F6" s="1"/>
  <c r="D8"/>
  <c r="L8" s="1"/>
  <c r="I149" i="10"/>
  <c r="I148"/>
  <c r="I147"/>
  <c r="I145"/>
  <c r="I144"/>
  <c r="I138"/>
  <c r="I139"/>
  <c r="I140"/>
  <c r="I141"/>
  <c r="I142"/>
  <c r="I137"/>
  <c r="I170"/>
  <c r="I154"/>
  <c r="I4"/>
  <c r="I3"/>
  <c r="F37" i="9"/>
  <c r="E37"/>
  <c r="K5"/>
  <c r="E5" i="7"/>
  <c r="Q6" i="6"/>
  <c r="R6"/>
  <c r="S6"/>
  <c r="L11"/>
  <c r="N11"/>
  <c r="L12"/>
  <c r="N12"/>
  <c r="L13"/>
  <c r="N13"/>
  <c r="L14"/>
  <c r="N14"/>
  <c r="L19"/>
  <c r="N19"/>
  <c r="P19"/>
  <c r="L20"/>
  <c r="N20"/>
  <c r="P20"/>
  <c r="L21"/>
  <c r="N21"/>
  <c r="P21"/>
  <c r="L22"/>
  <c r="N22"/>
  <c r="P22"/>
  <c r="N29"/>
  <c r="P29"/>
  <c r="R29"/>
  <c r="K31"/>
  <c r="K29" s="1"/>
  <c r="M31"/>
  <c r="I111" i="10" s="1"/>
  <c r="M29" i="6"/>
  <c r="O31"/>
  <c r="I113" i="10" s="1"/>
  <c r="Q31" i="6"/>
  <c r="S31"/>
  <c r="K39"/>
  <c r="M39"/>
  <c r="I112" i="10" s="1"/>
  <c r="O39" i="6"/>
  <c r="I114" i="10" s="1"/>
  <c r="Q39" i="6"/>
  <c r="S39"/>
  <c r="S29" s="1"/>
  <c r="D8" i="13"/>
  <c r="L8" s="1"/>
  <c r="E8"/>
  <c r="F8" s="1"/>
  <c r="J8"/>
  <c r="J6" s="1"/>
  <c r="F9"/>
  <c r="F10"/>
  <c r="F11"/>
  <c r="H11"/>
  <c r="F12"/>
  <c r="H12"/>
  <c r="F13"/>
  <c r="H13"/>
  <c r="F14"/>
  <c r="D16"/>
  <c r="L16" s="1"/>
  <c r="E16"/>
  <c r="F16"/>
  <c r="J16"/>
  <c r="F17"/>
  <c r="F18"/>
  <c r="F19"/>
  <c r="H19"/>
  <c r="F20"/>
  <c r="H20"/>
  <c r="F21"/>
  <c r="H21"/>
  <c r="F22"/>
  <c r="H22"/>
  <c r="D31"/>
  <c r="D29" s="1"/>
  <c r="F31"/>
  <c r="G31"/>
  <c r="G29"/>
  <c r="H31"/>
  <c r="I31"/>
  <c r="I29" s="1"/>
  <c r="D39"/>
  <c r="F39"/>
  <c r="F29" s="1"/>
  <c r="G39"/>
  <c r="H39"/>
  <c r="H29" s="1"/>
  <c r="I39"/>
  <c r="D8" i="5"/>
  <c r="I67" i="10"/>
  <c r="E8" i="5"/>
  <c r="J67" i="10" s="1"/>
  <c r="G8" i="5"/>
  <c r="K67" i="10"/>
  <c r="H8" i="5"/>
  <c r="L67" i="10" s="1"/>
  <c r="I8" i="5"/>
  <c r="M67" i="10"/>
  <c r="D13" i="5"/>
  <c r="I68" i="10" s="1"/>
  <c r="E13" i="5"/>
  <c r="J68" i="10"/>
  <c r="G13" i="5"/>
  <c r="K68" i="10" s="1"/>
  <c r="H13" i="5"/>
  <c r="L68" i="10"/>
  <c r="I13" i="5"/>
  <c r="M68" i="10" s="1"/>
  <c r="D18" i="5"/>
  <c r="I69" i="10"/>
  <c r="E18" i="5"/>
  <c r="J69" i="10" s="1"/>
  <c r="G18" i="5"/>
  <c r="K69" i="10"/>
  <c r="H18" i="5"/>
  <c r="L69" i="10" s="1"/>
  <c r="I18" i="5"/>
  <c r="M69" i="10"/>
  <c r="C28" i="5"/>
  <c r="D31" s="1"/>
  <c r="F28"/>
  <c r="G28"/>
  <c r="H31" s="1"/>
  <c r="F30"/>
  <c r="I30"/>
  <c r="J30" s="1"/>
  <c r="F31"/>
  <c r="I31"/>
  <c r="J31" s="1"/>
  <c r="C32"/>
  <c r="D35" s="1"/>
  <c r="F32"/>
  <c r="G32"/>
  <c r="I32" s="1"/>
  <c r="J32" s="1"/>
  <c r="F34"/>
  <c r="I34"/>
  <c r="J34" s="1"/>
  <c r="F35"/>
  <c r="I35"/>
  <c r="J35" s="1"/>
  <c r="C36"/>
  <c r="D38"/>
  <c r="D36" s="1"/>
  <c r="F36"/>
  <c r="G36"/>
  <c r="H39"/>
  <c r="F38"/>
  <c r="I38"/>
  <c r="J38" s="1"/>
  <c r="F39"/>
  <c r="I39"/>
  <c r="J39" s="1"/>
  <c r="E11" i="1"/>
  <c r="E10" s="1"/>
  <c r="H11"/>
  <c r="K11" s="1"/>
  <c r="J13"/>
  <c r="K13"/>
  <c r="J14"/>
  <c r="J15"/>
  <c r="K15"/>
  <c r="J16"/>
  <c r="K16"/>
  <c r="J17"/>
  <c r="K17"/>
  <c r="J18"/>
  <c r="J19"/>
  <c r="K19"/>
  <c r="J20"/>
  <c r="J21"/>
  <c r="J22"/>
  <c r="K22"/>
  <c r="J23"/>
  <c r="K23"/>
  <c r="D30"/>
  <c r="G31"/>
  <c r="G30" s="1"/>
  <c r="H31"/>
  <c r="H30"/>
  <c r="J31"/>
  <c r="J30" s="1"/>
  <c r="K31"/>
  <c r="K30"/>
  <c r="D34" i="5"/>
  <c r="D32" s="1"/>
  <c r="Q29" i="6"/>
  <c r="N16"/>
  <c r="L16"/>
  <c r="P16"/>
  <c r="P16" i="13"/>
  <c r="N16"/>
  <c r="E6" i="4"/>
  <c r="P36" i="17"/>
  <c r="G10" i="1"/>
  <c r="J10" s="1"/>
  <c r="H38" i="5"/>
  <c r="H36" s="1"/>
  <c r="D39"/>
  <c r="I36"/>
  <c r="J36" s="1"/>
  <c r="L47" i="10"/>
  <c r="H10" i="1"/>
  <c r="N8" i="13"/>
  <c r="D10" i="1"/>
  <c r="I44" i="10"/>
  <c r="H8" i="13"/>
  <c r="O36" i="12"/>
  <c r="O30" s="1"/>
  <c r="D6" i="6"/>
  <c r="L6" s="1"/>
  <c r="H8"/>
  <c r="N8"/>
  <c r="F10" i="1"/>
  <c r="I10" s="1"/>
  <c r="N6" i="6"/>
  <c r="P6"/>
  <c r="D5" i="4" l="1"/>
  <c r="J178" i="10"/>
  <c r="J175"/>
  <c r="J177"/>
  <c r="J173"/>
  <c r="I167"/>
  <c r="I106"/>
  <c r="J102" s="1"/>
  <c r="I150"/>
  <c r="J142" s="1"/>
  <c r="J176"/>
  <c r="K181"/>
  <c r="I179" s="1"/>
  <c r="J179" s="1"/>
  <c r="D6" i="4"/>
  <c r="D32" i="17"/>
  <c r="L45" i="10"/>
  <c r="I47"/>
  <c r="C36" i="17"/>
  <c r="C30" s="1"/>
  <c r="I115" i="10"/>
  <c r="J114" s="1"/>
  <c r="K10" i="1"/>
  <c r="D36" i="12"/>
  <c r="D30" s="1"/>
  <c r="L48" i="10"/>
  <c r="D36" i="17"/>
  <c r="H6" i="6"/>
  <c r="I28" i="5"/>
  <c r="J28" s="1"/>
  <c r="D6" i="13"/>
  <c r="O29" i="6"/>
  <c r="H35" i="5"/>
  <c r="H16" i="13"/>
  <c r="D30" i="5"/>
  <c r="D28" s="1"/>
  <c r="P32" i="17"/>
  <c r="P30" s="1"/>
  <c r="P36" i="12"/>
  <c r="P30" s="1"/>
  <c r="I79" i="10"/>
  <c r="J73" s="1"/>
  <c r="J172"/>
  <c r="O36" i="17"/>
  <c r="O30" s="1"/>
  <c r="F8" i="6"/>
  <c r="H34" i="5"/>
  <c r="E6" i="13"/>
  <c r="F6" s="1"/>
  <c r="H30" i="5"/>
  <c r="H28" s="1"/>
  <c r="J174" i="10"/>
  <c r="J104" l="1"/>
  <c r="J103"/>
  <c r="J113"/>
  <c r="J101"/>
  <c r="J105"/>
  <c r="J162"/>
  <c r="J155"/>
  <c r="J100"/>
  <c r="J187"/>
  <c r="J156"/>
  <c r="J159"/>
  <c r="J157"/>
  <c r="J143"/>
  <c r="J139"/>
  <c r="J140"/>
  <c r="J146"/>
  <c r="J141"/>
  <c r="J149"/>
  <c r="J147"/>
  <c r="J144"/>
  <c r="J138"/>
  <c r="J145"/>
  <c r="J148"/>
  <c r="J158"/>
  <c r="J161"/>
  <c r="J165"/>
  <c r="J164"/>
  <c r="J166"/>
  <c r="J112"/>
  <c r="J160"/>
  <c r="J163"/>
  <c r="H32" i="5"/>
  <c r="J74" i="10"/>
  <c r="I60"/>
  <c r="J47" s="1"/>
  <c r="J75"/>
  <c r="J76"/>
  <c r="L60"/>
  <c r="M48" s="1"/>
  <c r="J111"/>
  <c r="D30" i="17"/>
  <c r="P6" i="13"/>
  <c r="H6"/>
  <c r="L6"/>
  <c r="N6"/>
  <c r="J78" i="10"/>
  <c r="J77"/>
  <c r="J106" l="1"/>
  <c r="J150"/>
  <c r="M45"/>
  <c r="J115"/>
  <c r="J79"/>
  <c r="J167"/>
  <c r="M58"/>
  <c r="M43"/>
  <c r="M57"/>
  <c r="M54"/>
  <c r="M47"/>
  <c r="M50"/>
  <c r="M56"/>
  <c r="M51"/>
  <c r="M44"/>
  <c r="M49"/>
  <c r="M46"/>
  <c r="M52"/>
  <c r="M59"/>
  <c r="M55"/>
  <c r="M53"/>
  <c r="J53"/>
  <c r="J54"/>
  <c r="J45"/>
  <c r="J51"/>
  <c r="J50"/>
  <c r="J44"/>
  <c r="J57"/>
  <c r="J49"/>
  <c r="J55"/>
  <c r="J43"/>
  <c r="J46"/>
  <c r="J59"/>
  <c r="J56"/>
  <c r="J52"/>
  <c r="J58"/>
  <c r="J48"/>
  <c r="J60" l="1"/>
  <c r="M60"/>
  <c r="G12" i="18"/>
</calcChain>
</file>

<file path=xl/sharedStrings.xml><?xml version="1.0" encoding="utf-8"?>
<sst xmlns="http://schemas.openxmlformats.org/spreadsheetml/2006/main" count="1843" uniqueCount="610">
  <si>
    <t>（27）</t>
    <phoneticPr fontId="18"/>
  </si>
  <si>
    <t>業務用機械器具製造業</t>
    <phoneticPr fontId="18"/>
  </si>
  <si>
    <t xml:space="preserve">（33）産業別製造業従業者数の構成（Ｐ76･77参照）  </t>
    <phoneticPr fontId="18"/>
  </si>
  <si>
    <t>（34）産業別製造品出荷額等の構成（Ｐ76･77参照）</t>
    <phoneticPr fontId="18"/>
  </si>
  <si>
    <t>x</t>
    <phoneticPr fontId="18"/>
  </si>
  <si>
    <t>Ⅳ　事　業　所</t>
  </si>
  <si>
    <t>（単位：人）</t>
  </si>
  <si>
    <t>市部別</t>
  </si>
  <si>
    <t>事業所</t>
  </si>
  <si>
    <t>従業者数</t>
  </si>
  <si>
    <t>沖縄県</t>
  </si>
  <si>
    <t>市部</t>
  </si>
  <si>
    <t>郡部</t>
  </si>
  <si>
    <t>単独事業所</t>
  </si>
  <si>
    <t>本所・本社・本店</t>
  </si>
  <si>
    <t>支所・支社・支店</t>
  </si>
  <si>
    <t>字　別</t>
  </si>
  <si>
    <t>総　　　数</t>
  </si>
  <si>
    <t>農林漁業</t>
  </si>
  <si>
    <t>第　　　　３　　　　次　　　　産　　　　業</t>
  </si>
  <si>
    <t>総　　数</t>
  </si>
  <si>
    <t>不動産業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</si>
  <si>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</si>
  <si>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</si>
  <si>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</si>
  <si>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</si>
  <si>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</si>
  <si>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</si>
  <si>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</si>
  <si>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</si>
  <si>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</si>
  <si>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</si>
  <si>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</si>
  <si>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</si>
  <si>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</si>
  <si>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</si>
  <si>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</si>
  <si>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</si>
  <si>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</si>
  <si>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</si>
  <si>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</si>
  <si>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</si>
  <si>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</si>
  <si>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（単位：ヵ所、人）</t>
  </si>
  <si>
    <t>大　 分　 類</t>
  </si>
  <si>
    <t>平成３年</t>
  </si>
  <si>
    <t>事業所数</t>
  </si>
  <si>
    <t>総　　　　　　数</t>
  </si>
  <si>
    <t>総数</t>
  </si>
  <si>
    <t>鉱業</t>
  </si>
  <si>
    <t>建設業</t>
  </si>
  <si>
    <t>製造業</t>
  </si>
  <si>
    <t>電気・ガス・水道業</t>
  </si>
  <si>
    <t>運輸・通信業</t>
  </si>
  <si>
    <t>卸売・小売業・飲食店</t>
  </si>
  <si>
    <t>金融・保険業</t>
  </si>
  <si>
    <t>サービス業</t>
  </si>
  <si>
    <t>公務（分類不能なもの）</t>
  </si>
  <si>
    <t>大 　分 　類</t>
  </si>
  <si>
    <t>１　～　４　人</t>
  </si>
  <si>
    <t>５  ～  ９  人</t>
  </si>
  <si>
    <t>10　～　19　人</t>
  </si>
  <si>
    <t>20　～　29　人</t>
  </si>
  <si>
    <t>０人</t>
  </si>
  <si>
    <t>１～４</t>
  </si>
  <si>
    <t>５～９</t>
  </si>
  <si>
    <t>10～19</t>
  </si>
  <si>
    <t>20～29</t>
  </si>
  <si>
    <t>30以上</t>
  </si>
  <si>
    <t>全   産   業</t>
  </si>
  <si>
    <t>農　林　漁　業</t>
  </si>
  <si>
    <t>建　　設　　業</t>
  </si>
  <si>
    <t>製　　造　　業</t>
  </si>
  <si>
    <t>卸売・小売業</t>
  </si>
  <si>
    <t>（他に分類されないもの）</t>
  </si>
  <si>
    <r>
      <t>商業統計調査</t>
    </r>
    <r>
      <rPr>
        <sz val="10"/>
        <rFont val="ＭＳ 明朝"/>
        <family val="1"/>
        <charset val="128"/>
      </rPr>
      <t xml:space="preserve">   </t>
    </r>
  </si>
  <si>
    <t>　商業統計調査は、統計法に基づく指定統計（第23号）で、我が国の商業活動の実態を明らかにする目的で、全国の商業を営む全ての事業所を対象とした調査である。平成９年までは３年ごとに実施されてきたが、平成９年以降は５年ごとに本調査を実施し、その中間年（調査の２年後）に簡易調査が実施されている。直近の結果（公表値）は沖縄県企画部統計課の資料に基づくものである。</t>
  </si>
  <si>
    <t>（57）  商業の推移（飲食店を除く）（各年共６月１日現在）</t>
  </si>
  <si>
    <t>（単位：カ所、人、万円）</t>
  </si>
  <si>
    <t>項　　  　　目</t>
  </si>
  <si>
    <t>平成６年</t>
  </si>
  <si>
    <t>平成９年</t>
  </si>
  <si>
    <t xml:space="preserve">平成14年 </t>
  </si>
  <si>
    <t xml:space="preserve">平成19年 </t>
  </si>
  <si>
    <t>商業事業所数</t>
  </si>
  <si>
    <t>総　　　　　数</t>
  </si>
  <si>
    <t>法</t>
  </si>
  <si>
    <t>卸 売 業</t>
  </si>
  <si>
    <t>人</t>
  </si>
  <si>
    <t>小 売 業</t>
  </si>
  <si>
    <t>個</t>
  </si>
  <si>
    <t>年間販売額</t>
  </si>
  <si>
    <t>卸　　売　　業</t>
  </si>
  <si>
    <t>小　　売　　業</t>
  </si>
  <si>
    <t xml:space="preserve"> ※ 平成３年・６年は７月１日現在。</t>
  </si>
  <si>
    <t>資料：平成19年商業統計調査</t>
  </si>
  <si>
    <t>平  成  14  年</t>
  </si>
  <si>
    <t>平  成  19  年</t>
  </si>
  <si>
    <t>区    　分</t>
  </si>
  <si>
    <t>実　　　数</t>
  </si>
  <si>
    <t>　増減率（％）</t>
  </si>
  <si>
    <t>増減率（％）</t>
  </si>
  <si>
    <t xml:space="preserve"> （％）</t>
  </si>
  <si>
    <t>年平均</t>
  </si>
  <si>
    <t>合　  計</t>
  </si>
  <si>
    <r>
      <t xml:space="preserve">   </t>
    </r>
    <r>
      <rPr>
        <sz val="9.5"/>
        <rFont val="ＭＳ 明朝"/>
        <family val="1"/>
        <charset val="128"/>
      </rPr>
      <t xml:space="preserve"> </t>
    </r>
    <r>
      <rPr>
        <sz val="10"/>
        <rFont val="ＭＳ 明朝"/>
        <family val="1"/>
        <charset val="128"/>
      </rPr>
      <t xml:space="preserve">                             　　　        　 　　　　 </t>
    </r>
  </si>
  <si>
    <t>（59）  商業事業所の状況（飲食店を除く）（平成19年６月１日現在）</t>
  </si>
  <si>
    <t>（単位：店、人、㎡、万円）</t>
  </si>
  <si>
    <t>産　　業　　中　  分　　類</t>
  </si>
  <si>
    <t>商業事　　業所数</t>
  </si>
  <si>
    <t>従　業　者　数</t>
  </si>
  <si>
    <t>年　間  商　品　販　売　額</t>
  </si>
  <si>
    <t>そ の 他 の 収 入 額</t>
  </si>
  <si>
    <t>商　品　手　持　額</t>
  </si>
  <si>
    <t xml:space="preserve"> 売　場　面　積</t>
  </si>
  <si>
    <t>駐車場を有する商店数</t>
  </si>
  <si>
    <t>年間商品
仕 入 額</t>
  </si>
  <si>
    <t>１店当り</t>
  </si>
  <si>
    <t>収容台数</t>
  </si>
  <si>
    <t>卸売業計</t>
  </si>
  <si>
    <t>各種商品卸売業</t>
  </si>
  <si>
    <t>x</t>
  </si>
  <si>
    <t>繊維・衣服等卸売業</t>
  </si>
  <si>
    <t>飲食料品卸売業</t>
  </si>
  <si>
    <t>建築材料・鉱物・金属材料等卸売業</t>
  </si>
  <si>
    <t>機械器具卸売業</t>
  </si>
  <si>
    <t>その他の卸売業</t>
  </si>
  <si>
    <t>小売業計</t>
  </si>
  <si>
    <t>各種商品小売業</t>
  </si>
  <si>
    <t>繊維・衣服等小売業</t>
  </si>
  <si>
    <t>飲食料品小売業</t>
  </si>
  <si>
    <t>自動車・自転車小売業</t>
  </si>
  <si>
    <t>家具・じゅう器・家庭用機械器具小売業</t>
  </si>
  <si>
    <t>その他の小売業</t>
  </si>
  <si>
    <t xml:space="preserve">（注）統計表の記号
　－・・・・調査をしないもの、又は実績数値のないもの
　０及び0.0・・・端数四捨五入による単位未満のもの
　△（ﾏｲﾅｽ)・・・・負数であることを示す。（統計数値の前に付す）
　Ｘ・・・・事業所数が１又は２の事業所に関する数値であるため、これをこのまま掲げると個々の申告者の秘密が漏れ
　　　　　　る恐れがあるので秘匿した箇所。
　　　　　　また、３以上の事業所に関する数値でも、１又は２の事業所に関する数値が前後の関係から判明する箇所は
　　　　　　「Ｘ」で表示した。ただし、秘匿した数値は総計に含めている。
</t>
  </si>
  <si>
    <t xml:space="preserve">（60）  産業中分類別、組織別商業事業所の状況（飲食店を除く）（平成19年６月１日現在）                                     </t>
  </si>
  <si>
    <t>（単位：店、人）</t>
  </si>
  <si>
    <t>産　　業　　中　　分　　類</t>
  </si>
  <si>
    <t>商　　　　業　　　　事　　　　業　　　　所　　　　数</t>
  </si>
  <si>
    <t>従　　　　　　業　　　　　　者　　　　　　数</t>
  </si>
  <si>
    <t>合　　　計</t>
  </si>
  <si>
    <t>法　　　人</t>
  </si>
  <si>
    <t>個 　　 人</t>
  </si>
  <si>
    <t>合　    計</t>
  </si>
  <si>
    <t>個  　     　       人</t>
  </si>
  <si>
    <t>計</t>
  </si>
  <si>
    <t>単独店・本店</t>
  </si>
  <si>
    <t>支   店</t>
  </si>
  <si>
    <t xml:space="preserve"> 計</t>
  </si>
  <si>
    <t>個人事業主家族従業者</t>
  </si>
  <si>
    <t>常時雇用者</t>
  </si>
  <si>
    <t>卸 売業計</t>
  </si>
  <si>
    <t>(61)　産業中分類別、売場面積規模別商店数、売場面積及び年間販売額（小売業）（平成19年６月１日現在）</t>
  </si>
  <si>
    <t>（単位：店、㎡、万円）</t>
  </si>
  <si>
    <t>飲 食 料 品 小 売 業</t>
  </si>
  <si>
    <t>自 動 車 ・ 自 転 車</t>
  </si>
  <si>
    <t>　　家具・じゅう器・</t>
  </si>
  <si>
    <t>そ の 他 の 小 売 業</t>
  </si>
  <si>
    <t>小　　　 売　 　　業</t>
  </si>
  <si>
    <t xml:space="preserve">    家庭用機械器小売業</t>
  </si>
  <si>
    <t>商店数</t>
  </si>
  <si>
    <t>売場面積</t>
  </si>
  <si>
    <t>50㎡未満</t>
  </si>
  <si>
    <t>50㎡以上～　　　　　100㎡未満</t>
  </si>
  <si>
    <t>100㎡以上～　　　　　500㎡未満</t>
  </si>
  <si>
    <t>500㎡以上～　　　　　1500㎡未満</t>
  </si>
  <si>
    <t>1500㎡以上</t>
  </si>
  <si>
    <t>不　　　詳</t>
  </si>
  <si>
    <t xml:space="preserve">  </t>
  </si>
  <si>
    <t>工業統計調査</t>
  </si>
  <si>
    <t>（単位：人、万円）</t>
  </si>
  <si>
    <t>市　　部　　別</t>
  </si>
  <si>
    <t>事　業　所　数</t>
  </si>
  <si>
    <t>従　　業　　者　　数</t>
  </si>
  <si>
    <t xml:space="preserve">     現　金　給</t>
  </si>
  <si>
    <t>原材料使用額等</t>
  </si>
  <si>
    <t xml:space="preserve">       製　　造　　品　　出　　荷　　額</t>
  </si>
  <si>
    <t>粗付加価値額</t>
  </si>
  <si>
    <t xml:space="preserve">  総　　　　数</t>
  </si>
  <si>
    <t>１事業所当り</t>
  </si>
  <si>
    <t>総　　　　額</t>
  </si>
  <si>
    <t>従業者１人当り</t>
  </si>
  <si>
    <t>事業所当り</t>
  </si>
  <si>
    <t>沖　 縄 　県</t>
  </si>
  <si>
    <t>市　　  　　　部</t>
  </si>
  <si>
    <t>郡　　　　  　部</t>
  </si>
  <si>
    <t>那 　覇　 市</t>
  </si>
  <si>
    <t>宜野湾市</t>
  </si>
  <si>
    <t>石　 垣　 市</t>
  </si>
  <si>
    <t>浦　 添　 市</t>
  </si>
  <si>
    <t>名　 護　 市</t>
  </si>
  <si>
    <t>糸　 満　 市</t>
  </si>
  <si>
    <t>沖　 縄　 市</t>
  </si>
  <si>
    <t>豊見城市</t>
  </si>
  <si>
    <t>うるま市</t>
  </si>
  <si>
    <t>宮古島市</t>
  </si>
  <si>
    <t>南　 城　 市</t>
  </si>
  <si>
    <t>年　　次</t>
  </si>
  <si>
    <t>現　金　給　与　総　額</t>
  </si>
  <si>
    <t>製　造　品　出　荷　額　等</t>
  </si>
  <si>
    <t>生　産　額</t>
  </si>
  <si>
    <t>付加価値額</t>
  </si>
  <si>
    <t>総　　　額</t>
  </si>
  <si>
    <t xml:space="preserve">  総　　　額</t>
  </si>
  <si>
    <t xml:space="preserve">              　　　                               　　　 　　  </t>
  </si>
  <si>
    <t>　　　</t>
  </si>
  <si>
    <t>（64）  有形固定資産額、工業用地及び用水量の推移                                              　</t>
  </si>
  <si>
    <t xml:space="preserve">                                                                　　　 　　</t>
  </si>
  <si>
    <t>（単位：人、万円、㎡、㎥）</t>
  </si>
  <si>
    <t>従　　　業　　　者　　　規　　　模　　　30　　　人　　　以　　　上　　　事　　　業　　　所</t>
  </si>
  <si>
    <t>年初現在高</t>
  </si>
  <si>
    <t>取　得　額</t>
  </si>
  <si>
    <t>敷地面積</t>
  </si>
  <si>
    <t>建築面積</t>
  </si>
  <si>
    <t>延建築面積</t>
  </si>
  <si>
    <t>用地取得面積</t>
  </si>
  <si>
    <t>用水量(淡水)</t>
  </si>
  <si>
    <t>用水量(海水)</t>
  </si>
  <si>
    <t>（65）  産業中分類別事業所数、従業者数、現金給与総額及び製造品出荷額等</t>
  </si>
  <si>
    <t>事　　業　　所　　数</t>
  </si>
  <si>
    <t xml:space="preserve"> 従 　 業  　者  　数</t>
  </si>
  <si>
    <t xml:space="preserve"> 製　造　品　出　荷　額　等</t>
  </si>
  <si>
    <t>食料品製造業</t>
  </si>
  <si>
    <t>飲料・たばこ・飼料製造業</t>
  </si>
  <si>
    <t>繊維工業</t>
  </si>
  <si>
    <t>-</t>
  </si>
  <si>
    <t>家具・装備品製造業</t>
  </si>
  <si>
    <t>パルプ・紙・紙加工品製造業</t>
  </si>
  <si>
    <t>印刷・同関連業</t>
  </si>
  <si>
    <t>化  学  工  業</t>
  </si>
  <si>
    <t>石油・石炭製品製造業</t>
  </si>
  <si>
    <t>プラスチック製品製造業</t>
  </si>
  <si>
    <t>なめし革・同製品・毛皮製造業</t>
  </si>
  <si>
    <t>窯業・土石製品製造業</t>
  </si>
  <si>
    <t>鉄鋼業</t>
  </si>
  <si>
    <t>非鉄金属製造業</t>
  </si>
  <si>
    <t>金属製品製造業</t>
  </si>
  <si>
    <t>業務用機械器具製造業</t>
  </si>
  <si>
    <t>電気機械器具製造業</t>
  </si>
  <si>
    <t>情報通信機械器具製造業</t>
  </si>
  <si>
    <t>輸送用機械器具製造業</t>
  </si>
  <si>
    <t>その他の製造業</t>
  </si>
  <si>
    <t>（注）「沖縄県の工業」に基づき産業分類を細分化し修正を行った。</t>
  </si>
  <si>
    <t>事務所数</t>
  </si>
  <si>
    <t>現金給与</t>
  </si>
  <si>
    <t>原材料</t>
  </si>
  <si>
    <t>粗付加
価値額</t>
  </si>
  <si>
    <t>総額</t>
  </si>
  <si>
    <t>使用額等</t>
  </si>
  <si>
    <t>年初</t>
  </si>
  <si>
    <t>年末</t>
  </si>
  <si>
    <t>年間増減</t>
  </si>
  <si>
    <t>金　属　製　品　製　造　業</t>
  </si>
  <si>
    <t>そ　の　他　の　製　造　業</t>
  </si>
  <si>
    <r>
      <t xml:space="preserve"> </t>
    </r>
    <r>
      <rPr>
        <b/>
        <sz val="14"/>
        <rFont val="ＭＳ 明朝"/>
        <family val="1"/>
        <charset val="128"/>
      </rPr>
      <t>Ⅳ　　　事　　業　　所</t>
    </r>
  </si>
  <si>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</si>
  <si>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</si>
  <si>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</si>
  <si>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</si>
  <si>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</si>
  <si>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</si>
  <si>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</si>
  <si>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</si>
  <si>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</si>
  <si>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</si>
  <si>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19"/>
  </si>
  <si>
    <t>伊　　祖</t>
    <rPh sb="0" eb="1">
      <t>イ</t>
    </rPh>
    <phoneticPr fontId="18"/>
  </si>
  <si>
    <t>半 製 品 及 び 仕 掛 品</t>
    <phoneticPr fontId="18"/>
  </si>
  <si>
    <t>平成3年</t>
    <rPh sb="0" eb="2">
      <t>ヘイセイ</t>
    </rPh>
    <rPh sb="3" eb="4">
      <t>ネン</t>
    </rPh>
    <phoneticPr fontId="19"/>
  </si>
  <si>
    <t>6年</t>
    <rPh sb="1" eb="2">
      <t>ネン</t>
    </rPh>
    <phoneticPr fontId="19"/>
  </si>
  <si>
    <t>9年</t>
    <rPh sb="1" eb="2">
      <t>ネン</t>
    </rPh>
    <phoneticPr fontId="19"/>
  </si>
  <si>
    <t>14年</t>
    <rPh sb="2" eb="3">
      <t>ネン</t>
    </rPh>
    <phoneticPr fontId="19"/>
  </si>
  <si>
    <t>19年</t>
    <rPh sb="2" eb="3">
      <t>ネン</t>
    </rPh>
    <phoneticPr fontId="19"/>
  </si>
  <si>
    <t>商店数</t>
    <rPh sb="0" eb="2">
      <t>ショウテン</t>
    </rPh>
    <rPh sb="2" eb="3">
      <t>カズ</t>
    </rPh>
    <phoneticPr fontId="18"/>
  </si>
  <si>
    <t>従業者数</t>
    <rPh sb="0" eb="3">
      <t>ジュウギョウシャ</t>
    </rPh>
    <rPh sb="3" eb="4">
      <t>カズ</t>
    </rPh>
    <phoneticPr fontId="18"/>
  </si>
  <si>
    <t>年間商品販売額</t>
    <rPh sb="0" eb="2">
      <t>ネンカン</t>
    </rPh>
    <rPh sb="2" eb="4">
      <t>ショウヒン</t>
    </rPh>
    <rPh sb="4" eb="6">
      <t>ハンバイ</t>
    </rPh>
    <rPh sb="6" eb="7">
      <t>ガク</t>
    </rPh>
    <phoneticPr fontId="18"/>
  </si>
  <si>
    <t>（28）</t>
    <phoneticPr fontId="18"/>
  </si>
  <si>
    <t>各種商品</t>
    <rPh sb="0" eb="2">
      <t>カクシュ</t>
    </rPh>
    <rPh sb="2" eb="4">
      <t>ショウヒン</t>
    </rPh>
    <phoneticPr fontId="19"/>
  </si>
  <si>
    <t>繊維・衣服</t>
    <rPh sb="0" eb="2">
      <t>センイ</t>
    </rPh>
    <rPh sb="3" eb="5">
      <t>イフク</t>
    </rPh>
    <phoneticPr fontId="19"/>
  </si>
  <si>
    <t>飲食料品</t>
    <rPh sb="0" eb="2">
      <t>インショク</t>
    </rPh>
    <rPh sb="2" eb="3">
      <t>リョウ</t>
    </rPh>
    <rPh sb="3" eb="4">
      <t>シナ</t>
    </rPh>
    <phoneticPr fontId="19"/>
  </si>
  <si>
    <t>自動車・自転車</t>
    <rPh sb="0" eb="3">
      <t>ジドウシャ</t>
    </rPh>
    <rPh sb="4" eb="7">
      <t>ジテンシャ</t>
    </rPh>
    <phoneticPr fontId="19"/>
  </si>
  <si>
    <t>家具・じゅう器</t>
    <rPh sb="0" eb="2">
      <t>カグ</t>
    </rPh>
    <rPh sb="6" eb="7">
      <t>ウツワ</t>
    </rPh>
    <phoneticPr fontId="19"/>
  </si>
  <si>
    <t>その他</t>
    <rPh sb="2" eb="3">
      <t>タ</t>
    </rPh>
    <phoneticPr fontId="19"/>
  </si>
  <si>
    <t>法人卸売業</t>
    <rPh sb="0" eb="2">
      <t>ホウジン</t>
    </rPh>
    <rPh sb="2" eb="5">
      <t>オロシウリギョウ</t>
    </rPh>
    <phoneticPr fontId="19"/>
  </si>
  <si>
    <t>法人小売業</t>
    <rPh sb="0" eb="2">
      <t>ホウジン</t>
    </rPh>
    <rPh sb="2" eb="5">
      <t>コウリギョウ</t>
    </rPh>
    <phoneticPr fontId="19"/>
  </si>
  <si>
    <t>個人卸売業</t>
    <rPh sb="0" eb="2">
      <t>コジン</t>
    </rPh>
    <rPh sb="2" eb="5">
      <t>オロシウリギョウ</t>
    </rPh>
    <phoneticPr fontId="19"/>
  </si>
  <si>
    <t>個人小売業</t>
    <rPh sb="0" eb="2">
      <t>コジン</t>
    </rPh>
    <rPh sb="2" eb="5">
      <t>コウリギョウ</t>
    </rPh>
    <phoneticPr fontId="19"/>
  </si>
  <si>
    <t>機械器具</t>
    <rPh sb="0" eb="2">
      <t>キカイ</t>
    </rPh>
    <rPh sb="2" eb="4">
      <t>キグ</t>
    </rPh>
    <phoneticPr fontId="19"/>
  </si>
  <si>
    <t>事業所数</t>
    <rPh sb="0" eb="3">
      <t>ジギョウショ</t>
    </rPh>
    <rPh sb="3" eb="4">
      <t>カズ</t>
    </rPh>
    <phoneticPr fontId="19"/>
  </si>
  <si>
    <t>従業者数</t>
    <rPh sb="0" eb="1">
      <t>ジュウ</t>
    </rPh>
    <rPh sb="1" eb="2">
      <t>ギョウ</t>
    </rPh>
    <rPh sb="2" eb="3">
      <t>モノ</t>
    </rPh>
    <rPh sb="3" eb="4">
      <t>カズ</t>
    </rPh>
    <phoneticPr fontId="19"/>
  </si>
  <si>
    <t>製造品出荷額</t>
    <rPh sb="0" eb="1">
      <t>セイ</t>
    </rPh>
    <rPh sb="1" eb="2">
      <t>ヅクリ</t>
    </rPh>
    <rPh sb="2" eb="3">
      <t>シナ</t>
    </rPh>
    <rPh sb="3" eb="4">
      <t>デ</t>
    </rPh>
    <rPh sb="4" eb="5">
      <t>ニ</t>
    </rPh>
    <rPh sb="5" eb="6">
      <t>ガク</t>
    </rPh>
    <phoneticPr fontId="19"/>
  </si>
  <si>
    <t>食料品</t>
    <rPh sb="0" eb="3">
      <t>ショクリョウヒン</t>
    </rPh>
    <phoneticPr fontId="19"/>
  </si>
  <si>
    <t>繊維工業</t>
    <rPh sb="0" eb="2">
      <t>センイ</t>
    </rPh>
    <rPh sb="2" eb="4">
      <t>コウギョウ</t>
    </rPh>
    <phoneticPr fontId="19"/>
  </si>
  <si>
    <t>窯業・土石製品</t>
    <rPh sb="0" eb="1">
      <t>カマ</t>
    </rPh>
    <rPh sb="1" eb="2">
      <t>ギョウ</t>
    </rPh>
    <rPh sb="3" eb="5">
      <t>ドセキ</t>
    </rPh>
    <rPh sb="5" eb="7">
      <t>セイヒン</t>
    </rPh>
    <phoneticPr fontId="19"/>
  </si>
  <si>
    <t>その他の製造業</t>
    <rPh sb="2" eb="3">
      <t>タ</t>
    </rPh>
    <rPh sb="4" eb="7">
      <t>セイゾウギョウ</t>
    </rPh>
    <phoneticPr fontId="18"/>
  </si>
  <si>
    <t>飲料･たばこ･飼料</t>
    <rPh sb="0" eb="2">
      <t>インリョウ</t>
    </rPh>
    <rPh sb="7" eb="9">
      <t>シリョウ</t>
    </rPh>
    <phoneticPr fontId="18"/>
  </si>
  <si>
    <t>家具・装備品</t>
    <rPh sb="0" eb="2">
      <t>カグ</t>
    </rPh>
    <rPh sb="3" eb="6">
      <t>ソウビヒン</t>
    </rPh>
    <phoneticPr fontId="19"/>
  </si>
  <si>
    <t>なめし皮・同製品・毛皮</t>
    <rPh sb="3" eb="4">
      <t>ガワ</t>
    </rPh>
    <rPh sb="5" eb="8">
      <t>ドウセイヒン</t>
    </rPh>
    <rPh sb="9" eb="11">
      <t>ケガワ</t>
    </rPh>
    <phoneticPr fontId="18"/>
  </si>
  <si>
    <t>その他の製造</t>
    <rPh sb="4" eb="6">
      <t>セイゾウ</t>
    </rPh>
    <phoneticPr fontId="18"/>
  </si>
  <si>
    <t>未公表</t>
    <rPh sb="0" eb="3">
      <t>ミコウヒョウ</t>
    </rPh>
    <phoneticPr fontId="18"/>
  </si>
  <si>
    <t>総数</t>
    <rPh sb="0" eb="2">
      <t>ソウスウ</t>
    </rPh>
    <phoneticPr fontId="18"/>
  </si>
  <si>
    <t>大分類</t>
    <rPh sb="0" eb="3">
      <t>ダイブンルイ</t>
    </rPh>
    <phoneticPr fontId="18"/>
  </si>
  <si>
    <t>農林漁業</t>
    <rPh sb="0" eb="2">
      <t>ノウリン</t>
    </rPh>
    <rPh sb="2" eb="4">
      <t>ギョギョウ</t>
    </rPh>
    <phoneticPr fontId="18"/>
  </si>
  <si>
    <t>鉱業</t>
    <rPh sb="0" eb="2">
      <t>コウギョウ</t>
    </rPh>
    <phoneticPr fontId="18"/>
  </si>
  <si>
    <t>建設業</t>
    <rPh sb="0" eb="3">
      <t>ケンセツギョウ</t>
    </rPh>
    <phoneticPr fontId="18"/>
  </si>
  <si>
    <t>製造業</t>
    <rPh sb="0" eb="3">
      <t>セイゾウギョウ</t>
    </rPh>
    <phoneticPr fontId="18"/>
  </si>
  <si>
    <t>電気・ガス・水道業</t>
    <rPh sb="0" eb="2">
      <t>デンキ</t>
    </rPh>
    <rPh sb="6" eb="9">
      <t>スイドウギョウ</t>
    </rPh>
    <phoneticPr fontId="18"/>
  </si>
  <si>
    <t>運輸・通信業</t>
    <rPh sb="0" eb="2">
      <t>ウンユ</t>
    </rPh>
    <rPh sb="3" eb="6">
      <t>ツウシンギョウ</t>
    </rPh>
    <phoneticPr fontId="18"/>
  </si>
  <si>
    <t>卸売・小売</t>
    <rPh sb="0" eb="2">
      <t>オロシウリ</t>
    </rPh>
    <rPh sb="3" eb="5">
      <t>コウリ</t>
    </rPh>
    <phoneticPr fontId="18"/>
  </si>
  <si>
    <t>金融・保険業</t>
    <rPh sb="0" eb="2">
      <t>キンユウ</t>
    </rPh>
    <rPh sb="3" eb="6">
      <t>ホケンギョウ</t>
    </rPh>
    <phoneticPr fontId="18"/>
  </si>
  <si>
    <t>不動産業</t>
    <rPh sb="0" eb="3">
      <t>フドウサン</t>
    </rPh>
    <rPh sb="3" eb="4">
      <t>ギョウ</t>
    </rPh>
    <phoneticPr fontId="18"/>
  </si>
  <si>
    <t xml:space="preserve">（54）  産業分類（大分類）別、事業所数及び従業者数 　　　　　　　  　　　　　　　　　　　　　　　     </t>
    <phoneticPr fontId="18"/>
  </si>
  <si>
    <t>教育・学習支援業</t>
    <rPh sb="0" eb="2">
      <t>キョウイク</t>
    </rPh>
    <rPh sb="3" eb="5">
      <t>ガクシュウ</t>
    </rPh>
    <rPh sb="5" eb="7">
      <t>シエン</t>
    </rPh>
    <rPh sb="7" eb="8">
      <t>ギョウ</t>
    </rPh>
    <phoneticPr fontId="18"/>
  </si>
  <si>
    <t>医療・福祉</t>
    <rPh sb="0" eb="2">
      <t>イリョウ</t>
    </rPh>
    <rPh sb="3" eb="5">
      <t>フクシ</t>
    </rPh>
    <phoneticPr fontId="18"/>
  </si>
  <si>
    <t>サービス業</t>
    <rPh sb="4" eb="5">
      <t>ギョウ</t>
    </rPh>
    <phoneticPr fontId="18"/>
  </si>
  <si>
    <t>第２次産業</t>
    <phoneticPr fontId="18"/>
  </si>
  <si>
    <t>学術研究・専門・技術サービス業</t>
    <rPh sb="0" eb="2">
      <t>ガクジュツ</t>
    </rPh>
    <rPh sb="2" eb="4">
      <t>ケンキュウ</t>
    </rPh>
    <rPh sb="5" eb="7">
      <t>センモン</t>
    </rPh>
    <rPh sb="8" eb="10">
      <t>ギジュツ</t>
    </rPh>
    <rPh sb="14" eb="15">
      <t>ギョウ</t>
    </rPh>
    <phoneticPr fontId="18"/>
  </si>
  <si>
    <t>宿泊業・飲食サービス業</t>
    <rPh sb="0" eb="2">
      <t>シュクハク</t>
    </rPh>
    <rPh sb="2" eb="3">
      <t>ギョウ</t>
    </rPh>
    <rPh sb="4" eb="6">
      <t>インショク</t>
    </rPh>
    <rPh sb="10" eb="11">
      <t>ギョウ</t>
    </rPh>
    <phoneticPr fontId="18"/>
  </si>
  <si>
    <t>学術研究、専門・</t>
    <rPh sb="0" eb="2">
      <t>ガクジュツ</t>
    </rPh>
    <rPh sb="2" eb="4">
      <t>ケンキュウ</t>
    </rPh>
    <phoneticPr fontId="18"/>
  </si>
  <si>
    <t>宿泊業、</t>
    <rPh sb="0" eb="2">
      <t>シュクハク</t>
    </rPh>
    <rPh sb="2" eb="3">
      <t>ギョウ</t>
    </rPh>
    <phoneticPr fontId="18"/>
  </si>
  <si>
    <t>飲食サービス業</t>
    <rPh sb="0" eb="2">
      <t>インショク</t>
    </rPh>
    <rPh sb="6" eb="7">
      <t>ギョウ</t>
    </rPh>
    <phoneticPr fontId="18"/>
  </si>
  <si>
    <t>教育、学習支援業</t>
    <rPh sb="0" eb="2">
      <t>キョウイク</t>
    </rPh>
    <rPh sb="3" eb="5">
      <t>ガクシュウ</t>
    </rPh>
    <rPh sb="5" eb="7">
      <t>シエン</t>
    </rPh>
    <rPh sb="7" eb="8">
      <t>ギョウ</t>
    </rPh>
    <phoneticPr fontId="18"/>
  </si>
  <si>
    <t>（26）</t>
    <phoneticPr fontId="18"/>
  </si>
  <si>
    <t>（注）沖縄県の数値は、市部と郡部の合計と必ずしも同一ではない。</t>
    <rPh sb="3" eb="6">
      <t>オキナワケン</t>
    </rPh>
    <rPh sb="7" eb="9">
      <t>スウチ</t>
    </rPh>
    <rPh sb="11" eb="13">
      <t>シブ</t>
    </rPh>
    <rPh sb="14" eb="16">
      <t>グンブ</t>
    </rPh>
    <rPh sb="17" eb="19">
      <t>ゴウケイ</t>
    </rPh>
    <rPh sb="20" eb="21">
      <t>カナラ</t>
    </rPh>
    <rPh sb="24" eb="26">
      <t>ドウイツ</t>
    </rPh>
    <phoneticPr fontId="18"/>
  </si>
  <si>
    <t>繊維工業</t>
    <phoneticPr fontId="18"/>
  </si>
  <si>
    <t>はん用機械器具製造業</t>
    <rPh sb="2" eb="3">
      <t>ヨウ</t>
    </rPh>
    <phoneticPr fontId="18"/>
  </si>
  <si>
    <t>生産用機械器具製造業</t>
    <rPh sb="0" eb="3">
      <t>セイサンヨウ</t>
    </rPh>
    <rPh sb="3" eb="5">
      <t>キカイ</t>
    </rPh>
    <rPh sb="5" eb="7">
      <t>キグ</t>
    </rPh>
    <rPh sb="7" eb="10">
      <t>セイゾウギョウ</t>
    </rPh>
    <phoneticPr fontId="18"/>
  </si>
  <si>
    <t>業務用機械器具製造業</t>
    <rPh sb="0" eb="3">
      <t>ギョウムヨウ</t>
    </rPh>
    <rPh sb="3" eb="5">
      <t>キカイ</t>
    </rPh>
    <rPh sb="5" eb="7">
      <t>キグ</t>
    </rPh>
    <rPh sb="7" eb="10">
      <t>セイゾウギョウ</t>
    </rPh>
    <phoneticPr fontId="18"/>
  </si>
  <si>
    <t>平成21年</t>
    <phoneticPr fontId="18"/>
  </si>
  <si>
    <t>印刷・関連産業</t>
    <phoneticPr fontId="18"/>
  </si>
  <si>
    <t>電気機械器具製造業</t>
    <rPh sb="6" eb="9">
      <t>セイゾウギョウ</t>
    </rPh>
    <phoneticPr fontId="18"/>
  </si>
  <si>
    <t>製造品
出荷額等</t>
    <rPh sb="7" eb="8">
      <t>トウ</t>
    </rPh>
    <phoneticPr fontId="18"/>
  </si>
  <si>
    <t>庫　額</t>
    <phoneticPr fontId="18"/>
  </si>
  <si>
    <t>製　造　品　在　</t>
    <rPh sb="6" eb="7">
      <t>ザイ</t>
    </rPh>
    <phoneticPr fontId="18"/>
  </si>
  <si>
    <t xml:space="preserve">（63）  本市工業の推移 </t>
    <rPh sb="6" eb="7">
      <t>ホン</t>
    </rPh>
    <rPh sb="7" eb="8">
      <t>シ</t>
    </rPh>
    <phoneticPr fontId="18"/>
  </si>
  <si>
    <t>（注）平成20年以降の有形固定資産に関する調査は従業員規模30人以上の事業所を対象としている。</t>
    <rPh sb="1" eb="2">
      <t>チュウ</t>
    </rPh>
    <phoneticPr fontId="18"/>
  </si>
  <si>
    <t>印刷・同関連業</t>
    <rPh sb="0" eb="2">
      <t>インサツ</t>
    </rPh>
    <rPh sb="3" eb="4">
      <t>ドウ</t>
    </rPh>
    <rPh sb="4" eb="6">
      <t>カンレン</t>
    </rPh>
    <rPh sb="6" eb="7">
      <t>ギョウ</t>
    </rPh>
    <phoneticPr fontId="19"/>
  </si>
  <si>
    <t>機械器具製造</t>
    <rPh sb="0" eb="2">
      <t>キカイ</t>
    </rPh>
    <rPh sb="2" eb="4">
      <t>キグ</t>
    </rPh>
    <rPh sb="4" eb="6">
      <t>セイゾウ</t>
    </rPh>
    <phoneticPr fontId="18"/>
  </si>
  <si>
    <t>未公表を除く合計</t>
    <rPh sb="0" eb="3">
      <t>ミコウヒョウ</t>
    </rPh>
    <rPh sb="4" eb="5">
      <t>ノゾ</t>
    </rPh>
    <rPh sb="6" eb="8">
      <t>ゴウケイ</t>
    </rPh>
    <phoneticPr fontId="18"/>
  </si>
  <si>
    <t>（32）産業別製造業事業所数の構成（Ｐ76･77参照）</t>
  </si>
  <si>
    <t>（27）商業の推移（飲食店を除く）</t>
    <phoneticPr fontId="18"/>
  </si>
  <si>
    <t>（Ｐ69参照）</t>
  </si>
  <si>
    <t>（28）小売業の構成（Ｐ70･71参照）</t>
  </si>
  <si>
    <t>（24）民営事業所数及び従業者数の推移</t>
    <phoneticPr fontId="18"/>
  </si>
  <si>
    <t>（Ｐ66･67参照）</t>
  </si>
  <si>
    <t>（23）市別事業所数（民営）（Ｐ63参照）</t>
  </si>
  <si>
    <t>（30）従業者数の構成（Ｐ70･71参照）</t>
  </si>
  <si>
    <t>（29）卸売業事業所数の構成（Ｐ70･71参照）</t>
    <rPh sb="7" eb="10">
      <t>ジギョウショ</t>
    </rPh>
    <rPh sb="10" eb="11">
      <t>スウ</t>
    </rPh>
    <phoneticPr fontId="18"/>
  </si>
  <si>
    <t>（31）工業の推移（Ｐ74･75参照）</t>
  </si>
  <si>
    <t>（25）産業別民営事業所の割合（Ｐ66･67参照）</t>
    <rPh sb="7" eb="9">
      <t>ミンエイ</t>
    </rPh>
    <phoneticPr fontId="18"/>
  </si>
  <si>
    <t>（26）産業別民営従業者の割合（Ｐ66･67参照）</t>
    <rPh sb="7" eb="9">
      <t>ミンエイ</t>
    </rPh>
    <phoneticPr fontId="18"/>
  </si>
  <si>
    <t>　　　平成21年は、従業者数について公表されていない。</t>
    <rPh sb="3" eb="5">
      <t>ヘイセイ</t>
    </rPh>
    <rPh sb="7" eb="8">
      <t>ネン</t>
    </rPh>
    <rPh sb="10" eb="13">
      <t>ジュウギョウシャ</t>
    </rPh>
    <rPh sb="13" eb="14">
      <t>スウ</t>
    </rPh>
    <rPh sb="18" eb="20">
      <t>コウヒョウ</t>
    </rPh>
    <phoneticPr fontId="18"/>
  </si>
  <si>
    <t>21年</t>
    <rPh sb="2" eb="3">
      <t>ネン</t>
    </rPh>
    <phoneticPr fontId="18"/>
  </si>
  <si>
    <t>平成24年2月１日現在</t>
    <rPh sb="6" eb="7">
      <t>ガツ</t>
    </rPh>
    <rPh sb="8" eb="9">
      <t>ニチ</t>
    </rPh>
    <rPh sb="9" eb="11">
      <t>ゲンザイ</t>
    </rPh>
    <phoneticPr fontId="18"/>
  </si>
  <si>
    <t>平成21年7月1日現在</t>
    <rPh sb="6" eb="7">
      <t>ガツ</t>
    </rPh>
    <rPh sb="8" eb="9">
      <t>ニチ</t>
    </rPh>
    <rPh sb="9" eb="11">
      <t>ゲンザイ</t>
    </rPh>
    <phoneticPr fontId="18"/>
  </si>
  <si>
    <t>資料：平成21年　経済センサス基礎調査</t>
    <rPh sb="9" eb="11">
      <t>ケイザイ</t>
    </rPh>
    <rPh sb="15" eb="17">
      <t>キソ</t>
    </rPh>
    <phoneticPr fontId="18"/>
  </si>
  <si>
    <t>：平成24年　経済センサス活動調査</t>
    <rPh sb="13" eb="15">
      <t>カツドウ</t>
    </rPh>
    <phoneticPr fontId="18"/>
  </si>
  <si>
    <t>(注1)事業内容等不詳の事業所を含む。</t>
    <rPh sb="4" eb="6">
      <t>ジギョウ</t>
    </rPh>
    <rPh sb="6" eb="9">
      <t>ナイヨウトウ</t>
    </rPh>
    <rPh sb="9" eb="11">
      <t>フショウ</t>
    </rPh>
    <rPh sb="12" eb="15">
      <t>ジギョウショ</t>
    </rPh>
    <rPh sb="16" eb="17">
      <t>フク</t>
    </rPh>
    <phoneticPr fontId="18"/>
  </si>
  <si>
    <t>事業所数
(注1）</t>
    <rPh sb="6" eb="7">
      <t>チュウ</t>
    </rPh>
    <phoneticPr fontId="18"/>
  </si>
  <si>
    <t>総数(単独・本所・支所)</t>
  </si>
  <si>
    <t>資料：平成24年経済センサス活動調査</t>
    <rPh sb="14" eb="16">
      <t>カツドウ</t>
    </rPh>
    <phoneticPr fontId="18"/>
  </si>
  <si>
    <t>総　　　数
(S公務を除く）
(注）</t>
    <rPh sb="8" eb="10">
      <t>コウム</t>
    </rPh>
    <rPh sb="11" eb="12">
      <t>ノゾ</t>
    </rPh>
    <rPh sb="16" eb="17">
      <t>チュウ</t>
    </rPh>
    <phoneticPr fontId="18"/>
  </si>
  <si>
    <t>C
鉱業,採石業,砂利採取業</t>
    <rPh sb="5" eb="7">
      <t>サイセキ</t>
    </rPh>
    <rPh sb="7" eb="8">
      <t>ギョウ</t>
    </rPh>
    <rPh sb="9" eb="11">
      <t>ジャリ</t>
    </rPh>
    <rPh sb="11" eb="14">
      <t>サイシュギョウ</t>
    </rPh>
    <phoneticPr fontId="18"/>
  </si>
  <si>
    <t>F
電気・ガス・熱供給・水道業</t>
    <rPh sb="8" eb="9">
      <t>ネツ</t>
    </rPh>
    <rPh sb="9" eb="11">
      <t>キョウキュウ</t>
    </rPh>
    <rPh sb="12" eb="15">
      <t>スイドウギョウ</t>
    </rPh>
    <phoneticPr fontId="18"/>
  </si>
  <si>
    <t xml:space="preserve"> H
運輸業・郵便業</t>
    <rPh sb="7" eb="9">
      <t>ユウビン</t>
    </rPh>
    <rPh sb="9" eb="10">
      <t>ギョウ</t>
    </rPh>
    <phoneticPr fontId="18"/>
  </si>
  <si>
    <t>　I
卸売業・小売業</t>
    <rPh sb="5" eb="6">
      <t>ギョウ</t>
    </rPh>
    <rPh sb="9" eb="10">
      <t>ギョウ</t>
    </rPh>
    <phoneticPr fontId="18"/>
  </si>
  <si>
    <t>J
金融業・保険業</t>
    <rPh sb="4" eb="5">
      <t>ギョウ</t>
    </rPh>
    <rPh sb="6" eb="9">
      <t>ホケンギョウ</t>
    </rPh>
    <phoneticPr fontId="18"/>
  </si>
  <si>
    <t>K
不動産業・　　物品賃貸業</t>
    <rPh sb="9" eb="11">
      <t>ブッピン</t>
    </rPh>
    <rPh sb="11" eb="14">
      <t>チンタイギョウ</t>
    </rPh>
    <phoneticPr fontId="18"/>
  </si>
  <si>
    <t>G
情報通信業</t>
    <rPh sb="2" eb="4">
      <t>ジョウホウ</t>
    </rPh>
    <rPh sb="4" eb="7">
      <t>ツウシンギョウ</t>
    </rPh>
    <phoneticPr fontId="18"/>
  </si>
  <si>
    <t>L
学術研究,専門・技術サービス業</t>
    <rPh sb="2" eb="4">
      <t>ガクジュツ</t>
    </rPh>
    <rPh sb="4" eb="6">
      <t>ケンキュウ</t>
    </rPh>
    <rPh sb="7" eb="9">
      <t>センモン</t>
    </rPh>
    <rPh sb="10" eb="12">
      <t>ギジュツ</t>
    </rPh>
    <rPh sb="16" eb="17">
      <t>ギョウ</t>
    </rPh>
    <phoneticPr fontId="18"/>
  </si>
  <si>
    <t>M
宿泊業,飲食サービス業</t>
    <rPh sb="2" eb="4">
      <t>シュクハク</t>
    </rPh>
    <rPh sb="4" eb="5">
      <t>ギョウ</t>
    </rPh>
    <rPh sb="6" eb="8">
      <t>インショク</t>
    </rPh>
    <rPh sb="12" eb="13">
      <t>ギョウ</t>
    </rPh>
    <phoneticPr fontId="18"/>
  </si>
  <si>
    <t>N
生活関連サービス業,娯楽業</t>
    <rPh sb="2" eb="4">
      <t>セイカツ</t>
    </rPh>
    <rPh sb="4" eb="6">
      <t>カンレン</t>
    </rPh>
    <rPh sb="10" eb="11">
      <t>ギョウ</t>
    </rPh>
    <rPh sb="12" eb="15">
      <t>ゴラクギョウ</t>
    </rPh>
    <phoneticPr fontId="18"/>
  </si>
  <si>
    <t>O
教育,学習支援業</t>
    <rPh sb="2" eb="4">
      <t>キョウイク</t>
    </rPh>
    <rPh sb="5" eb="7">
      <t>ガクシュウ</t>
    </rPh>
    <rPh sb="7" eb="9">
      <t>シエン</t>
    </rPh>
    <rPh sb="9" eb="10">
      <t>ギョウ</t>
    </rPh>
    <phoneticPr fontId="18"/>
  </si>
  <si>
    <t>Q
複合サービス事業</t>
    <rPh sb="2" eb="4">
      <t>フクゴウ</t>
    </rPh>
    <rPh sb="8" eb="10">
      <t>ジギョウ</t>
    </rPh>
    <phoneticPr fontId="18"/>
  </si>
  <si>
    <t>R
サービス業
(他に分類されないもの）</t>
    <rPh sb="9" eb="10">
      <t>タ</t>
    </rPh>
    <rPh sb="11" eb="13">
      <t>ブンルイ</t>
    </rPh>
    <phoneticPr fontId="18"/>
  </si>
  <si>
    <t>(52）  字別、産業分類（大分類）別、民営事業所数及び従業者数                      　　　　　　　　　　　　</t>
    <rPh sb="20" eb="22">
      <t>ミンエイ</t>
    </rPh>
    <phoneticPr fontId="18"/>
  </si>
  <si>
    <t>（注）事業所数は事業内容等不詳を除く</t>
    <rPh sb="1" eb="2">
      <t>チュウ</t>
    </rPh>
    <rPh sb="3" eb="6">
      <t>ジギョウショ</t>
    </rPh>
    <rPh sb="6" eb="7">
      <t>スウ</t>
    </rPh>
    <rPh sb="8" eb="10">
      <t>ジギョウ</t>
    </rPh>
    <rPh sb="10" eb="13">
      <t>ナイヨウトウ</t>
    </rPh>
    <rPh sb="13" eb="15">
      <t>フショウ</t>
    </rPh>
    <rPh sb="16" eb="17">
      <t>ノゾ</t>
    </rPh>
    <phoneticPr fontId="18"/>
  </si>
  <si>
    <t>資料：平成24年 経済センサス活動調査</t>
    <rPh sb="9" eb="11">
      <t>ケイザイ</t>
    </rPh>
    <rPh sb="15" eb="17">
      <t>カツドウ</t>
    </rPh>
    <rPh sb="17" eb="19">
      <t>チョウサ</t>
    </rPh>
    <phoneticPr fontId="18"/>
  </si>
  <si>
    <t>資料：平成24年経済センサス活動調査</t>
    <rPh sb="8" eb="10">
      <t>ケイザイ</t>
    </rPh>
    <rPh sb="14" eb="16">
      <t>カツドウ</t>
    </rPh>
    <rPh sb="16" eb="18">
      <t>チョウサ</t>
    </rPh>
    <phoneticPr fontId="18"/>
  </si>
  <si>
    <t>従業者</t>
    <rPh sb="0" eb="3">
      <t>ジュウギョウシャ</t>
    </rPh>
    <phoneticPr fontId="18"/>
  </si>
  <si>
    <t>事業所</t>
    <rPh sb="0" eb="3">
      <t>ジギョウショ</t>
    </rPh>
    <phoneticPr fontId="18"/>
  </si>
  <si>
    <t>うち会社以外の法人</t>
    <rPh sb="4" eb="6">
      <t>イガイ</t>
    </rPh>
    <rPh sb="7" eb="9">
      <t>ホウジン</t>
    </rPh>
    <phoneticPr fontId="18"/>
  </si>
  <si>
    <t>(注)「外国の会社」を除く</t>
    <rPh sb="4" eb="6">
      <t>ガイコク</t>
    </rPh>
    <rPh sb="7" eb="9">
      <t>カイシャ</t>
    </rPh>
    <rPh sb="11" eb="12">
      <t>ノゾ</t>
    </rPh>
    <phoneticPr fontId="18"/>
  </si>
  <si>
    <t>運輸業・郵便業</t>
    <rPh sb="0" eb="2">
      <t>ウンユ</t>
    </rPh>
    <rPh sb="4" eb="6">
      <t>ユウビン</t>
    </rPh>
    <rPh sb="6" eb="7">
      <t>ギョウ</t>
    </rPh>
    <phoneticPr fontId="18"/>
  </si>
  <si>
    <t>情報通信業</t>
    <rPh sb="0" eb="2">
      <t>ジョウホウ</t>
    </rPh>
    <rPh sb="2" eb="5">
      <t>ツウシンギョウ</t>
    </rPh>
    <phoneticPr fontId="18"/>
  </si>
  <si>
    <t>生活関連サービス業・娯楽業</t>
    <rPh sb="0" eb="2">
      <t>セイカツ</t>
    </rPh>
    <rPh sb="2" eb="4">
      <t>カンレン</t>
    </rPh>
    <rPh sb="8" eb="9">
      <t>ギョウ</t>
    </rPh>
    <rPh sb="10" eb="13">
      <t>ゴラクギョウ</t>
    </rPh>
    <phoneticPr fontId="18"/>
  </si>
  <si>
    <t>複合サービス事業</t>
    <rPh sb="0" eb="2">
      <t>フクゴウ</t>
    </rPh>
    <rPh sb="6" eb="8">
      <t>ジギョウ</t>
    </rPh>
    <phoneticPr fontId="18"/>
  </si>
  <si>
    <t>サービス業(他に分類されないもの）</t>
    <rPh sb="4" eb="5">
      <t>ギョウ</t>
    </rPh>
    <rPh sb="6" eb="7">
      <t>ホカ</t>
    </rPh>
    <rPh sb="8" eb="10">
      <t>ブンルイ</t>
    </rPh>
    <phoneticPr fontId="18"/>
  </si>
  <si>
    <t>（53）  字別、経営組織(4区分）別事業所数及び従業者数（民営）         　　     　　　　　　　</t>
    <rPh sb="15" eb="17">
      <t>クブン</t>
    </rPh>
    <rPh sb="18" eb="19">
      <t>ベツ</t>
    </rPh>
    <phoneticPr fontId="18"/>
  </si>
  <si>
    <t>平成24年</t>
    <rPh sb="0" eb="2">
      <t>ヘイセイ</t>
    </rPh>
    <rPh sb="4" eb="5">
      <t>ネン</t>
    </rPh>
    <phoneticPr fontId="18"/>
  </si>
  <si>
    <t>公務(分類不能なもの）</t>
    <rPh sb="0" eb="2">
      <t>コウム</t>
    </rPh>
    <rPh sb="3" eb="5">
      <t>ブンルイ</t>
    </rPh>
    <rPh sb="5" eb="7">
      <t>フノウ</t>
    </rPh>
    <phoneticPr fontId="18"/>
  </si>
  <si>
    <t>不動産業・物品賃貸業</t>
    <rPh sb="0" eb="3">
      <t>フドウサン</t>
    </rPh>
    <rPh sb="3" eb="4">
      <t>ギョウ</t>
    </rPh>
    <rPh sb="5" eb="7">
      <t>ブッピン</t>
    </rPh>
    <rPh sb="7" eb="10">
      <t>チンタイギョウ</t>
    </rPh>
    <phoneticPr fontId="18"/>
  </si>
  <si>
    <t>資料：事業所・企業統計調査(～平成18年）</t>
    <rPh sb="15" eb="17">
      <t>ヘイセイ</t>
    </rPh>
    <rPh sb="19" eb="20">
      <t>ネン</t>
    </rPh>
    <phoneticPr fontId="18"/>
  </si>
  <si>
    <t>平成８年</t>
    <phoneticPr fontId="18"/>
  </si>
  <si>
    <t xml:space="preserve">（55）  産業分類（大分類）別、規模別民営事業所数及び従業者数 　　　　　　　        </t>
    <rPh sb="20" eb="22">
      <t>ミンエイ</t>
    </rPh>
    <phoneticPr fontId="18"/>
  </si>
  <si>
    <t>50人以上</t>
    <rPh sb="2" eb="3">
      <t>ニン</t>
    </rPh>
    <rPh sb="3" eb="5">
      <t>イジョウ</t>
    </rPh>
    <phoneticPr fontId="18"/>
  </si>
  <si>
    <t>鉱業,採石業,砂利採取業</t>
    <rPh sb="3" eb="5">
      <t>サイセキ</t>
    </rPh>
    <rPh sb="5" eb="6">
      <t>ギョウ</t>
    </rPh>
    <rPh sb="7" eb="9">
      <t>ジャリ</t>
    </rPh>
    <rPh sb="9" eb="12">
      <t>サイシュギョウ</t>
    </rPh>
    <phoneticPr fontId="18"/>
  </si>
  <si>
    <t>卸売業・小売業</t>
    <rPh sb="0" eb="2">
      <t>オロシウリ</t>
    </rPh>
    <rPh sb="2" eb="3">
      <t>ギョウ</t>
    </rPh>
    <rPh sb="4" eb="6">
      <t>コウリ</t>
    </rPh>
    <rPh sb="6" eb="7">
      <t>ギョウ</t>
    </rPh>
    <phoneticPr fontId="18"/>
  </si>
  <si>
    <t>：経済センサス        (平成21年～）</t>
    <rPh sb="1" eb="3">
      <t>ケイザイ</t>
    </rPh>
    <rPh sb="16" eb="18">
      <t>ヘイセイ</t>
    </rPh>
    <rPh sb="20" eb="21">
      <t>ネン</t>
    </rPh>
    <phoneticPr fontId="18"/>
  </si>
  <si>
    <t>出向・派遣のみ</t>
    <rPh sb="0" eb="2">
      <t>シュッコウ</t>
    </rPh>
    <rPh sb="3" eb="5">
      <t>ハケン</t>
    </rPh>
    <phoneticPr fontId="18"/>
  </si>
  <si>
    <t>従業者数
(注)</t>
    <rPh sb="0" eb="1">
      <t>ジュウ</t>
    </rPh>
    <rPh sb="1" eb="4">
      <t>ギョウシャスウ</t>
    </rPh>
    <rPh sb="6" eb="7">
      <t>チュウ</t>
    </rPh>
    <phoneticPr fontId="18"/>
  </si>
  <si>
    <t>う　　ち　　常　　　用　　　雇　　　用　　　者</t>
    <phoneticPr fontId="18"/>
  </si>
  <si>
    <t>総　　数
(注）</t>
    <rPh sb="6" eb="7">
      <t>チュウ</t>
    </rPh>
    <phoneticPr fontId="18"/>
  </si>
  <si>
    <t>(うち男)</t>
  </si>
  <si>
    <t>運輸業,郵便業</t>
    <rPh sb="4" eb="6">
      <t>ユウビン</t>
    </rPh>
    <rPh sb="6" eb="7">
      <t>ギョウ</t>
    </rPh>
    <phoneticPr fontId="18"/>
  </si>
  <si>
    <t>不  動  産  業,物品賃貸業</t>
    <rPh sb="11" eb="13">
      <t>ブッピン</t>
    </rPh>
    <rPh sb="13" eb="16">
      <t>チンタイギョウ</t>
    </rPh>
    <phoneticPr fontId="18"/>
  </si>
  <si>
    <t>複合サービス業</t>
    <rPh sb="0" eb="2">
      <t>フクゴウ</t>
    </rPh>
    <rPh sb="6" eb="7">
      <t>ギョウ</t>
    </rPh>
    <phoneticPr fontId="18"/>
  </si>
  <si>
    <t>(注）男女別の不詳を含む。</t>
    <rPh sb="1" eb="2">
      <t>チュウ</t>
    </rPh>
    <rPh sb="3" eb="6">
      <t>ダンジョベツ</t>
    </rPh>
    <rPh sb="7" eb="9">
      <t>フショウ</t>
    </rPh>
    <rPh sb="10" eb="11">
      <t>フク</t>
    </rPh>
    <phoneticPr fontId="18"/>
  </si>
  <si>
    <t>資料：平成24年 経済センサス活動調査</t>
    <rPh sb="7" eb="8">
      <t>ネン</t>
    </rPh>
    <rPh sb="9" eb="11">
      <t>ケイザイ</t>
    </rPh>
    <rPh sb="15" eb="17">
      <t>カツドウ</t>
    </rPh>
    <rPh sb="17" eb="19">
      <t>チョウサ</t>
    </rPh>
    <phoneticPr fontId="18"/>
  </si>
  <si>
    <t>情  報  通  信 業</t>
    <rPh sb="0" eb="1">
      <t>ジョウ</t>
    </rPh>
    <rPh sb="3" eb="4">
      <t>ホウ</t>
    </rPh>
    <rPh sb="6" eb="7">
      <t>ツウ</t>
    </rPh>
    <rPh sb="9" eb="10">
      <t>シン</t>
    </rPh>
    <rPh sb="11" eb="12">
      <t>ギョウ</t>
    </rPh>
    <phoneticPr fontId="18"/>
  </si>
  <si>
    <t>（23）平成24年 経済センサス活動調査</t>
    <rPh sb="4" eb="6">
      <t>ヘイセイ</t>
    </rPh>
    <rPh sb="8" eb="9">
      <t>ネン</t>
    </rPh>
    <rPh sb="10" eb="12">
      <t>ケイザイ</t>
    </rPh>
    <rPh sb="16" eb="18">
      <t>カツドウ</t>
    </rPh>
    <rPh sb="18" eb="20">
      <t>チョウサ</t>
    </rPh>
    <phoneticPr fontId="18"/>
  </si>
  <si>
    <t>13年</t>
    <rPh sb="2" eb="3">
      <t>ネン</t>
    </rPh>
    <phoneticPr fontId="18"/>
  </si>
  <si>
    <t>18年</t>
    <rPh sb="2" eb="3">
      <t>ネン</t>
    </rPh>
    <phoneticPr fontId="18"/>
  </si>
  <si>
    <t>農林漁業</t>
    <rPh sb="0" eb="2">
      <t>ノウリン</t>
    </rPh>
    <rPh sb="2" eb="4">
      <t>ギョギョウ</t>
    </rPh>
    <phoneticPr fontId="18"/>
  </si>
  <si>
    <t>割合</t>
    <rPh sb="0" eb="2">
      <t>ワリアイ</t>
    </rPh>
    <phoneticPr fontId="18"/>
  </si>
  <si>
    <t>産業別</t>
    <rPh sb="0" eb="2">
      <t>サンギョウ</t>
    </rPh>
    <rPh sb="2" eb="3">
      <t>ベツ</t>
    </rPh>
    <phoneticPr fontId="18"/>
  </si>
  <si>
    <t>24年</t>
    <phoneticPr fontId="18"/>
  </si>
  <si>
    <t>サービス業(他に分類されないもの）</t>
    <rPh sb="4" eb="5">
      <t>ギョウ</t>
    </rPh>
    <rPh sb="6" eb="7">
      <t>タ</t>
    </rPh>
    <rPh sb="8" eb="10">
      <t>ブンルイ</t>
    </rPh>
    <phoneticPr fontId="18"/>
  </si>
  <si>
    <t>（注）事業所数は、従業者4人以上の数値である。</t>
    <phoneticPr fontId="18"/>
  </si>
  <si>
    <t xml:space="preserve">  与　総　額</t>
    <phoneticPr fontId="18"/>
  </si>
  <si>
    <t>（50）民営事業所数及び従業者数</t>
    <phoneticPr fontId="18"/>
  </si>
  <si>
    <t>平成１３年</t>
    <phoneticPr fontId="18"/>
  </si>
  <si>
    <t>平成１８年</t>
    <phoneticPr fontId="18"/>
  </si>
  <si>
    <t>総数</t>
    <phoneticPr fontId="18"/>
  </si>
  <si>
    <t>（56）  産業（大分類）別、常用雇用者規模別従業者数</t>
    <phoneticPr fontId="18"/>
  </si>
  <si>
    <t>（59）  商業事業所の状況（飲食店を除く）（平成１９年６月１日現在）</t>
    <phoneticPr fontId="18"/>
  </si>
  <si>
    <t>１人当り　　　　　　　　　(ﾊﾟｰﾄ･ｱﾙﾊﾞｲﾄ等は　　　　８時間換算で算出)</t>
    <phoneticPr fontId="18"/>
  </si>
  <si>
    <t>卸売業</t>
    <phoneticPr fontId="18"/>
  </si>
  <si>
    <t>を除く</t>
    <phoneticPr fontId="18"/>
  </si>
  <si>
    <r>
      <t>平成</t>
    </r>
    <r>
      <rPr>
        <sz val="10"/>
        <rFont val="ＭＳ 明朝"/>
        <family val="1"/>
        <charset val="128"/>
      </rPr>
      <t>21</t>
    </r>
    <r>
      <rPr>
        <sz val="10"/>
        <rFont val="ＭＳ 明朝"/>
        <family val="1"/>
        <charset val="128"/>
      </rPr>
      <t>年</t>
    </r>
  </si>
  <si>
    <t>　経済センサスは、包括的な産業構造統計の整備に加えて、統計精度の向上に資する母集団名簿の拡充を図ることを目的とする。
　経済センサス- 基礎調査では、事業所及び法人企業の名称・所在地・従業者数等のフェース項目、複数事業所を有する法人企業についてはその傘下事業所の名称・所在地を把握する。
　経済センサス- 活動調査では、事業所及び法人企業の名称・所在地・従業者数等のフェース項目・売上高とその内訳・必要経費等を把握する。
　</t>
    <rPh sb="52" eb="54">
      <t>モクテキ</t>
    </rPh>
    <phoneticPr fontId="18"/>
  </si>
  <si>
    <t>A～B
農林漁業</t>
    <phoneticPr fontId="18"/>
  </si>
  <si>
    <t>第　　２　　次　　産　　業</t>
    <phoneticPr fontId="18"/>
  </si>
  <si>
    <t>D
建　設　業</t>
    <phoneticPr fontId="18"/>
  </si>
  <si>
    <t>E
製　造　業</t>
    <phoneticPr fontId="18"/>
  </si>
  <si>
    <t xml:space="preserve">P
医療･福祉　
</t>
    <phoneticPr fontId="18"/>
  </si>
  <si>
    <t>事業所</t>
    <phoneticPr fontId="18"/>
  </si>
  <si>
    <t>総　　数</t>
    <phoneticPr fontId="18"/>
  </si>
  <si>
    <t>仲　　間</t>
    <phoneticPr fontId="18"/>
  </si>
  <si>
    <t>安 波 茶</t>
    <phoneticPr fontId="18"/>
  </si>
  <si>
    <t>牧　　港</t>
    <phoneticPr fontId="18"/>
  </si>
  <si>
    <t>港　　川</t>
    <phoneticPr fontId="18"/>
  </si>
  <si>
    <t>城　　間</t>
    <phoneticPr fontId="18"/>
  </si>
  <si>
    <t>屋 富 祖</t>
    <phoneticPr fontId="18"/>
  </si>
  <si>
    <t>宮　　城</t>
    <phoneticPr fontId="18"/>
  </si>
  <si>
    <t>仲　　西</t>
    <phoneticPr fontId="18"/>
  </si>
  <si>
    <t>小　　湾</t>
    <phoneticPr fontId="18"/>
  </si>
  <si>
    <t>勢 理 客</t>
    <phoneticPr fontId="18"/>
  </si>
  <si>
    <t>内　　間</t>
    <phoneticPr fontId="18"/>
  </si>
  <si>
    <t>沢　　岻</t>
    <phoneticPr fontId="18"/>
  </si>
  <si>
    <t>経　　塚</t>
    <phoneticPr fontId="18"/>
  </si>
  <si>
    <t>前　　田</t>
    <phoneticPr fontId="18"/>
  </si>
  <si>
    <t>西　　原</t>
    <phoneticPr fontId="18"/>
  </si>
  <si>
    <t>当　　山</t>
    <phoneticPr fontId="18"/>
  </si>
  <si>
    <t>大　　平</t>
    <phoneticPr fontId="18"/>
  </si>
  <si>
    <t>西　　洲</t>
    <phoneticPr fontId="18"/>
  </si>
  <si>
    <t>民　　  　営</t>
    <phoneticPr fontId="18"/>
  </si>
  <si>
    <t>う  ち  個  人</t>
    <phoneticPr fontId="18"/>
  </si>
  <si>
    <t>う  ち  法  人</t>
    <phoneticPr fontId="18"/>
  </si>
  <si>
    <t>う ち 会 社</t>
    <phoneticPr fontId="18"/>
  </si>
  <si>
    <t>農林漁業</t>
    <phoneticPr fontId="18"/>
  </si>
  <si>
    <t>第３次産業</t>
    <phoneticPr fontId="18"/>
  </si>
  <si>
    <t>　</t>
    <phoneticPr fontId="18"/>
  </si>
  <si>
    <t>30　～49人</t>
    <phoneticPr fontId="18"/>
  </si>
  <si>
    <t>第２次産業</t>
    <phoneticPr fontId="18"/>
  </si>
  <si>
    <t>大    分    類</t>
    <phoneticPr fontId="18"/>
  </si>
  <si>
    <t>(うち男)</t>
    <phoneticPr fontId="18"/>
  </si>
  <si>
    <t>電気・ガス・</t>
    <phoneticPr fontId="18"/>
  </si>
  <si>
    <t>熱供給・水道業</t>
    <phoneticPr fontId="18"/>
  </si>
  <si>
    <t>金融・保険業</t>
    <phoneticPr fontId="18"/>
  </si>
  <si>
    <t>技術サービス業</t>
    <phoneticPr fontId="18"/>
  </si>
  <si>
    <t>経済センサス</t>
    <phoneticPr fontId="18"/>
  </si>
  <si>
    <t>那覇市</t>
    <phoneticPr fontId="18"/>
  </si>
  <si>
    <t>宜野湾市</t>
    <phoneticPr fontId="18"/>
  </si>
  <si>
    <t>石垣市</t>
    <phoneticPr fontId="18"/>
  </si>
  <si>
    <t>浦添市</t>
    <phoneticPr fontId="18"/>
  </si>
  <si>
    <t>名護市</t>
    <phoneticPr fontId="18"/>
  </si>
  <si>
    <t>糸満市</t>
    <phoneticPr fontId="18"/>
  </si>
  <si>
    <t>沖縄市　</t>
    <phoneticPr fontId="18"/>
  </si>
  <si>
    <t>豊見城市</t>
    <phoneticPr fontId="18"/>
  </si>
  <si>
    <t>うるま市</t>
    <phoneticPr fontId="18"/>
  </si>
  <si>
    <t>宮古島市</t>
    <phoneticPr fontId="18"/>
  </si>
  <si>
    <t>南城市</t>
    <phoneticPr fontId="18"/>
  </si>
  <si>
    <t>（51）本所・支所（３区分）経営組織別事業所数及び従業者数（民営）</t>
    <phoneticPr fontId="18"/>
  </si>
  <si>
    <t>浦添市</t>
    <phoneticPr fontId="18"/>
  </si>
  <si>
    <t>名護市</t>
    <phoneticPr fontId="18"/>
  </si>
  <si>
    <t>糸満市</t>
    <phoneticPr fontId="18"/>
  </si>
  <si>
    <t>沖縄市　</t>
    <phoneticPr fontId="18"/>
  </si>
  <si>
    <t>豊見城市</t>
    <phoneticPr fontId="18"/>
  </si>
  <si>
    <t>うるま市</t>
    <phoneticPr fontId="18"/>
  </si>
  <si>
    <t>宮古島市</t>
    <phoneticPr fontId="18"/>
  </si>
  <si>
    <t>南城市</t>
    <phoneticPr fontId="18"/>
  </si>
  <si>
    <t>平成１３年</t>
    <phoneticPr fontId="18"/>
  </si>
  <si>
    <t>平成１８年</t>
    <phoneticPr fontId="18"/>
  </si>
  <si>
    <t>平成21年</t>
    <phoneticPr fontId="18"/>
  </si>
  <si>
    <t>総数</t>
    <phoneticPr fontId="18"/>
  </si>
  <si>
    <t>農林漁業</t>
    <phoneticPr fontId="18"/>
  </si>
  <si>
    <t>第２次産業</t>
    <phoneticPr fontId="18"/>
  </si>
  <si>
    <t>第３次産業</t>
    <phoneticPr fontId="18"/>
  </si>
  <si>
    <t>　</t>
    <phoneticPr fontId="18"/>
  </si>
  <si>
    <t>30　～49人</t>
    <phoneticPr fontId="18"/>
  </si>
  <si>
    <t>第２次産業</t>
    <phoneticPr fontId="18"/>
  </si>
  <si>
    <t xml:space="preserve">（60）  産業中分類別、組織別商業事業所の状況（飲食店を除く）（平成１９年６月１日現在）                                     </t>
    <phoneticPr fontId="18"/>
  </si>
  <si>
    <t>有形固定資産</t>
    <phoneticPr fontId="18"/>
  </si>
  <si>
    <t>はん用機械器具製造業</t>
    <phoneticPr fontId="18"/>
  </si>
  <si>
    <t>　　　　　</t>
    <phoneticPr fontId="18"/>
  </si>
  <si>
    <t>有形固定資産</t>
    <phoneticPr fontId="18"/>
  </si>
  <si>
    <r>
      <t>平成</t>
    </r>
    <r>
      <rPr>
        <sz val="10"/>
        <rFont val="ＭＳ 明朝"/>
        <family val="1"/>
        <charset val="128"/>
      </rPr>
      <t>22年</t>
    </r>
    <phoneticPr fontId="18"/>
  </si>
  <si>
    <r>
      <t>平成</t>
    </r>
    <r>
      <rPr>
        <sz val="10"/>
        <rFont val="ＭＳ 明朝"/>
        <family val="1"/>
        <charset val="128"/>
      </rPr>
      <t>24年</t>
    </r>
    <phoneticPr fontId="18"/>
  </si>
  <si>
    <r>
      <t>平成</t>
    </r>
    <r>
      <rPr>
        <sz val="10"/>
        <rFont val="ＭＳ 明朝"/>
        <family val="1"/>
        <charset val="128"/>
      </rPr>
      <t>24年</t>
    </r>
    <phoneticPr fontId="18"/>
  </si>
  <si>
    <r>
      <t>平成</t>
    </r>
    <r>
      <rPr>
        <sz val="10"/>
        <rFont val="ＭＳ 明朝"/>
        <family val="1"/>
        <charset val="128"/>
      </rPr>
      <t>22年</t>
    </r>
  </si>
  <si>
    <t>（62）  市部別、工業の概況（４人以上の事業所）（平成24年12月末現在）</t>
    <phoneticPr fontId="18"/>
  </si>
  <si>
    <t>資料：平成24年工業統計調査</t>
    <phoneticPr fontId="18"/>
  </si>
  <si>
    <r>
      <rPr>
        <sz val="10"/>
        <color theme="0"/>
        <rFont val="ＭＳ 明朝"/>
        <family val="1"/>
        <charset val="128"/>
      </rPr>
      <t>平成</t>
    </r>
    <r>
      <rPr>
        <sz val="10"/>
        <rFont val="ＭＳ 明朝"/>
        <family val="1"/>
        <charset val="128"/>
      </rPr>
      <t>21</t>
    </r>
    <r>
      <rPr>
        <sz val="10"/>
        <rFont val="ＭＳ 明朝"/>
        <family val="1"/>
        <charset val="128"/>
      </rPr>
      <t>年</t>
    </r>
    <phoneticPr fontId="18"/>
  </si>
  <si>
    <t>平成24年</t>
    <phoneticPr fontId="18"/>
  </si>
  <si>
    <t xml:space="preserve">（66）  産業中分類別、工業の概況 （平成24年12月末現在）     </t>
    <phoneticPr fontId="18"/>
  </si>
  <si>
    <t>平成22年</t>
    <phoneticPr fontId="18"/>
  </si>
  <si>
    <t>平成21年</t>
    <phoneticPr fontId="18"/>
  </si>
  <si>
    <t>x</t>
    <phoneticPr fontId="18"/>
  </si>
  <si>
    <t>　　　 平成21年・22年は従業者４人以上の事業所を集計。</t>
    <rPh sb="12" eb="13">
      <t>ネン</t>
    </rPh>
    <rPh sb="22" eb="25">
      <t>ジギョウショ</t>
    </rPh>
    <rPh sb="26" eb="28">
      <t>シュウケイ</t>
    </rPh>
    <phoneticPr fontId="18"/>
  </si>
  <si>
    <t>x</t>
    <phoneticPr fontId="18"/>
  </si>
  <si>
    <t>x</t>
    <phoneticPr fontId="18"/>
  </si>
  <si>
    <t>なめし革・同製品・毛皮製造業</t>
    <rPh sb="9" eb="11">
      <t>ケガワ</t>
    </rPh>
    <rPh sb="11" eb="14">
      <t>セイゾウギョウ</t>
    </rPh>
    <phoneticPr fontId="18"/>
  </si>
  <si>
    <t>中　　　　分　　　　類
(平成24年）</t>
    <phoneticPr fontId="18"/>
  </si>
  <si>
    <t>印刷・同関連産業</t>
    <phoneticPr fontId="18"/>
  </si>
  <si>
    <t>化  学  工  業</t>
    <phoneticPr fontId="18"/>
  </si>
  <si>
    <t>ゴム製品製造業</t>
    <phoneticPr fontId="18"/>
  </si>
  <si>
    <t>非鉄金属製造業</t>
    <phoneticPr fontId="18"/>
  </si>
  <si>
    <t>金属製品製造業</t>
    <phoneticPr fontId="18"/>
  </si>
  <si>
    <t>輸送用機械器具製造業</t>
    <phoneticPr fontId="18"/>
  </si>
  <si>
    <t>その他の製造業</t>
    <phoneticPr fontId="18"/>
  </si>
  <si>
    <t>中　　　分　　　類
(平成21年）</t>
    <phoneticPr fontId="18"/>
  </si>
  <si>
    <t>中　　　分　　　類
（平成22年）</t>
    <phoneticPr fontId="18"/>
  </si>
  <si>
    <t>中　　　分　　　類
（平成24年）</t>
    <phoneticPr fontId="18"/>
  </si>
  <si>
    <t>食料品製造業</t>
    <rPh sb="0" eb="3">
      <t>ショクリョウヒン</t>
    </rPh>
    <rPh sb="3" eb="6">
      <t>セイゾウギョウ</t>
    </rPh>
    <phoneticPr fontId="18"/>
  </si>
  <si>
    <t>飲料・たばこ・飼料製造業</t>
    <rPh sb="0" eb="2">
      <t>インリョウ</t>
    </rPh>
    <rPh sb="7" eb="9">
      <t>シリョウ</t>
    </rPh>
    <rPh sb="9" eb="12">
      <t>セイゾウギョウ</t>
    </rPh>
    <phoneticPr fontId="18"/>
  </si>
  <si>
    <t>繊維工業</t>
    <rPh sb="0" eb="2">
      <t>センイ</t>
    </rPh>
    <rPh sb="2" eb="4">
      <t>コウギョウ</t>
    </rPh>
    <phoneticPr fontId="18"/>
  </si>
  <si>
    <t>家具・装備品製造業</t>
    <rPh sb="0" eb="2">
      <t>カグ</t>
    </rPh>
    <rPh sb="3" eb="6">
      <t>ソウビヒン</t>
    </rPh>
    <rPh sb="6" eb="9">
      <t>セイゾウギョウ</t>
    </rPh>
    <phoneticPr fontId="18"/>
  </si>
  <si>
    <t>印刷・同関連業</t>
    <rPh sb="0" eb="2">
      <t>インサツ</t>
    </rPh>
    <rPh sb="3" eb="4">
      <t>ドウ</t>
    </rPh>
    <rPh sb="4" eb="6">
      <t>カンレン</t>
    </rPh>
    <rPh sb="6" eb="7">
      <t>ギョウ</t>
    </rPh>
    <phoneticPr fontId="18"/>
  </si>
  <si>
    <t>なめし革・同製品・毛皮製造業</t>
    <rPh sb="3" eb="4">
      <t>カワ</t>
    </rPh>
    <rPh sb="5" eb="6">
      <t>ドウ</t>
    </rPh>
    <rPh sb="6" eb="8">
      <t>セイヒン</t>
    </rPh>
    <rPh sb="9" eb="11">
      <t>ケガワ</t>
    </rPh>
    <rPh sb="11" eb="14">
      <t>セイゾウギョウ</t>
    </rPh>
    <phoneticPr fontId="18"/>
  </si>
  <si>
    <t>窯業・土石製品製造業</t>
    <rPh sb="0" eb="1">
      <t>カマ</t>
    </rPh>
    <rPh sb="1" eb="2">
      <t>ギョウ</t>
    </rPh>
    <rPh sb="3" eb="5">
      <t>ドセキ</t>
    </rPh>
    <rPh sb="5" eb="7">
      <t>セイヒン</t>
    </rPh>
    <rPh sb="7" eb="10">
      <t>セイゾウギョウ</t>
    </rPh>
    <phoneticPr fontId="18"/>
  </si>
  <si>
    <t>鉄鋼業</t>
    <rPh sb="0" eb="2">
      <t>テッコウ</t>
    </rPh>
    <rPh sb="2" eb="3">
      <t>ギョウ</t>
    </rPh>
    <phoneticPr fontId="18"/>
  </si>
  <si>
    <t>金属製品製造業</t>
    <rPh sb="0" eb="2">
      <t>キンゾク</t>
    </rPh>
    <rPh sb="2" eb="4">
      <t>セイヒン</t>
    </rPh>
    <rPh sb="4" eb="7">
      <t>セイゾウギョウ</t>
    </rPh>
    <phoneticPr fontId="18"/>
  </si>
  <si>
    <t>業務用機械器具製造業</t>
    <rPh sb="0" eb="2">
      <t>ギョウム</t>
    </rPh>
    <rPh sb="2" eb="3">
      <t>ヨウ</t>
    </rPh>
    <rPh sb="3" eb="5">
      <t>キカイ</t>
    </rPh>
    <rPh sb="5" eb="7">
      <t>キグ</t>
    </rPh>
    <rPh sb="7" eb="10">
      <t>セイゾウギョウ</t>
    </rPh>
    <phoneticPr fontId="18"/>
  </si>
  <si>
    <t>電気機械器具製造業</t>
    <rPh sb="0" eb="2">
      <t>デンキ</t>
    </rPh>
    <rPh sb="2" eb="4">
      <t>キカイ</t>
    </rPh>
    <rPh sb="4" eb="6">
      <t>キグ</t>
    </rPh>
    <rPh sb="6" eb="9">
      <t>セイゾウギョウ</t>
    </rPh>
    <phoneticPr fontId="18"/>
  </si>
  <si>
    <t>輸送用機械器具製造業</t>
    <rPh sb="0" eb="3">
      <t>ユソウヨウ</t>
    </rPh>
    <rPh sb="3" eb="5">
      <t>キカイ</t>
    </rPh>
    <rPh sb="5" eb="7">
      <t>キグ</t>
    </rPh>
    <rPh sb="7" eb="10">
      <t>セイゾウギョウ</t>
    </rPh>
    <phoneticPr fontId="18"/>
  </si>
  <si>
    <t>なめし革・同製品・毛皮製造業</t>
    <phoneticPr fontId="18"/>
  </si>
  <si>
    <t>電子部品・デバイス製造業</t>
    <phoneticPr fontId="18"/>
  </si>
  <si>
    <t>木材・木製品製造業(家具を除く)</t>
    <phoneticPr fontId="18"/>
  </si>
  <si>
    <t>資料：平成24年工業統計調査</t>
    <rPh sb="12" eb="14">
      <t>チョウサ</t>
    </rPh>
    <phoneticPr fontId="18"/>
  </si>
  <si>
    <t>はん用機械器具製造業</t>
    <phoneticPr fontId="18"/>
  </si>
  <si>
    <t>業務用機械器具製造業</t>
    <phoneticPr fontId="18"/>
  </si>
  <si>
    <t>資料：平成24年工業統計調査</t>
    <rPh sb="0" eb="2">
      <t>シリョウ</t>
    </rPh>
    <rPh sb="3" eb="5">
      <t>ヘイセイ</t>
    </rPh>
    <rPh sb="7" eb="8">
      <t>ネン</t>
    </rPh>
    <rPh sb="8" eb="10">
      <t>コウギョウ</t>
    </rPh>
    <rPh sb="10" eb="12">
      <t>トウケイ</t>
    </rPh>
    <rPh sb="12" eb="14">
      <t>チョウサ</t>
    </rPh>
    <phoneticPr fontId="18"/>
  </si>
  <si>
    <t>資料：平成24年工業統計調査</t>
    <phoneticPr fontId="18"/>
  </si>
  <si>
    <t>　　　平成19年調査より製造業の実態を捉える為、「製造品出荷額等」「原材料使用額等」の定義を変更。</t>
    <rPh sb="25" eb="28">
      <t>セイゾウヒン</t>
    </rPh>
    <phoneticPr fontId="18"/>
  </si>
  <si>
    <t>（注）製造品在庫額と半製品及び仕掛品の項目は、従業者30人以上の事業所を調査集計している。</t>
    <rPh sb="10" eb="11">
      <t>ハン</t>
    </rPh>
    <rPh sb="11" eb="13">
      <t>セイヒン</t>
    </rPh>
    <rPh sb="13" eb="14">
      <t>オヨ</t>
    </rPh>
    <rPh sb="15" eb="17">
      <t>シカ</t>
    </rPh>
    <rPh sb="17" eb="18">
      <t>ヒン</t>
    </rPh>
    <rPh sb="19" eb="21">
      <t>コウモク</t>
    </rPh>
    <phoneticPr fontId="18"/>
  </si>
  <si>
    <t xml:space="preserve">     ※「製造品出荷額等」に「その他収入額」を追加。</t>
    <phoneticPr fontId="18"/>
  </si>
  <si>
    <t xml:space="preserve">      ※「原材料使用額等」に「製造等に関連する外注費」、「転売した商品の仕入額」を追加。</t>
    <phoneticPr fontId="18"/>
  </si>
  <si>
    <t>なめし革・同製品・毛皮</t>
    <rPh sb="3" eb="4">
      <t>カワ</t>
    </rPh>
    <rPh sb="5" eb="6">
      <t>ドウ</t>
    </rPh>
    <rPh sb="6" eb="8">
      <t>セイヒン</t>
    </rPh>
    <rPh sb="9" eb="11">
      <t>ケガワ</t>
    </rPh>
    <phoneticPr fontId="18"/>
  </si>
  <si>
    <t>釜業・土石製品製造業</t>
    <rPh sb="0" eb="1">
      <t>カマ</t>
    </rPh>
    <rPh sb="1" eb="2">
      <t>ギョウ</t>
    </rPh>
    <rPh sb="3" eb="5">
      <t>ドセキ</t>
    </rPh>
    <rPh sb="5" eb="7">
      <t>セイヒン</t>
    </rPh>
    <rPh sb="7" eb="10">
      <t>セイゾウギョウ</t>
    </rPh>
    <phoneticPr fontId="18"/>
  </si>
  <si>
    <t>食料品製造業</t>
    <rPh sb="0" eb="3">
      <t>ショクリョウヒン</t>
    </rPh>
    <rPh sb="3" eb="6">
      <t>セイゾウギョウ</t>
    </rPh>
    <phoneticPr fontId="19"/>
  </si>
  <si>
    <t>飲料･たばこ･飼料製造業</t>
    <rPh sb="0" eb="2">
      <t>インリョウ</t>
    </rPh>
    <rPh sb="7" eb="9">
      <t>シリョウ</t>
    </rPh>
    <rPh sb="9" eb="12">
      <t>セイゾウギョウ</t>
    </rPh>
    <phoneticPr fontId="18"/>
  </si>
  <si>
    <t>家具・装備品製造業</t>
    <rPh sb="0" eb="2">
      <t>カグ</t>
    </rPh>
    <rPh sb="3" eb="6">
      <t>ソウビヒン</t>
    </rPh>
    <rPh sb="6" eb="9">
      <t>セイゾウギョウ</t>
    </rPh>
    <phoneticPr fontId="19"/>
  </si>
  <si>
    <t>ｘ</t>
    <phoneticPr fontId="18"/>
  </si>
  <si>
    <t>　　　 従業者４人以上の事業所を集計。</t>
    <rPh sb="12" eb="15">
      <t>ジギョウショ</t>
    </rPh>
    <rPh sb="16" eb="18">
      <t>シュウケイ</t>
    </rPh>
    <phoneticPr fontId="18"/>
  </si>
  <si>
    <t xml:space="preserve">     　→「製造品出荷額等」に「その他収入額」を追加。</t>
    <phoneticPr fontId="18"/>
  </si>
  <si>
    <t xml:space="preserve">      　→「原材料使用額等」に「製造等に関連する外注費」、「転売した商品の仕入額」を追加。</t>
    <phoneticPr fontId="18"/>
  </si>
  <si>
    <t>印刷・同関連業</t>
    <rPh sb="3" eb="4">
      <t>ドウ</t>
    </rPh>
    <phoneticPr fontId="18"/>
  </si>
  <si>
    <t>x</t>
    <phoneticPr fontId="18"/>
  </si>
  <si>
    <t>（注）外国の会社及び法人でない団体を除く。</t>
    <rPh sb="1" eb="2">
      <t>チュウ</t>
    </rPh>
    <rPh sb="18" eb="19">
      <t>ノゾ</t>
    </rPh>
    <phoneticPr fontId="18"/>
  </si>
  <si>
    <t>L
学術研究,
専門・技術
サービス業</t>
    <rPh sb="2" eb="4">
      <t>ガクジュツ</t>
    </rPh>
    <rPh sb="4" eb="6">
      <t>ケンキュウ</t>
    </rPh>
    <rPh sb="8" eb="10">
      <t>センモン</t>
    </rPh>
    <rPh sb="11" eb="13">
      <t>ギジュツ</t>
    </rPh>
    <rPh sb="18" eb="19">
      <t>ギョウ</t>
    </rPh>
    <phoneticPr fontId="18"/>
  </si>
  <si>
    <t>O
教育,
学習支援業</t>
    <rPh sb="2" eb="4">
      <t>キョウイク</t>
    </rPh>
    <rPh sb="6" eb="8">
      <t>ガクシュウ</t>
    </rPh>
    <rPh sb="8" eb="10">
      <t>シエン</t>
    </rPh>
    <rPh sb="10" eb="11">
      <t>ギョウ</t>
    </rPh>
    <phoneticPr fontId="18"/>
  </si>
  <si>
    <t xml:space="preserve">
P
医療･福祉　
</t>
    <phoneticPr fontId="18"/>
  </si>
  <si>
    <t>F
電気・ガス・熱供給・
水道業</t>
    <rPh sb="8" eb="9">
      <t>ネツ</t>
    </rPh>
    <rPh sb="9" eb="11">
      <t>キョウキュウ</t>
    </rPh>
    <rPh sb="13" eb="16">
      <t>スイドウギョウ</t>
    </rPh>
    <phoneticPr fontId="18"/>
  </si>
  <si>
    <t xml:space="preserve">
 H
運輸業・
郵便業</t>
    <rPh sb="9" eb="11">
      <t>ユウビン</t>
    </rPh>
    <rPh sb="11" eb="12">
      <t>ギョウ</t>
    </rPh>
    <phoneticPr fontId="18"/>
  </si>
  <si>
    <t>学術研究・専門・
技術サービス業</t>
    <rPh sb="0" eb="2">
      <t>ガクジュツ</t>
    </rPh>
    <rPh sb="2" eb="4">
      <t>ケンキュウ</t>
    </rPh>
    <rPh sb="5" eb="7">
      <t>センモン</t>
    </rPh>
    <rPh sb="9" eb="11">
      <t>ギジュツ</t>
    </rPh>
    <rPh sb="15" eb="16">
      <t>ギョウ</t>
    </rPh>
    <phoneticPr fontId="18"/>
  </si>
  <si>
    <t>サービス業
(他に分類されないもの）</t>
    <rPh sb="4" eb="5">
      <t>ギョウ</t>
    </rPh>
    <rPh sb="7" eb="8">
      <t>ホカ</t>
    </rPh>
    <rPh sb="9" eb="11">
      <t>ブンルイ</t>
    </rPh>
    <phoneticPr fontId="18"/>
  </si>
  <si>
    <t>生活関連サービス業・
娯楽業</t>
    <rPh sb="0" eb="2">
      <t>セイカツ</t>
    </rPh>
    <rPh sb="2" eb="4">
      <t>カンレン</t>
    </rPh>
    <rPh sb="8" eb="9">
      <t>ギョウ</t>
    </rPh>
    <rPh sb="11" eb="14">
      <t>ゴラクギョウ</t>
    </rPh>
    <phoneticPr fontId="18"/>
  </si>
  <si>
    <t>宿泊業・
飲食サービス業</t>
    <rPh sb="0" eb="2">
      <t>シュクハク</t>
    </rPh>
    <rPh sb="2" eb="3">
      <t>ギョウ</t>
    </rPh>
    <rPh sb="5" eb="7">
      <t>インショク</t>
    </rPh>
    <rPh sb="11" eb="12">
      <t>ギョウ</t>
    </rPh>
    <phoneticPr fontId="18"/>
  </si>
  <si>
    <t>鉱業,採石業，
砂利採取業</t>
    <rPh sb="3" eb="5">
      <t>サイセキ</t>
    </rPh>
    <rPh sb="5" eb="6">
      <t>ギョウ</t>
    </rPh>
    <rPh sb="8" eb="10">
      <t>ジャリ</t>
    </rPh>
    <rPh sb="10" eb="12">
      <t>サイシュ</t>
    </rPh>
    <rPh sb="12" eb="13">
      <t>ギョウ</t>
    </rPh>
    <phoneticPr fontId="18"/>
  </si>
  <si>
    <t>娯楽業</t>
  </si>
  <si>
    <t>生活関連サービス業、</t>
    <rPh sb="0" eb="2">
      <t>セイカツ</t>
    </rPh>
    <rPh sb="2" eb="4">
      <t>カンレン</t>
    </rPh>
    <phoneticPr fontId="18"/>
  </si>
  <si>
    <t xml:space="preserve">      （各年共６月１日現在）</t>
    <phoneticPr fontId="18"/>
  </si>
  <si>
    <t>（58)　沖縄県の商業事業所数、従業者数及び年間商品販売額の推移</t>
    <phoneticPr fontId="18"/>
  </si>
  <si>
    <t>平成14年
／平成９年</t>
    <rPh sb="0" eb="2">
      <t>ヘイセイ</t>
    </rPh>
    <rPh sb="4" eb="5">
      <t>ネン</t>
    </rPh>
    <rPh sb="7" eb="9">
      <t>ヘイセイ</t>
    </rPh>
    <phoneticPr fontId="18"/>
  </si>
  <si>
    <t>平成19年
/平成14年</t>
    <rPh sb="0" eb="2">
      <t>ヘイセイ</t>
    </rPh>
    <rPh sb="4" eb="5">
      <t>ネン</t>
    </rPh>
    <rPh sb="7" eb="9">
      <t>ヘイセイ</t>
    </rPh>
    <phoneticPr fontId="18"/>
  </si>
  <si>
    <t>構  成  比</t>
    <phoneticPr fontId="18"/>
  </si>
  <si>
    <t>構  成  比</t>
    <phoneticPr fontId="18"/>
  </si>
  <si>
    <t xml:space="preserve">（注）統計表の記号
　　　－ ・・・・・・・調査をしないもの、又は実績数値のないもの
　　　０及び0.0・・・・端数四捨五入による単位未満のもの
　　　△（ﾏｲﾅｽ)・・・・負数であることを示す。（統計数値の前に付す）
　　　Ｘ ・・・・・・・事業所数が１又は２の事業所に関する数値であるため、
                       これをこのまま掲げると個々の申告者の秘密が漏れる恐れがあるので秘匿した箇所。
　　　　　　           また、３以上の事業所に関する数値でも、１又は２の事業所に関する数値が
                       前後の関係から判明する箇所は「Ｘ」で表示した。
                       ただし、秘匿した数値は総計に含めている。
</t>
    <phoneticPr fontId="18"/>
  </si>
  <si>
    <t>繊維・衣服・</t>
    <phoneticPr fontId="18"/>
  </si>
  <si>
    <t>身の回り品小売業</t>
    <rPh sb="0" eb="1">
      <t>ミ</t>
    </rPh>
    <phoneticPr fontId="18"/>
  </si>
  <si>
    <t>身の回り品小売業</t>
    <phoneticPr fontId="18"/>
  </si>
  <si>
    <t>繊維・衣服・</t>
    <phoneticPr fontId="18"/>
  </si>
  <si>
    <t>x</t>
    <phoneticPr fontId="18"/>
  </si>
  <si>
    <t>x</t>
    <phoneticPr fontId="18"/>
  </si>
  <si>
    <t>平成19年</t>
    <rPh sb="0" eb="2">
      <t>ヘイセイ</t>
    </rPh>
    <rPh sb="4" eb="5">
      <t>ネン</t>
    </rPh>
    <phoneticPr fontId="18"/>
  </si>
  <si>
    <r>
      <rPr>
        <sz val="10"/>
        <color theme="0"/>
        <rFont val="ＭＳ 明朝"/>
        <family val="1"/>
        <charset val="128"/>
      </rPr>
      <t>平成</t>
    </r>
    <r>
      <rPr>
        <sz val="10"/>
        <rFont val="ＭＳ 明朝"/>
        <family val="1"/>
        <charset val="128"/>
      </rPr>
      <t>20年</t>
    </r>
    <phoneticPr fontId="18"/>
  </si>
  <si>
    <t>x</t>
    <phoneticPr fontId="18"/>
  </si>
  <si>
    <t>　工業統計調査は、経済産業省が指定統計第10号として日本標準産業分類Ｆ－製造業に属する事業所の
　毎年１月～12月の実績について調査したものである。
 (平成23年は、「平成24年経済センサス－活動調査」が実施されたことにより未実施となった。)</t>
    <phoneticPr fontId="18"/>
  </si>
  <si>
    <t>　工業統計調査は、経済産業省が指定統計第10号として日本標準産業分類Ｆ－製造業に属する事業所の
  毎年１月～12月の実績について調査したものである。
 (平成23年は、「平成24年経済センサス－活動調査」が実施されたことにより未実施となった。)</t>
    <phoneticPr fontId="18"/>
  </si>
  <si>
    <t>建築材料・鉱物</t>
    <phoneticPr fontId="19"/>
  </si>
  <si>
    <t>（29）</t>
    <phoneticPr fontId="18"/>
  </si>
  <si>
    <t>（30）</t>
    <phoneticPr fontId="18"/>
  </si>
  <si>
    <t>ok</t>
    <phoneticPr fontId="18"/>
  </si>
  <si>
    <t>（31）</t>
    <phoneticPr fontId="18"/>
  </si>
  <si>
    <t>（32）</t>
    <phoneticPr fontId="18"/>
  </si>
  <si>
    <t>金属製品</t>
    <phoneticPr fontId="18"/>
  </si>
  <si>
    <t>（33）</t>
    <phoneticPr fontId="18"/>
  </si>
  <si>
    <t>（34）</t>
    <phoneticPr fontId="18"/>
  </si>
  <si>
    <t>金属製品</t>
    <phoneticPr fontId="18"/>
  </si>
</sst>
</file>

<file path=xl/styles.xml><?xml version="1.0" encoding="utf-8"?>
<styleSheet xmlns="http://schemas.openxmlformats.org/spreadsheetml/2006/main">
  <numFmts count="25">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quot;△ &quot;#,##0.0"/>
    <numFmt numFmtId="183" formatCode="0.0_);[Red]\(0.0\)"/>
    <numFmt numFmtId="184" formatCode="_ #,##0_ ;_ \-#,##0_ ;_ \-_ ;_ @_ "/>
    <numFmt numFmtId="185" formatCode="_ * #,##0.0_ ;_ * \-#,##0.0_ ;_ * \-_ ;_ @_ "/>
    <numFmt numFmtId="186" formatCode="_ * #,##0_ ;&quot;△&quot;_ * #,##0_ ;_ * \-_ ;_ @_ "/>
    <numFmt numFmtId="187" formatCode="_ &quot;¥&quot;* #,##0_ ;_ &quot;¥&quot;* \-#,##0_ ;_ &quot;¥&quot;* \-_ ;_ @_ "/>
    <numFmt numFmtId="188" formatCode="#,##0.0_);[Red]\(#,##0.0\)"/>
    <numFmt numFmtId="189" formatCode="0.0%"/>
    <numFmt numFmtId="190" formatCode="&quot;r&quot;#,##0_ "/>
    <numFmt numFmtId="191" formatCode="\(#,##0\)\ "/>
    <numFmt numFmtId="192" formatCode="0.00_);[Red]\(0.00\)"/>
    <numFmt numFmtId="193" formatCode="#,##0&quot; &quot;"/>
    <numFmt numFmtId="194" formatCode="&quot;¥&quot;#,##0;[Red]&quot;\-&quot;#,##0"/>
    <numFmt numFmtId="195" formatCode="_ * #,##0_ ;&quot;△&quot;* #,##0_ ;_ * \-_ ;_ @_ "/>
    <numFmt numFmtId="196" formatCode="&quot;r&quot;#,###,###_:"/>
    <numFmt numFmtId="197" formatCode="#,###&quot;(-)&quot;"/>
    <numFmt numFmtId="198" formatCode="\(#,##0\)"/>
    <numFmt numFmtId="199" formatCode="0_);[Red]\(0\)"/>
  </numFmts>
  <fonts count="37">
    <font>
      <sz val="10"/>
      <name val="ＭＳ 明朝"/>
      <family val="1"/>
      <charset val="128"/>
    </font>
    <font>
      <b/>
      <sz val="16"/>
      <name val="ＭＳ 明朝"/>
      <family val="1"/>
      <charset val="128"/>
    </font>
    <font>
      <b/>
      <sz val="10"/>
      <name val="ＭＳ 明朝"/>
      <family val="1"/>
      <charset val="128"/>
    </font>
    <font>
      <sz val="10.5"/>
      <name val="ＭＳ 明朝"/>
      <family val="1"/>
      <charset val="128"/>
    </font>
    <font>
      <b/>
      <sz val="10.5"/>
      <name val="ＭＳ 明朝"/>
      <family val="1"/>
      <charset val="128"/>
    </font>
    <font>
      <sz val="9"/>
      <name val="ＭＳ 明朝"/>
      <family val="1"/>
      <charset val="128"/>
    </font>
    <font>
      <sz val="7"/>
      <name val="ＭＳ 明朝"/>
      <family val="1"/>
      <charset val="128"/>
    </font>
    <font>
      <sz val="12"/>
      <name val="ＭＳ 明朝"/>
      <family val="1"/>
      <charset val="128"/>
    </font>
    <font>
      <sz val="9.5"/>
      <name val="ＭＳ 明朝"/>
      <family val="1"/>
      <charset val="128"/>
    </font>
    <font>
      <sz val="11"/>
      <name val="ＭＳ 明朝"/>
      <family val="1"/>
      <charset val="128"/>
    </font>
    <font>
      <b/>
      <sz val="11"/>
      <name val="ＭＳ 明朝"/>
      <family val="1"/>
      <charset val="128"/>
    </font>
    <font>
      <sz val="10"/>
      <color indexed="9"/>
      <name val="ＭＳ 明朝"/>
      <family val="1"/>
      <charset val="128"/>
    </font>
    <font>
      <b/>
      <sz val="10"/>
      <color indexed="9"/>
      <name val="ＭＳ 明朝"/>
      <family val="1"/>
      <charset val="128"/>
    </font>
    <font>
      <sz val="10"/>
      <color indexed="10"/>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8"/>
      <name val="ＭＳ 明朝"/>
      <family val="1"/>
      <charset val="128"/>
    </font>
    <font>
      <b/>
      <sz val="9"/>
      <name val="ＭＳ 明朝"/>
      <family val="1"/>
      <charset val="128"/>
    </font>
    <font>
      <b/>
      <sz val="8"/>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
      <sz val="10"/>
      <color theme="1"/>
      <name val="ＭＳ 明朝"/>
      <family val="1"/>
      <charset val="128"/>
    </font>
    <font>
      <b/>
      <sz val="10"/>
      <color theme="1"/>
      <name val="ＭＳ 明朝"/>
      <family val="1"/>
      <charset val="128"/>
    </font>
    <font>
      <sz val="10"/>
      <color theme="0"/>
      <name val="ＭＳ 明朝"/>
      <family val="1"/>
      <charset val="128"/>
    </font>
    <font>
      <sz val="7.5"/>
      <name val="ＭＳ 明朝"/>
      <family val="1"/>
      <charset val="128"/>
    </font>
    <font>
      <sz val="10"/>
      <color rgb="FF0070C0"/>
      <name val="ＭＳ 明朝"/>
      <family val="1"/>
      <charset val="128"/>
    </font>
    <font>
      <b/>
      <u/>
      <sz val="10"/>
      <color rgb="FF0070C0"/>
      <name val="ＭＳ 明朝"/>
      <family val="1"/>
      <charset val="128"/>
    </font>
    <font>
      <u/>
      <sz val="10"/>
      <name val="ＭＳ 明朝"/>
      <family val="1"/>
      <charset val="128"/>
    </font>
    <font>
      <u/>
      <sz val="8"/>
      <name val="ＭＳ 明朝"/>
      <family val="1"/>
      <charset val="128"/>
    </font>
    <font>
      <u/>
      <sz val="6"/>
      <name val="ＭＳ 明朝"/>
      <family val="1"/>
      <charset val="128"/>
    </font>
    <font>
      <b/>
      <u/>
      <sz val="10"/>
      <name val="ＭＳ 明朝"/>
      <family val="1"/>
      <charset val="128"/>
    </font>
  </fonts>
  <fills count="2">
    <fill>
      <patternFill patternType="none"/>
    </fill>
    <fill>
      <patternFill patternType="gray125"/>
    </fill>
  </fills>
  <borders count="154">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right style="thin">
        <color indexed="64"/>
      </right>
      <top style="thin">
        <color indexed="8"/>
      </top>
      <bottom/>
      <diagonal/>
    </border>
    <border>
      <left/>
      <right/>
      <top style="thin">
        <color indexed="8"/>
      </top>
      <bottom style="thin">
        <color indexed="8"/>
      </bottom>
      <diagonal/>
    </border>
    <border>
      <left/>
      <right/>
      <top style="thin">
        <color indexed="8"/>
      </top>
      <bottom style="medium">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thin">
        <color indexed="64"/>
      </right>
      <top/>
      <bottom style="medium">
        <color indexed="8"/>
      </bottom>
      <diagonal/>
    </border>
    <border>
      <left/>
      <right style="medium">
        <color indexed="64"/>
      </right>
      <top style="medium">
        <color indexed="64"/>
      </top>
      <bottom/>
      <diagonal/>
    </border>
    <border>
      <left style="thin">
        <color indexed="64"/>
      </left>
      <right style="thin">
        <color indexed="8"/>
      </right>
      <top/>
      <bottom style="thin">
        <color indexed="8"/>
      </bottom>
      <diagonal/>
    </border>
    <border>
      <left/>
      <right style="thin">
        <color indexed="64"/>
      </right>
      <top style="medium">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thin">
        <color indexed="8"/>
      </left>
      <right/>
      <top style="thin">
        <color indexed="64"/>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diagonal/>
    </border>
    <border>
      <left/>
      <right style="thin">
        <color indexed="64"/>
      </right>
      <top style="medium">
        <color indexed="8"/>
      </top>
      <bottom/>
      <diagonal/>
    </border>
    <border>
      <left style="medium">
        <color indexed="8"/>
      </left>
      <right style="thin">
        <color indexed="64"/>
      </right>
      <top style="thin">
        <color indexed="8"/>
      </top>
      <bottom/>
      <diagonal/>
    </border>
    <border>
      <left style="thin">
        <color indexed="64"/>
      </left>
      <right/>
      <top style="medium">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style="thin">
        <color indexed="8"/>
      </right>
      <top/>
      <bottom/>
      <diagonal/>
    </border>
    <border>
      <left style="thin">
        <color indexed="64"/>
      </left>
      <right/>
      <top/>
      <bottom style="medium">
        <color indexed="8"/>
      </bottom>
      <diagonal/>
    </border>
    <border>
      <left style="medium">
        <color indexed="8"/>
      </left>
      <right/>
      <top/>
      <bottom style="medium">
        <color indexed="64"/>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style="medium">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style="medium">
        <color indexed="8"/>
      </left>
      <right style="thin">
        <color indexed="64"/>
      </right>
      <top/>
      <bottom/>
      <diagonal/>
    </border>
    <border>
      <left/>
      <right style="medium">
        <color indexed="8"/>
      </right>
      <top/>
      <bottom style="medium">
        <color indexed="64"/>
      </bottom>
      <diagonal/>
    </border>
    <border>
      <left style="thin">
        <color indexed="8"/>
      </left>
      <right style="thin">
        <color indexed="64"/>
      </right>
      <top style="medium">
        <color indexed="8"/>
      </top>
      <bottom/>
      <diagonal/>
    </border>
    <border>
      <left style="thin">
        <color indexed="8"/>
      </left>
      <right style="thin">
        <color indexed="64"/>
      </right>
      <top/>
      <bottom style="thin">
        <color indexed="8"/>
      </bottom>
      <diagonal/>
    </border>
  </borders>
  <cellStyleXfs count="10">
    <xf numFmtId="0" fontId="0" fillId="0" borderId="0">
      <alignment vertical="center"/>
    </xf>
    <xf numFmtId="9" fontId="17" fillId="0" borderId="0" applyFont="0" applyFill="0" applyBorder="0" applyAlignment="0" applyProtection="0">
      <alignment vertical="center"/>
    </xf>
    <xf numFmtId="38" fontId="17" fillId="0" borderId="0" applyFill="0" applyBorder="0" applyProtection="0">
      <alignment vertical="center"/>
    </xf>
    <xf numFmtId="9" fontId="17" fillId="0" borderId="0" applyFill="0" applyBorder="0" applyProtection="0">
      <alignment vertical="center"/>
    </xf>
    <xf numFmtId="38" fontId="25" fillId="0" borderId="0" applyFont="0" applyFill="0" applyBorder="0" applyAlignment="0" applyProtection="0"/>
    <xf numFmtId="38" fontId="17" fillId="0" borderId="0" applyFill="0" applyBorder="0" applyProtection="0">
      <alignment vertical="center"/>
    </xf>
    <xf numFmtId="194" fontId="17" fillId="0" borderId="0" applyFill="0" applyBorder="0" applyProtection="0">
      <alignment vertical="center"/>
    </xf>
    <xf numFmtId="194" fontId="17" fillId="0" borderId="0" applyFill="0" applyBorder="0" applyProtection="0">
      <alignment vertical="center"/>
    </xf>
    <xf numFmtId="0" fontId="25" fillId="0" borderId="0"/>
    <xf numFmtId="0" fontId="26" fillId="0" borderId="0"/>
  </cellStyleXfs>
  <cellXfs count="1063">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horizontal="right" vertical="center"/>
    </xf>
    <xf numFmtId="176" fontId="2" fillId="0" borderId="4" xfId="0" applyNumberFormat="1" applyFont="1" applyFill="1" applyBorder="1" applyAlignment="1">
      <alignment horizontal="right" vertical="center"/>
    </xf>
    <xf numFmtId="177" fontId="2" fillId="0" borderId="5"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2" fillId="0" borderId="0" xfId="0" applyFont="1" applyBorder="1" applyAlignment="1">
      <alignment horizontal="left" vertical="center"/>
    </xf>
    <xf numFmtId="178" fontId="2" fillId="0" borderId="0" xfId="0" applyNumberFormat="1" applyFont="1" applyBorder="1" applyAlignment="1">
      <alignment vertical="center"/>
    </xf>
    <xf numFmtId="0" fontId="0" fillId="0" borderId="0" xfId="0" applyAlignment="1">
      <alignment horizontal="left" vertical="center"/>
    </xf>
    <xf numFmtId="0" fontId="3" fillId="0" borderId="0" xfId="0" applyFont="1" applyAlignment="1">
      <alignment vertical="center"/>
    </xf>
    <xf numFmtId="0" fontId="0" fillId="0" borderId="0" xfId="0" applyFont="1" applyAlignment="1">
      <alignment vertical="center"/>
    </xf>
    <xf numFmtId="0" fontId="0" fillId="0" borderId="0" xfId="0" applyFill="1" applyBorder="1" applyAlignment="1">
      <alignment vertical="center"/>
    </xf>
    <xf numFmtId="0" fontId="0" fillId="0" borderId="0" xfId="0" applyFont="1" applyAlignment="1">
      <alignment horizontal="right" vertical="top" indent="1"/>
    </xf>
    <xf numFmtId="176" fontId="2" fillId="0" borderId="4" xfId="0" applyNumberFormat="1" applyFont="1" applyFill="1" applyBorder="1" applyAlignment="1">
      <alignment horizontal="right" vertical="center" shrinkToFit="1"/>
    </xf>
    <xf numFmtId="176" fontId="2" fillId="0" borderId="5" xfId="2" applyNumberFormat="1" applyFont="1" applyFill="1" applyBorder="1" applyAlignment="1" applyProtection="1">
      <alignment horizontal="right" vertical="center" shrinkToFit="1"/>
    </xf>
    <xf numFmtId="176" fontId="0" fillId="0" borderId="6" xfId="0" applyNumberFormat="1" applyFont="1" applyFill="1" applyBorder="1" applyAlignment="1">
      <alignment horizontal="right" vertical="center"/>
    </xf>
    <xf numFmtId="179" fontId="0" fillId="0" borderId="0" xfId="2" applyNumberFormat="1" applyFont="1" applyFill="1" applyBorder="1" applyAlignment="1" applyProtection="1">
      <alignment horizontal="right" vertical="center" indent="1"/>
    </xf>
    <xf numFmtId="176" fontId="2" fillId="0" borderId="6" xfId="0" applyNumberFormat="1" applyFont="1" applyFill="1" applyBorder="1" applyAlignment="1">
      <alignment horizontal="right" vertical="center" shrinkToFit="1"/>
    </xf>
    <xf numFmtId="0" fontId="0" fillId="0" borderId="0" xfId="0" applyFont="1" applyAlignment="1">
      <alignment horizontal="left" vertical="center"/>
    </xf>
    <xf numFmtId="0" fontId="0" fillId="0" borderId="0" xfId="0" applyFont="1">
      <alignment vertical="center"/>
    </xf>
    <xf numFmtId="0" fontId="0" fillId="0" borderId="0" xfId="0" applyBorder="1" applyAlignment="1">
      <alignment vertical="center"/>
    </xf>
    <xf numFmtId="179" fontId="2" fillId="0" borderId="4" xfId="0" applyNumberFormat="1" applyFont="1" applyFill="1" applyBorder="1" applyAlignment="1">
      <alignment horizontal="right" vertical="center"/>
    </xf>
    <xf numFmtId="179" fontId="2" fillId="0" borderId="5"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top"/>
    </xf>
    <xf numFmtId="179" fontId="0" fillId="0" borderId="6"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0" fontId="0" fillId="0" borderId="4" xfId="0" applyFont="1" applyFill="1" applyBorder="1" applyAlignment="1">
      <alignment horizontal="center" vertical="center"/>
    </xf>
    <xf numFmtId="179" fontId="0" fillId="0" borderId="0" xfId="0" applyNumberFormat="1" applyFont="1" applyFill="1" applyBorder="1" applyAlignment="1">
      <alignment vertical="center" shrinkToFit="1"/>
    </xf>
    <xf numFmtId="0" fontId="0" fillId="0" borderId="6" xfId="0" applyFont="1" applyFill="1" applyBorder="1" applyAlignment="1">
      <alignment horizontal="center" vertical="center"/>
    </xf>
    <xf numFmtId="179" fontId="0" fillId="0" borderId="15" xfId="0" applyNumberFormat="1" applyFont="1" applyFill="1" applyBorder="1" applyAlignment="1">
      <alignment vertical="center" shrinkToFit="1"/>
    </xf>
    <xf numFmtId="179" fontId="0" fillId="0" borderId="7" xfId="0" applyNumberFormat="1" applyFont="1" applyFill="1" applyBorder="1" applyAlignment="1">
      <alignment vertical="center" shrinkToFit="1"/>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vertical="center"/>
    </xf>
    <xf numFmtId="180" fontId="0" fillId="0" borderId="5" xfId="0" applyNumberFormat="1" applyFont="1" applyFill="1" applyBorder="1" applyAlignment="1">
      <alignment horizontal="righ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0" fontId="0" fillId="0" borderId="15" xfId="0" applyFont="1" applyFill="1" applyBorder="1" applyAlignment="1">
      <alignment horizontal="center" vertical="center"/>
    </xf>
    <xf numFmtId="180" fontId="0" fillId="0" borderId="15"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182" fontId="0" fillId="0" borderId="7"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9" fillId="0" borderId="0" xfId="0" applyFont="1" applyFill="1" applyAlignment="1">
      <alignment horizontal="right" vertical="center"/>
    </xf>
    <xf numFmtId="176" fontId="10" fillId="0" borderId="4" xfId="0" applyNumberFormat="1" applyFont="1" applyFill="1" applyBorder="1" applyAlignment="1">
      <alignment horizontal="right"/>
    </xf>
    <xf numFmtId="180" fontId="10" fillId="0" borderId="5" xfId="0" applyNumberFormat="1" applyFont="1" applyFill="1" applyBorder="1" applyAlignment="1">
      <alignment horizontal="right"/>
    </xf>
    <xf numFmtId="183" fontId="10" fillId="0" borderId="0" xfId="0" applyNumberFormat="1" applyFont="1" applyFill="1" applyBorder="1" applyAlignment="1">
      <alignment horizontal="right"/>
    </xf>
    <xf numFmtId="180" fontId="10" fillId="0" borderId="0" xfId="0" applyNumberFormat="1" applyFont="1" applyFill="1" applyBorder="1" applyAlignment="1">
      <alignment horizontal="right"/>
    </xf>
    <xf numFmtId="178" fontId="10" fillId="0" borderId="0" xfId="0" applyNumberFormat="1" applyFont="1" applyFill="1" applyBorder="1" applyAlignment="1">
      <alignment horizontal="right"/>
    </xf>
    <xf numFmtId="180" fontId="2" fillId="0" borderId="0" xfId="0" applyNumberFormat="1" applyFont="1" applyFill="1" applyBorder="1" applyAlignment="1">
      <alignment horizontal="right"/>
    </xf>
    <xf numFmtId="179" fontId="10" fillId="0" borderId="0" xfId="0" applyNumberFormat="1" applyFont="1" applyFill="1" applyBorder="1" applyAlignment="1">
      <alignment horizontal="right" shrinkToFit="1"/>
    </xf>
    <xf numFmtId="179" fontId="10" fillId="0" borderId="5" xfId="0" applyNumberFormat="1" applyFont="1" applyFill="1" applyBorder="1" applyAlignment="1">
      <alignment horizontal="right" shrinkToFit="1"/>
    </xf>
    <xf numFmtId="179" fontId="10" fillId="0" borderId="21" xfId="0" applyNumberFormat="1" applyFont="1" applyFill="1" applyBorder="1" applyAlignment="1">
      <alignment horizontal="right" shrinkToFit="1"/>
    </xf>
    <xf numFmtId="176" fontId="9" fillId="0" borderId="6" xfId="0" applyNumberFormat="1" applyFont="1" applyFill="1" applyBorder="1" applyAlignment="1">
      <alignment horizontal="right" vertical="center"/>
    </xf>
    <xf numFmtId="180" fontId="9" fillId="0" borderId="0"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shrinkToFit="1"/>
    </xf>
    <xf numFmtId="179" fontId="9" fillId="0" borderId="22" xfId="0" applyNumberFormat="1" applyFont="1" applyFill="1" applyBorder="1" applyAlignment="1">
      <alignment horizontal="right" vertical="center" shrinkToFit="1"/>
    </xf>
    <xf numFmtId="176" fontId="10" fillId="0" borderId="6"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shrinkToFit="1"/>
    </xf>
    <xf numFmtId="179" fontId="10" fillId="0" borderId="22" xfId="0" applyNumberFormat="1" applyFont="1" applyFill="1" applyBorder="1" applyAlignment="1">
      <alignment horizontal="right" vertical="center" shrinkToFit="1"/>
    </xf>
    <xf numFmtId="179" fontId="9" fillId="0" borderId="0" xfId="0" applyNumberFormat="1" applyFont="1" applyFill="1" applyBorder="1" applyAlignment="1">
      <alignment horizontal="right" vertical="center"/>
    </xf>
    <xf numFmtId="184" fontId="9" fillId="0" borderId="0" xfId="0" applyNumberFormat="1" applyFont="1" applyFill="1" applyBorder="1" applyAlignment="1">
      <alignment horizontal="right"/>
    </xf>
    <xf numFmtId="178" fontId="9" fillId="0" borderId="0" xfId="0" applyNumberFormat="1" applyFont="1" applyFill="1" applyBorder="1" applyAlignment="1">
      <alignment horizontal="right"/>
    </xf>
    <xf numFmtId="0" fontId="9" fillId="0" borderId="0" xfId="0" applyFont="1" applyFill="1" applyBorder="1">
      <alignment vertical="center"/>
    </xf>
    <xf numFmtId="180" fontId="9" fillId="0" borderId="0" xfId="0" applyNumberFormat="1" applyFont="1" applyFill="1">
      <alignment vertical="center"/>
    </xf>
    <xf numFmtId="176" fontId="9" fillId="0" borderId="0" xfId="0" applyNumberFormat="1" applyFont="1" applyFill="1" applyBorder="1" applyAlignment="1">
      <alignment horizontal="right" vertical="center"/>
    </xf>
    <xf numFmtId="180" fontId="9" fillId="0" borderId="22" xfId="0"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185" fontId="10" fillId="0" borderId="0" xfId="0" applyNumberFormat="1" applyFont="1" applyFill="1" applyBorder="1" applyAlignment="1">
      <alignment horizontal="right" vertical="center" shrinkToFit="1"/>
    </xf>
    <xf numFmtId="186" fontId="9" fillId="0" borderId="0" xfId="0" applyNumberFormat="1" applyFont="1" applyFill="1" applyBorder="1" applyAlignment="1">
      <alignment horizontal="right" vertical="center"/>
    </xf>
    <xf numFmtId="185" fontId="9" fillId="0" borderId="0" xfId="0" applyNumberFormat="1" applyFont="1" applyFill="1" applyBorder="1" applyAlignment="1">
      <alignment horizontal="right" vertical="center" shrinkToFit="1"/>
    </xf>
    <xf numFmtId="176" fontId="9" fillId="0" borderId="15" xfId="0" applyNumberFormat="1" applyFont="1" applyFill="1" applyBorder="1" applyAlignment="1">
      <alignment horizontal="right" vertical="center"/>
    </xf>
    <xf numFmtId="180" fontId="9" fillId="0" borderId="7" xfId="0" applyNumberFormat="1" applyFont="1" applyFill="1" applyBorder="1" applyAlignment="1">
      <alignment horizontal="right" vertical="center"/>
    </xf>
    <xf numFmtId="183" fontId="9" fillId="0" borderId="7" xfId="0"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179" fontId="9" fillId="0" borderId="7" xfId="0" applyNumberFormat="1" applyFont="1" applyFill="1" applyBorder="1" applyAlignment="1">
      <alignment horizontal="right" vertical="center" shrinkToFit="1"/>
    </xf>
    <xf numFmtId="185" fontId="9" fillId="0" borderId="7" xfId="0" applyNumberFormat="1" applyFont="1" applyFill="1" applyBorder="1" applyAlignment="1">
      <alignment horizontal="right" vertical="center" shrinkToFit="1"/>
    </xf>
    <xf numFmtId="179" fontId="9" fillId="0" borderId="23" xfId="0" applyNumberFormat="1" applyFont="1" applyFill="1" applyBorder="1" applyAlignment="1">
      <alignment horizontal="right" vertical="center" shrinkToFit="1"/>
    </xf>
    <xf numFmtId="179" fontId="10" fillId="0" borderId="5" xfId="0" applyNumberFormat="1" applyFont="1" applyFill="1" applyBorder="1" applyAlignment="1">
      <alignment horizontal="right" indent="1" shrinkToFit="1"/>
    </xf>
    <xf numFmtId="179" fontId="10" fillId="0" borderId="5" xfId="0" applyNumberFormat="1" applyFont="1" applyFill="1" applyBorder="1" applyAlignment="1">
      <alignment horizontal="right"/>
    </xf>
    <xf numFmtId="179" fontId="10" fillId="0" borderId="21" xfId="0" applyNumberFormat="1" applyFont="1" applyFill="1" applyBorder="1" applyAlignment="1">
      <alignment horizontal="right" indent="1"/>
    </xf>
    <xf numFmtId="179" fontId="9" fillId="0" borderId="0" xfId="0" applyNumberFormat="1" applyFont="1" applyFill="1" applyBorder="1" applyAlignment="1">
      <alignment horizontal="right" vertical="center" indent="1" shrinkToFit="1"/>
    </xf>
    <xf numFmtId="179" fontId="9" fillId="0" borderId="22"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indent="1"/>
    </xf>
    <xf numFmtId="0" fontId="0" fillId="0" borderId="0" xfId="0" applyFont="1" applyAlignment="1">
      <alignment horizontal="right" vertical="center" indent="1"/>
    </xf>
    <xf numFmtId="0" fontId="0" fillId="0" borderId="0" xfId="0" applyNumberFormat="1" applyFont="1">
      <alignment vertical="center"/>
    </xf>
    <xf numFmtId="0" fontId="0" fillId="0" borderId="20" xfId="0" applyFont="1" applyFill="1" applyBorder="1" applyAlignment="1">
      <alignment horizontal="left" vertical="center"/>
    </xf>
    <xf numFmtId="0" fontId="0" fillId="0" borderId="27" xfId="0" applyFont="1" applyFill="1" applyBorder="1">
      <alignment vertical="center"/>
    </xf>
    <xf numFmtId="0" fontId="0" fillId="0" borderId="3" xfId="0" applyFont="1" applyFill="1" applyBorder="1">
      <alignment vertical="center"/>
    </xf>
    <xf numFmtId="0" fontId="0" fillId="0" borderId="13" xfId="0" applyFont="1" applyFill="1" applyBorder="1">
      <alignment vertical="center"/>
    </xf>
    <xf numFmtId="0" fontId="0" fillId="0" borderId="25" xfId="0" applyFont="1" applyFill="1" applyBorder="1">
      <alignment vertical="center"/>
    </xf>
    <xf numFmtId="0" fontId="0" fillId="0" borderId="29" xfId="0" applyFont="1" applyFill="1" applyBorder="1">
      <alignment vertical="center"/>
    </xf>
    <xf numFmtId="0" fontId="0" fillId="0" borderId="3" xfId="0" applyFont="1" applyBorder="1" applyAlignment="1">
      <alignment horizontal="center" vertical="center"/>
    </xf>
    <xf numFmtId="178" fontId="2" fillId="0" borderId="0" xfId="0" applyNumberFormat="1" applyFont="1" applyFill="1" applyBorder="1" applyAlignment="1">
      <alignment vertical="center"/>
    </xf>
    <xf numFmtId="178" fontId="0" fillId="0" borderId="0"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0" fontId="2" fillId="0" borderId="0" xfId="0" applyFont="1">
      <alignment vertical="center"/>
    </xf>
    <xf numFmtId="0" fontId="0" fillId="0" borderId="28" xfId="0" applyFont="1" applyBorder="1" applyAlignment="1">
      <alignment horizontal="center" vertical="center"/>
    </xf>
    <xf numFmtId="0" fontId="0" fillId="0" borderId="9" xfId="0" applyFont="1" applyBorder="1" applyAlignment="1">
      <alignment horizontal="center" vertical="center"/>
    </xf>
    <xf numFmtId="178" fontId="0"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179" fontId="2" fillId="0" borderId="7" xfId="0" applyNumberFormat="1" applyFont="1" applyFill="1" applyBorder="1" applyAlignment="1">
      <alignment horizontal="right" vertical="center"/>
    </xf>
    <xf numFmtId="0" fontId="0" fillId="0" borderId="0" xfId="0" applyFont="1" applyFill="1" applyAlignment="1">
      <alignment vertical="center"/>
    </xf>
    <xf numFmtId="0" fontId="0" fillId="0" borderId="0" xfId="0" applyFont="1" applyFill="1">
      <alignment vertical="center"/>
    </xf>
    <xf numFmtId="0" fontId="2" fillId="0" borderId="0" xfId="0" applyFont="1" applyFill="1" applyAlignment="1">
      <alignment vertical="center"/>
    </xf>
    <xf numFmtId="0" fontId="0" fillId="0" borderId="0" xfId="0" applyFont="1" applyFill="1" applyAlignment="1">
      <alignment horizontal="right" vertical="center"/>
    </xf>
    <xf numFmtId="0" fontId="0" fillId="0" borderId="16" xfId="0" applyFont="1" applyFill="1" applyBorder="1">
      <alignment vertical="center"/>
    </xf>
    <xf numFmtId="179" fontId="2" fillId="0" borderId="0" xfId="0" applyNumberFormat="1" applyFont="1" applyFill="1" applyAlignment="1">
      <alignment horizontal="right" vertical="center"/>
    </xf>
    <xf numFmtId="179" fontId="2" fillId="0" borderId="0" xfId="0" applyNumberFormat="1" applyFont="1" applyFill="1" applyAlignment="1">
      <alignment horizontal="center" vertical="center" shrinkToFit="1"/>
    </xf>
    <xf numFmtId="179" fontId="0" fillId="0" borderId="0" xfId="0" applyNumberFormat="1" applyFont="1" applyFill="1" applyAlignment="1">
      <alignment horizontal="right" vertical="center"/>
    </xf>
    <xf numFmtId="179" fontId="0" fillId="0" borderId="0" xfId="0" applyNumberFormat="1" applyFont="1" applyFill="1">
      <alignment vertical="center"/>
    </xf>
    <xf numFmtId="179" fontId="0" fillId="0" borderId="0" xfId="0" applyNumberFormat="1" applyFont="1" applyFill="1" applyAlignment="1">
      <alignment horizontal="right" vertical="center" shrinkToFit="1"/>
    </xf>
    <xf numFmtId="0" fontId="8" fillId="0" borderId="0" xfId="0" applyFont="1" applyFill="1" applyBorder="1" applyAlignment="1">
      <alignment vertical="center" shrinkToFit="1"/>
    </xf>
    <xf numFmtId="179" fontId="0" fillId="0" borderId="7" xfId="0" applyNumberFormat="1" applyFont="1" applyFill="1" applyBorder="1">
      <alignment vertical="center"/>
    </xf>
    <xf numFmtId="0" fontId="0" fillId="0" borderId="16" xfId="0" applyFont="1" applyBorder="1">
      <alignment vertical="center"/>
    </xf>
    <xf numFmtId="0" fontId="0" fillId="0" borderId="14" xfId="0" applyFont="1" applyBorder="1">
      <alignment vertical="center"/>
    </xf>
    <xf numFmtId="0" fontId="0" fillId="0" borderId="13" xfId="0" applyFont="1" applyBorder="1">
      <alignment vertical="center"/>
    </xf>
    <xf numFmtId="179" fontId="2" fillId="0" borderId="5" xfId="0" applyNumberFormat="1" applyFont="1" applyFill="1" applyBorder="1" applyAlignment="1">
      <alignment horizontal="center" vertical="center"/>
    </xf>
    <xf numFmtId="186" fontId="2" fillId="0" borderId="0" xfId="0" applyNumberFormat="1" applyFont="1" applyFill="1" applyBorder="1" applyAlignment="1">
      <alignment horizontal="right" vertical="center" shrinkToFit="1"/>
    </xf>
    <xf numFmtId="0" fontId="0" fillId="0" borderId="25" xfId="0" applyFont="1" applyBorder="1">
      <alignment vertical="center"/>
    </xf>
    <xf numFmtId="0" fontId="13" fillId="0" borderId="0" xfId="0" applyFont="1">
      <alignment vertical="center"/>
    </xf>
    <xf numFmtId="0" fontId="0" fillId="0" borderId="0" xfId="0" applyBorder="1">
      <alignment vertical="center"/>
    </xf>
    <xf numFmtId="49" fontId="0" fillId="0" borderId="0" xfId="0" applyNumberFormat="1" applyFont="1" applyBorder="1" applyAlignment="1">
      <alignment vertical="center"/>
    </xf>
    <xf numFmtId="180" fontId="0" fillId="0" borderId="0" xfId="0" applyNumberFormat="1" applyBorder="1" applyAlignment="1">
      <alignment vertical="center"/>
    </xf>
    <xf numFmtId="180" fontId="0" fillId="0" borderId="0" xfId="0" applyNumberFormat="1">
      <alignment vertical="center"/>
    </xf>
    <xf numFmtId="0" fontId="0" fillId="0" borderId="0" xfId="0" applyBorder="1" applyAlignment="1">
      <alignment horizontal="center" vertical="center"/>
    </xf>
    <xf numFmtId="180" fontId="0" fillId="0" borderId="0" xfId="0" applyNumberFormat="1" applyBorder="1" applyAlignment="1">
      <alignment horizontal="right" vertical="center"/>
    </xf>
    <xf numFmtId="0" fontId="0" fillId="0" borderId="0" xfId="0" applyAlignment="1">
      <alignment horizontal="right" vertical="center"/>
    </xf>
    <xf numFmtId="177" fontId="2" fillId="0" borderId="31" xfId="0"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177" fontId="2" fillId="0" borderId="33" xfId="0" applyNumberFormat="1" applyFont="1" applyFill="1" applyBorder="1" applyAlignment="1">
      <alignment horizontal="right" vertical="center"/>
    </xf>
    <xf numFmtId="0" fontId="0" fillId="0" borderId="7" xfId="0" applyFont="1" applyFill="1" applyBorder="1" applyAlignment="1">
      <alignment horizontal="distributed" vertical="center"/>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179" fontId="0" fillId="0" borderId="0" xfId="0" applyNumberFormat="1" applyFont="1" applyBorder="1" applyAlignment="1">
      <alignment horizontal="right" vertical="center" shrinkToFit="1"/>
    </xf>
    <xf numFmtId="179" fontId="3" fillId="0" borderId="0" xfId="0" applyNumberFormat="1" applyFont="1" applyAlignment="1">
      <alignment vertical="center"/>
    </xf>
    <xf numFmtId="179" fontId="0" fillId="0" borderId="6" xfId="0" applyNumberFormat="1" applyFont="1" applyFill="1" applyBorder="1" applyAlignment="1">
      <alignment vertical="center"/>
    </xf>
    <xf numFmtId="179" fontId="0" fillId="0" borderId="0" xfId="0" applyNumberFormat="1" applyFont="1" applyFill="1" applyBorder="1" applyAlignment="1">
      <alignment vertical="center"/>
    </xf>
    <xf numFmtId="179" fontId="0" fillId="0" borderId="22" xfId="0" applyNumberFormat="1" applyFont="1" applyFill="1" applyBorder="1" applyAlignment="1">
      <alignment vertical="center" shrinkToFit="1"/>
    </xf>
    <xf numFmtId="179" fontId="0" fillId="0" borderId="15" xfId="0" applyNumberFormat="1" applyFont="1" applyFill="1" applyBorder="1" applyAlignment="1">
      <alignment vertical="center"/>
    </xf>
    <xf numFmtId="179" fontId="0" fillId="0" borderId="7" xfId="0" applyNumberFormat="1" applyFont="1" applyFill="1" applyBorder="1" applyAlignment="1">
      <alignment vertical="center"/>
    </xf>
    <xf numFmtId="179" fontId="0" fillId="0" borderId="23" xfId="0" applyNumberFormat="1" applyFont="1" applyFill="1" applyBorder="1" applyAlignment="1">
      <alignment vertical="center" shrinkToFit="1"/>
    </xf>
    <xf numFmtId="179" fontId="0" fillId="0" borderId="0" xfId="0" applyNumberFormat="1" applyFont="1" applyBorder="1" applyAlignment="1">
      <alignment vertical="center"/>
    </xf>
    <xf numFmtId="179" fontId="0" fillId="0" borderId="0" xfId="0" applyNumberFormat="1" applyFont="1" applyAlignment="1">
      <alignment vertical="center"/>
    </xf>
    <xf numFmtId="179" fontId="0" fillId="0" borderId="36" xfId="0" applyNumberFormat="1" applyFont="1" applyFill="1" applyBorder="1" applyAlignment="1">
      <alignment vertical="center"/>
    </xf>
    <xf numFmtId="179" fontId="2" fillId="0" borderId="37" xfId="0" applyNumberFormat="1" applyFont="1" applyFill="1" applyBorder="1" applyAlignment="1">
      <alignment horizontal="center" vertical="center"/>
    </xf>
    <xf numFmtId="179" fontId="0" fillId="0" borderId="38" xfId="0" applyNumberFormat="1" applyFont="1" applyFill="1" applyBorder="1" applyAlignment="1">
      <alignment horizontal="center" vertical="center"/>
    </xf>
    <xf numFmtId="179" fontId="2" fillId="0" borderId="39" xfId="0" applyNumberFormat="1" applyFont="1" applyFill="1" applyBorder="1" applyAlignment="1">
      <alignment horizontal="center" vertical="center"/>
    </xf>
    <xf numFmtId="179" fontId="0" fillId="0" borderId="40" xfId="0" applyNumberFormat="1" applyFont="1" applyFill="1" applyBorder="1" applyAlignment="1">
      <alignment horizontal="center" vertical="center"/>
    </xf>
    <xf numFmtId="179" fontId="0" fillId="0" borderId="41" xfId="0" applyNumberFormat="1" applyFont="1" applyFill="1" applyBorder="1" applyAlignment="1">
      <alignment horizontal="center" vertical="center"/>
    </xf>
    <xf numFmtId="0" fontId="2" fillId="0" borderId="42"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7" xfId="0" applyFont="1" applyFill="1" applyBorder="1" applyAlignment="1">
      <alignment horizontal="distributed" vertical="center"/>
    </xf>
    <xf numFmtId="0" fontId="0" fillId="0" borderId="43" xfId="0" applyFont="1" applyFill="1" applyBorder="1" applyAlignment="1">
      <alignment horizontal="center" vertical="center" wrapText="1"/>
    </xf>
    <xf numFmtId="178" fontId="10" fillId="0" borderId="5" xfId="0" applyNumberFormat="1" applyFont="1" applyFill="1" applyBorder="1" applyAlignment="1">
      <alignment horizontal="right"/>
    </xf>
    <xf numFmtId="188" fontId="10" fillId="0" borderId="0" xfId="0" applyNumberFormat="1" applyFont="1" applyFill="1" applyBorder="1" applyAlignment="1">
      <alignment horizontal="right"/>
    </xf>
    <xf numFmtId="0" fontId="0" fillId="0" borderId="43" xfId="0" applyFont="1" applyFill="1" applyBorder="1" applyAlignment="1">
      <alignment horizontal="distributed" vertical="center"/>
    </xf>
    <xf numFmtId="0" fontId="0" fillId="0" borderId="44" xfId="0" applyFont="1" applyFill="1" applyBorder="1" applyAlignment="1">
      <alignment horizontal="distributed" vertical="center"/>
    </xf>
    <xf numFmtId="187" fontId="0" fillId="0" borderId="0" xfId="0"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shrinkToFit="1"/>
    </xf>
    <xf numFmtId="0" fontId="0" fillId="0" borderId="0" xfId="0" applyFont="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179" fontId="0" fillId="0" borderId="33" xfId="0" applyNumberFormat="1" applyFont="1" applyFill="1" applyBorder="1" applyAlignment="1">
      <alignment horizontal="right" vertical="center"/>
    </xf>
    <xf numFmtId="179" fontId="0" fillId="0" borderId="34"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88" fontId="2" fillId="0" borderId="0" xfId="0"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0" fontId="5" fillId="0" borderId="0" xfId="0" applyFont="1" applyFill="1" applyBorder="1" applyAlignment="1">
      <alignment horizontal="distributed" vertical="center" shrinkToFit="1"/>
    </xf>
    <xf numFmtId="183" fontId="0" fillId="0" borderId="0" xfId="0" applyNumberFormat="1">
      <alignment vertical="center"/>
    </xf>
    <xf numFmtId="183" fontId="0" fillId="0" borderId="0" xfId="0" applyNumberFormat="1" applyBorder="1" applyAlignment="1">
      <alignment horizontal="right" vertical="center"/>
    </xf>
    <xf numFmtId="183" fontId="2" fillId="0" borderId="0" xfId="0" applyNumberFormat="1" applyFont="1" applyBorder="1" applyAlignment="1">
      <alignment horizontal="right" vertical="center"/>
    </xf>
    <xf numFmtId="183" fontId="0" fillId="0" borderId="0" xfId="0" applyNumberFormat="1" applyFont="1" applyBorder="1" applyAlignment="1">
      <alignment horizontal="right" vertical="center"/>
    </xf>
    <xf numFmtId="183" fontId="0" fillId="0" borderId="0" xfId="0" applyNumberFormat="1" applyBorder="1">
      <alignment vertical="center"/>
    </xf>
    <xf numFmtId="183" fontId="0" fillId="0" borderId="0" xfId="0" applyNumberFormat="1" applyAlignment="1">
      <alignment horizontal="center" vertical="center"/>
    </xf>
    <xf numFmtId="49" fontId="0" fillId="0" borderId="0" xfId="0" applyNumberFormat="1">
      <alignment vertical="center"/>
    </xf>
    <xf numFmtId="0" fontId="0" fillId="0" borderId="50" xfId="0" applyBorder="1" applyAlignment="1">
      <alignment vertical="center"/>
    </xf>
    <xf numFmtId="0" fontId="0" fillId="0" borderId="4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horizontal="center" vertical="center"/>
    </xf>
    <xf numFmtId="0" fontId="2" fillId="0" borderId="54" xfId="0" applyFont="1" applyBorder="1" applyAlignment="1">
      <alignment horizontal="center" vertical="center"/>
    </xf>
    <xf numFmtId="180" fontId="0" fillId="0" borderId="31" xfId="0" applyNumberFormat="1" applyBorder="1" applyAlignment="1">
      <alignment vertical="center"/>
    </xf>
    <xf numFmtId="180" fontId="2" fillId="0" borderId="32" xfId="0" applyNumberFormat="1" applyFont="1" applyBorder="1" applyAlignment="1">
      <alignment vertical="center"/>
    </xf>
    <xf numFmtId="180" fontId="2" fillId="0" borderId="33" xfId="0" applyNumberFormat="1" applyFont="1" applyFill="1" applyBorder="1" applyAlignment="1">
      <alignment vertical="center"/>
    </xf>
    <xf numFmtId="180" fontId="0" fillId="0" borderId="34" xfId="0" applyNumberFormat="1" applyBorder="1" applyAlignment="1">
      <alignment vertical="center"/>
    </xf>
    <xf numFmtId="180" fontId="2" fillId="0" borderId="35" xfId="0" applyNumberFormat="1" applyFont="1" applyBorder="1" applyAlignment="1">
      <alignment vertical="center"/>
    </xf>
    <xf numFmtId="0" fontId="17" fillId="0" borderId="55" xfId="0" applyFont="1" applyBorder="1" applyAlignment="1">
      <alignment vertical="center" shrinkToFit="1"/>
    </xf>
    <xf numFmtId="180" fontId="0" fillId="0" borderId="56" xfId="0" applyNumberFormat="1" applyBorder="1" applyAlignment="1">
      <alignment horizontal="right" vertical="center"/>
    </xf>
    <xf numFmtId="0" fontId="0" fillId="0" borderId="40" xfId="0" applyBorder="1" applyAlignment="1">
      <alignment vertical="center" shrinkToFit="1"/>
    </xf>
    <xf numFmtId="180" fontId="0" fillId="0" borderId="57" xfId="0" applyNumberFormat="1" applyBorder="1" applyAlignment="1">
      <alignment horizontal="right" vertical="center"/>
    </xf>
    <xf numFmtId="0" fontId="0" fillId="0" borderId="0" xfId="0" applyFill="1" applyBorder="1" applyAlignment="1">
      <alignment vertical="center" shrinkToFit="1"/>
    </xf>
    <xf numFmtId="178" fontId="17" fillId="0" borderId="50" xfId="0" applyNumberFormat="1" applyFont="1" applyBorder="1" applyAlignment="1">
      <alignment vertical="center"/>
    </xf>
    <xf numFmtId="41" fontId="2" fillId="0" borderId="0" xfId="0" applyNumberFormat="1" applyFont="1" applyFill="1" applyBorder="1" applyAlignment="1">
      <alignment horizontal="right" vertical="center"/>
    </xf>
    <xf numFmtId="0" fontId="0" fillId="0" borderId="50" xfId="0" applyBorder="1" applyAlignment="1">
      <alignment vertical="center" shrinkToFit="1"/>
    </xf>
    <xf numFmtId="0" fontId="0" fillId="0" borderId="0" xfId="0" applyFill="1" applyBorder="1" applyAlignment="1">
      <alignment horizontal="distributed" vertical="center" shrinkToFit="1"/>
    </xf>
    <xf numFmtId="41" fontId="0" fillId="0" borderId="0" xfId="0" applyNumberFormat="1" applyFont="1" applyFill="1" applyBorder="1" applyAlignment="1">
      <alignment horizontal="right" vertical="center"/>
    </xf>
    <xf numFmtId="41" fontId="0" fillId="0" borderId="0" xfId="0" applyNumberFormat="1" applyFill="1" applyBorder="1" applyAlignment="1">
      <alignment horizontal="right" vertical="center"/>
    </xf>
    <xf numFmtId="0" fontId="17" fillId="0" borderId="0" xfId="0" applyFont="1" applyFill="1" applyBorder="1" applyAlignment="1">
      <alignment horizontal="distributed" vertical="center" shrinkToFit="1"/>
    </xf>
    <xf numFmtId="41" fontId="0" fillId="0" borderId="0" xfId="0" applyNumberFormat="1">
      <alignment vertical="center"/>
    </xf>
    <xf numFmtId="41" fontId="0" fillId="0" borderId="0" xfId="0" applyNumberFormat="1" applyBorder="1" applyAlignment="1">
      <alignment vertical="center"/>
    </xf>
    <xf numFmtId="49" fontId="0" fillId="0" borderId="0" xfId="0" applyNumberFormat="1" applyFont="1" applyBorder="1">
      <alignment vertical="center"/>
    </xf>
    <xf numFmtId="183" fontId="0" fillId="0" borderId="0" xfId="0" applyNumberFormat="1" applyFont="1" applyBorder="1" applyAlignment="1">
      <alignment horizontal="center" vertical="center"/>
    </xf>
    <xf numFmtId="0" fontId="2" fillId="0" borderId="0" xfId="0" applyFont="1" applyBorder="1" applyAlignment="1">
      <alignment horizontal="center" vertical="center"/>
    </xf>
    <xf numFmtId="180" fontId="0" fillId="0" borderId="0" xfId="0" applyNumberFormat="1" applyBorder="1" applyAlignment="1">
      <alignment horizontal="right" vertical="center" indent="1" shrinkToFit="1"/>
    </xf>
    <xf numFmtId="41" fontId="0" fillId="0" borderId="0" xfId="0" applyNumberFormat="1" applyBorder="1">
      <alignment vertical="center"/>
    </xf>
    <xf numFmtId="176" fontId="2" fillId="0" borderId="5" xfId="0" applyNumberFormat="1" applyFont="1" applyFill="1" applyBorder="1" applyAlignment="1">
      <alignment vertical="center"/>
    </xf>
    <xf numFmtId="176" fontId="2"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60" xfId="0" applyFont="1" applyFill="1" applyBorder="1" applyAlignment="1">
      <alignment horizontal="center" vertical="center"/>
    </xf>
    <xf numFmtId="176" fontId="2" fillId="0" borderId="47" xfId="0" applyNumberFormat="1" applyFont="1" applyFill="1" applyBorder="1" applyAlignment="1">
      <alignment vertical="center"/>
    </xf>
    <xf numFmtId="176" fontId="2" fillId="0" borderId="33" xfId="0" applyNumberFormat="1" applyFont="1" applyFill="1" applyBorder="1" applyAlignment="1">
      <alignment vertical="center"/>
    </xf>
    <xf numFmtId="0" fontId="2" fillId="0" borderId="40" xfId="0" applyFont="1" applyBorder="1" applyAlignment="1">
      <alignment horizontal="distributed" vertical="center"/>
    </xf>
    <xf numFmtId="176" fontId="0" fillId="0" borderId="33" xfId="0" applyNumberFormat="1" applyFont="1" applyFill="1" applyBorder="1" applyAlignment="1">
      <alignment vertical="center"/>
    </xf>
    <xf numFmtId="179" fontId="2" fillId="0" borderId="0" xfId="0" applyNumberFormat="1" applyFont="1" applyFill="1" applyBorder="1" applyAlignment="1">
      <alignment horizontal="center" vertical="center"/>
    </xf>
    <xf numFmtId="0" fontId="0" fillId="0" borderId="61" xfId="0" applyFont="1" applyFill="1" applyBorder="1" applyAlignment="1">
      <alignment horizontal="center" vertical="center"/>
    </xf>
    <xf numFmtId="0" fontId="0" fillId="0" borderId="0" xfId="0" applyAlignment="1">
      <alignment horizontal="center" vertical="center"/>
    </xf>
    <xf numFmtId="179" fontId="2" fillId="0" borderId="63" xfId="0" applyNumberFormat="1" applyFont="1" applyFill="1" applyBorder="1" applyAlignment="1">
      <alignment horizontal="center" vertical="center"/>
    </xf>
    <xf numFmtId="179" fontId="2" fillId="0" borderId="64" xfId="0" applyNumberFormat="1" applyFont="1" applyFill="1" applyBorder="1" applyAlignment="1">
      <alignment horizontal="center" vertical="center"/>
    </xf>
    <xf numFmtId="179" fontId="2" fillId="0" borderId="47" xfId="0" applyNumberFormat="1" applyFont="1" applyFill="1" applyBorder="1" applyAlignment="1">
      <alignment horizontal="right" vertical="center"/>
    </xf>
    <xf numFmtId="179" fontId="2" fillId="0" borderId="33" xfId="0" applyNumberFormat="1" applyFont="1" applyFill="1" applyBorder="1" applyAlignment="1">
      <alignment horizontal="right" vertical="center"/>
    </xf>
    <xf numFmtId="176" fontId="2" fillId="0" borderId="47" xfId="2" applyNumberFormat="1" applyFont="1" applyFill="1" applyBorder="1" applyAlignment="1" applyProtection="1">
      <alignment horizontal="right" vertical="center"/>
    </xf>
    <xf numFmtId="179" fontId="0" fillId="0" borderId="33" xfId="2" applyNumberFormat="1" applyFont="1" applyFill="1" applyBorder="1" applyAlignment="1" applyProtection="1">
      <alignment horizontal="right" vertical="center"/>
    </xf>
    <xf numFmtId="176" fontId="2" fillId="0" borderId="33" xfId="2" applyNumberFormat="1" applyFont="1" applyFill="1" applyBorder="1" applyAlignment="1" applyProtection="1">
      <alignment horizontal="right" vertical="center"/>
    </xf>
    <xf numFmtId="176" fontId="0" fillId="0" borderId="33" xfId="2" applyNumberFormat="1" applyFont="1" applyFill="1" applyBorder="1" applyAlignment="1" applyProtection="1">
      <alignment horizontal="right" vertical="center"/>
    </xf>
    <xf numFmtId="0" fontId="6" fillId="0" borderId="51" xfId="0" applyFont="1" applyFill="1" applyBorder="1" applyAlignment="1">
      <alignment horizontal="center" vertical="center"/>
    </xf>
    <xf numFmtId="0" fontId="0" fillId="0" borderId="34" xfId="0" applyFont="1" applyBorder="1" applyAlignment="1">
      <alignment horizontal="right" vertical="center"/>
    </xf>
    <xf numFmtId="188" fontId="0" fillId="0" borderId="0" xfId="0" applyNumberFormat="1" applyFont="1" applyFill="1" applyBorder="1" applyAlignment="1">
      <alignment vertical="center"/>
    </xf>
    <xf numFmtId="0" fontId="2" fillId="0" borderId="67" xfId="0" applyFont="1" applyFill="1" applyBorder="1" applyAlignment="1">
      <alignment horizontal="distributed" vertical="center"/>
    </xf>
    <xf numFmtId="0" fontId="0" fillId="0" borderId="68" xfId="0" applyFont="1" applyFill="1" applyBorder="1" applyAlignment="1">
      <alignment horizontal="distributed" vertical="center"/>
    </xf>
    <xf numFmtId="0" fontId="0" fillId="0" borderId="68" xfId="0" applyFont="1" applyFill="1" applyBorder="1" applyAlignment="1">
      <alignment horizontal="center" vertical="center"/>
    </xf>
    <xf numFmtId="0" fontId="0" fillId="0" borderId="69" xfId="0" applyFont="1" applyFill="1" applyBorder="1" applyAlignment="1">
      <alignment horizontal="distributed" vertical="center"/>
    </xf>
    <xf numFmtId="0" fontId="0" fillId="0" borderId="3" xfId="0" applyFill="1" applyBorder="1" applyAlignment="1">
      <alignment horizontal="center" vertical="center"/>
    </xf>
    <xf numFmtId="0" fontId="0" fillId="0" borderId="0" xfId="0" applyFill="1" applyAlignment="1">
      <alignment vertical="center"/>
    </xf>
    <xf numFmtId="179" fontId="0" fillId="0" borderId="0" xfId="0" applyNumberFormat="1" applyFill="1" applyBorder="1" applyAlignment="1">
      <alignment horizontal="left" vertical="center"/>
    </xf>
    <xf numFmtId="179" fontId="0" fillId="0" borderId="0" xfId="0" applyNumberFormat="1" applyFont="1" applyFill="1" applyBorder="1" applyAlignment="1">
      <alignment horizontal="left" vertical="center"/>
    </xf>
    <xf numFmtId="0" fontId="0" fillId="0" borderId="28" xfId="0" applyFont="1" applyFill="1" applyBorder="1" applyAlignment="1">
      <alignment horizontal="center" vertical="center"/>
    </xf>
    <xf numFmtId="0" fontId="20" fillId="0" borderId="10" xfId="0" applyFont="1" applyFill="1" applyBorder="1" applyAlignment="1">
      <alignment horizontal="center" vertical="center" shrinkToFit="1"/>
    </xf>
    <xf numFmtId="0" fontId="16" fillId="0" borderId="7" xfId="0" applyFont="1" applyBorder="1" applyAlignment="1">
      <alignment vertical="center"/>
    </xf>
    <xf numFmtId="0" fontId="2" fillId="0" borderId="28" xfId="0" applyFont="1" applyFill="1" applyBorder="1" applyAlignment="1">
      <alignment horizontal="center" vertical="center"/>
    </xf>
    <xf numFmtId="0" fontId="16" fillId="0" borderId="7" xfId="0" applyFont="1" applyFill="1" applyBorder="1" applyAlignment="1">
      <alignment vertical="center"/>
    </xf>
    <xf numFmtId="179" fontId="0" fillId="0" borderId="6" xfId="0" applyNumberFormat="1" applyFont="1" applyFill="1" applyBorder="1" applyAlignment="1">
      <alignment horizontal="right" vertical="center"/>
    </xf>
    <xf numFmtId="0" fontId="0" fillId="0" borderId="1" xfId="0" applyFill="1" applyBorder="1" applyAlignment="1">
      <alignment horizontal="right" vertical="center"/>
    </xf>
    <xf numFmtId="178" fontId="0" fillId="0" borderId="33" xfId="0" applyNumberFormat="1" applyFont="1" applyFill="1" applyBorder="1" applyAlignment="1">
      <alignment horizontal="right" vertical="center"/>
    </xf>
    <xf numFmtId="0" fontId="2" fillId="0" borderId="0" xfId="0" applyFont="1" applyFill="1">
      <alignment vertical="center"/>
    </xf>
    <xf numFmtId="49" fontId="0" fillId="0" borderId="0" xfId="0" applyNumberFormat="1" applyAlignment="1">
      <alignment horizontal="left" vertical="center"/>
    </xf>
    <xf numFmtId="0" fontId="0" fillId="0" borderId="50" xfId="0" applyFont="1" applyBorder="1" applyAlignment="1">
      <alignment horizontal="center" vertical="center"/>
    </xf>
    <xf numFmtId="189" fontId="0" fillId="0" borderId="0" xfId="0" applyNumberFormat="1" applyBorder="1" applyAlignment="1">
      <alignment horizontal="right" vertical="center"/>
    </xf>
    <xf numFmtId="189" fontId="0" fillId="0" borderId="0" xfId="0" applyNumberFormat="1">
      <alignment vertical="center"/>
    </xf>
    <xf numFmtId="0" fontId="21" fillId="0" borderId="59" xfId="0" applyFont="1" applyBorder="1" applyAlignment="1">
      <alignment horizontal="center" vertical="center"/>
    </xf>
    <xf numFmtId="179" fontId="2" fillId="0" borderId="4" xfId="0" applyNumberFormat="1" applyFont="1" applyFill="1" applyBorder="1" applyAlignment="1">
      <alignment vertical="center" shrinkToFit="1"/>
    </xf>
    <xf numFmtId="179" fontId="2" fillId="0" borderId="21" xfId="0" applyNumberFormat="1" applyFont="1" applyFill="1" applyBorder="1" applyAlignment="1">
      <alignment vertical="center" shrinkToFit="1"/>
    </xf>
    <xf numFmtId="0" fontId="0" fillId="0" borderId="43" xfId="0" applyFont="1" applyFill="1" applyBorder="1" applyAlignment="1">
      <alignment horizontal="center" vertical="center"/>
    </xf>
    <xf numFmtId="0" fontId="21" fillId="0" borderId="3" xfId="0" applyFont="1" applyFill="1" applyBorder="1" applyAlignment="1">
      <alignment horizontal="center" vertical="center" wrapText="1"/>
    </xf>
    <xf numFmtId="176" fontId="22" fillId="0" borderId="5" xfId="0" applyNumberFormat="1" applyFont="1" applyFill="1" applyBorder="1" applyAlignment="1">
      <alignment horizontal="right" vertical="center"/>
    </xf>
    <xf numFmtId="176" fontId="22" fillId="0" borderId="0" xfId="0" applyNumberFormat="1" applyFont="1" applyFill="1" applyBorder="1" applyAlignment="1">
      <alignment horizontal="right" vertical="center"/>
    </xf>
    <xf numFmtId="177" fontId="22" fillId="0" borderId="0" xfId="0" applyNumberFormat="1" applyFont="1" applyFill="1" applyBorder="1" applyAlignment="1">
      <alignment horizontal="right" vertical="center"/>
    </xf>
    <xf numFmtId="0" fontId="21" fillId="0" borderId="11" xfId="0" applyFont="1" applyFill="1" applyBorder="1" applyAlignment="1">
      <alignment horizontal="center" vertical="center" wrapText="1"/>
    </xf>
    <xf numFmtId="38" fontId="2" fillId="0" borderId="5" xfId="2" applyFont="1" applyFill="1" applyBorder="1" applyAlignment="1">
      <alignment horizontal="right" vertical="center"/>
    </xf>
    <xf numFmtId="38" fontId="2" fillId="0" borderId="0" xfId="2" applyFont="1" applyFill="1" applyBorder="1" applyAlignment="1">
      <alignment horizontal="right" vertical="center"/>
    </xf>
    <xf numFmtId="179" fontId="2" fillId="0" borderId="5" xfId="0" applyNumberFormat="1" applyFont="1" applyFill="1" applyBorder="1" applyAlignment="1">
      <alignment vertical="center" shrinkToFit="1"/>
    </xf>
    <xf numFmtId="0" fontId="0" fillId="0" borderId="12" xfId="0" applyFont="1" applyFill="1" applyBorder="1" applyAlignment="1">
      <alignment vertical="center"/>
    </xf>
    <xf numFmtId="0" fontId="0" fillId="0" borderId="8" xfId="0" applyFont="1" applyFill="1" applyBorder="1" applyAlignment="1">
      <alignment vertical="center"/>
    </xf>
    <xf numFmtId="179" fontId="0" fillId="0" borderId="34" xfId="0" applyNumberFormat="1" applyFont="1" applyFill="1" applyBorder="1" applyAlignment="1">
      <alignment vertical="center" shrinkToFit="1"/>
    </xf>
    <xf numFmtId="179" fontId="4" fillId="0" borderId="0" xfId="0" applyNumberFormat="1" applyFont="1" applyAlignment="1">
      <alignment vertical="center"/>
    </xf>
    <xf numFmtId="179" fontId="2" fillId="0" borderId="0" xfId="0" applyNumberFormat="1" applyFont="1" applyFill="1" applyBorder="1" applyAlignment="1">
      <alignment vertical="center"/>
    </xf>
    <xf numFmtId="0" fontId="0" fillId="0" borderId="0" xfId="0" applyFont="1" applyFill="1" applyBorder="1" applyAlignment="1">
      <alignment horizontal="center" vertical="center" shrinkToFit="1"/>
    </xf>
    <xf numFmtId="179" fontId="5" fillId="0" borderId="31" xfId="0" applyNumberFormat="1" applyFont="1" applyFill="1" applyBorder="1" applyAlignment="1">
      <alignment horizontal="center" vertical="center"/>
    </xf>
    <xf numFmtId="179" fontId="0" fillId="0" borderId="31" xfId="0" applyNumberFormat="1" applyFont="1" applyFill="1" applyBorder="1" applyAlignment="1">
      <alignment vertical="center"/>
    </xf>
    <xf numFmtId="179" fontId="0" fillId="0" borderId="50" xfId="0" applyNumberFormat="1" applyFont="1" applyFill="1" applyBorder="1" applyAlignment="1">
      <alignment vertical="center" shrinkToFit="1"/>
    </xf>
    <xf numFmtId="179" fontId="5" fillId="0" borderId="76" xfId="0" applyNumberFormat="1" applyFont="1" applyFill="1" applyBorder="1" applyAlignment="1">
      <alignment horizontal="center" vertical="center"/>
    </xf>
    <xf numFmtId="179" fontId="2" fillId="0" borderId="0" xfId="0" applyNumberFormat="1" applyFont="1" applyFill="1" applyBorder="1" applyAlignment="1">
      <alignment vertical="center" shrinkToFit="1"/>
    </xf>
    <xf numFmtId="179" fontId="0" fillId="0" borderId="77" xfId="0" applyNumberFormat="1" applyFont="1" applyFill="1" applyBorder="1" applyAlignment="1">
      <alignment vertical="center"/>
    </xf>
    <xf numFmtId="179" fontId="0" fillId="0" borderId="72" xfId="0" applyNumberFormat="1" applyFont="1" applyFill="1" applyBorder="1" applyAlignment="1">
      <alignment vertical="center"/>
    </xf>
    <xf numFmtId="179" fontId="0" fillId="0" borderId="32" xfId="0" applyNumberFormat="1" applyFont="1" applyBorder="1" applyAlignment="1">
      <alignment vertical="center"/>
    </xf>
    <xf numFmtId="179" fontId="0" fillId="0" borderId="1" xfId="0" applyNumberFormat="1" applyFont="1" applyBorder="1" applyAlignment="1">
      <alignment vertical="center"/>
    </xf>
    <xf numFmtId="0" fontId="2" fillId="0" borderId="78" xfId="0" applyNumberFormat="1" applyFont="1" applyFill="1" applyBorder="1" applyAlignment="1">
      <alignment vertical="center"/>
    </xf>
    <xf numFmtId="0" fontId="2" fillId="0" borderId="79" xfId="0" applyNumberFormat="1" applyFont="1" applyFill="1" applyBorder="1" applyAlignment="1">
      <alignment vertical="center"/>
    </xf>
    <xf numFmtId="179" fontId="2" fillId="0" borderId="31" xfId="0" applyNumberFormat="1" applyFont="1" applyFill="1" applyBorder="1" applyAlignment="1">
      <alignment horizontal="center" vertical="center"/>
    </xf>
    <xf numFmtId="179" fontId="2" fillId="0" borderId="31" xfId="0" applyNumberFormat="1" applyFont="1" applyFill="1" applyBorder="1" applyAlignment="1">
      <alignment horizontal="right" vertical="center"/>
    </xf>
    <xf numFmtId="179" fontId="2" fillId="0" borderId="32" xfId="0" applyNumberFormat="1" applyFont="1" applyFill="1" applyBorder="1" applyAlignment="1">
      <alignment horizontal="right" vertical="center"/>
    </xf>
    <xf numFmtId="179" fontId="2" fillId="0" borderId="78" xfId="0" applyNumberFormat="1" applyFont="1" applyFill="1" applyBorder="1" applyAlignment="1">
      <alignment horizontal="center" vertical="center" shrinkToFit="1"/>
    </xf>
    <xf numFmtId="0" fontId="2" fillId="0" borderId="31" xfId="0" applyNumberFormat="1" applyFont="1" applyFill="1" applyBorder="1" applyAlignment="1">
      <alignment horizontal="center" vertical="center" shrinkToFit="1"/>
    </xf>
    <xf numFmtId="179" fontId="2" fillId="0" borderId="79" xfId="0" applyNumberFormat="1" applyFont="1" applyFill="1" applyBorder="1" applyAlignment="1">
      <alignment horizontal="center" vertical="center" shrinkToFit="1"/>
    </xf>
    <xf numFmtId="0" fontId="0" fillId="0" borderId="86" xfId="0" applyFont="1" applyFill="1" applyBorder="1" applyAlignment="1">
      <alignment horizontal="center" vertical="center" shrinkToFit="1"/>
    </xf>
    <xf numFmtId="0" fontId="0" fillId="0" borderId="82" xfId="0" applyFont="1" applyFill="1" applyBorder="1" applyAlignment="1">
      <alignment horizontal="center" vertical="center" shrinkToFit="1"/>
    </xf>
    <xf numFmtId="176" fontId="0" fillId="0" borderId="0" xfId="2" applyNumberFormat="1" applyFont="1" applyFill="1" applyBorder="1" applyAlignment="1" applyProtection="1">
      <alignment horizontal="right" vertical="center"/>
    </xf>
    <xf numFmtId="179" fontId="0" fillId="0" borderId="0" xfId="2" applyNumberFormat="1" applyFont="1" applyFill="1" applyBorder="1" applyAlignment="1" applyProtection="1">
      <alignment horizontal="right" vertical="center"/>
    </xf>
    <xf numFmtId="176" fontId="2" fillId="0" borderId="5" xfId="2" applyNumberFormat="1" applyFont="1" applyFill="1" applyBorder="1" applyAlignment="1" applyProtection="1">
      <alignment horizontal="right" vertical="center"/>
    </xf>
    <xf numFmtId="176" fontId="2" fillId="0" borderId="0" xfId="2" applyNumberFormat="1" applyFont="1" applyFill="1" applyBorder="1" applyAlignment="1" applyProtection="1">
      <alignment horizontal="right" vertical="center"/>
    </xf>
    <xf numFmtId="178" fontId="0" fillId="0" borderId="0" xfId="0" applyNumberFormat="1" applyFont="1" applyFill="1" applyBorder="1" applyAlignment="1">
      <alignment horizontal="center" vertical="center"/>
    </xf>
    <xf numFmtId="178" fontId="0" fillId="0" borderId="79" xfId="0" applyNumberFormat="1" applyFont="1" applyFill="1" applyBorder="1" applyAlignment="1">
      <alignment horizontal="center" vertical="center"/>
    </xf>
    <xf numFmtId="179" fontId="0" fillId="0" borderId="0" xfId="0" applyNumberFormat="1" applyFont="1" applyFill="1" applyBorder="1" applyAlignment="1">
      <alignment horizontal="right" vertical="top"/>
    </xf>
    <xf numFmtId="179" fontId="0" fillId="0" borderId="0" xfId="2" applyNumberFormat="1" applyFont="1" applyFill="1" applyBorder="1" applyAlignment="1" applyProtection="1">
      <alignment horizontal="right" vertical="top"/>
    </xf>
    <xf numFmtId="176" fontId="0" fillId="0" borderId="0" xfId="2" applyNumberFormat="1" applyFont="1" applyFill="1" applyBorder="1" applyAlignment="1" applyProtection="1">
      <alignment horizontal="right" vertical="top"/>
    </xf>
    <xf numFmtId="176" fontId="0" fillId="0" borderId="33" xfId="2" applyNumberFormat="1" applyFont="1" applyFill="1" applyBorder="1" applyAlignment="1" applyProtection="1">
      <alignment horizontal="right" vertical="top"/>
    </xf>
    <xf numFmtId="0" fontId="0" fillId="0" borderId="40" xfId="0" applyFont="1" applyBorder="1" applyAlignment="1">
      <alignment vertical="center"/>
    </xf>
    <xf numFmtId="0" fontId="0" fillId="0" borderId="51" xfId="0" applyFont="1" applyBorder="1" applyAlignment="1">
      <alignment vertical="center"/>
    </xf>
    <xf numFmtId="0" fontId="21" fillId="0" borderId="79" xfId="0" applyFont="1" applyFill="1" applyBorder="1" applyAlignment="1">
      <alignment vertical="center" wrapText="1"/>
    </xf>
    <xf numFmtId="0" fontId="0" fillId="0" borderId="89" xfId="0" applyFont="1" applyFill="1" applyBorder="1" applyAlignment="1">
      <alignment horizontal="center" vertical="center"/>
    </xf>
    <xf numFmtId="0" fontId="0" fillId="0" borderId="47" xfId="0" applyFont="1" applyFill="1" applyBorder="1" applyAlignment="1">
      <alignment horizontal="center" vertical="center"/>
    </xf>
    <xf numFmtId="0" fontId="21" fillId="0" borderId="68" xfId="0" applyNumberFormat="1" applyFont="1" applyFill="1" applyBorder="1" applyAlignment="1">
      <alignment vertical="center" wrapText="1"/>
    </xf>
    <xf numFmtId="0" fontId="21" fillId="0" borderId="69" xfId="0" applyNumberFormat="1" applyFont="1" applyFill="1" applyBorder="1" applyAlignment="1">
      <alignment vertical="center" wrapText="1"/>
    </xf>
    <xf numFmtId="179" fontId="0" fillId="0" borderId="34" xfId="0" applyNumberFormat="1" applyFont="1" applyBorder="1" applyAlignment="1">
      <alignment vertical="center"/>
    </xf>
    <xf numFmtId="179" fontId="0" fillId="0" borderId="34" xfId="0" applyNumberFormat="1" applyFont="1" applyBorder="1" applyAlignment="1">
      <alignment horizontal="center" vertical="center"/>
    </xf>
    <xf numFmtId="179" fontId="0" fillId="0" borderId="35" xfId="0" applyNumberFormat="1" applyFont="1" applyBorder="1" applyAlignment="1">
      <alignment vertical="center"/>
    </xf>
    <xf numFmtId="176" fontId="11" fillId="0" borderId="6"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1" fillId="0" borderId="0" xfId="0" applyFont="1" applyAlignment="1">
      <alignment vertical="center"/>
    </xf>
    <xf numFmtId="178" fontId="2" fillId="0" borderId="6" xfId="0" applyNumberFormat="1" applyFont="1" applyFill="1" applyBorder="1" applyAlignment="1">
      <alignment vertical="center"/>
    </xf>
    <xf numFmtId="0" fontId="0" fillId="0" borderId="34" xfId="0" applyFont="1" applyBorder="1" applyAlignment="1">
      <alignment vertical="center"/>
    </xf>
    <xf numFmtId="183" fontId="0" fillId="0" borderId="0" xfId="0" applyNumberFormat="1" applyAlignment="1">
      <alignment horizontal="left" vertical="center"/>
    </xf>
    <xf numFmtId="49" fontId="0" fillId="0" borderId="50" xfId="0" applyNumberFormat="1" applyBorder="1" applyAlignment="1">
      <alignment vertical="center"/>
    </xf>
    <xf numFmtId="0" fontId="0" fillId="0" borderId="50" xfId="0" applyFill="1" applyBorder="1" applyAlignment="1">
      <alignment horizontal="distributed" vertical="center"/>
    </xf>
    <xf numFmtId="0" fontId="0" fillId="0" borderId="50" xfId="0" applyFont="1" applyFill="1" applyBorder="1" applyAlignment="1">
      <alignment horizontal="distributed" vertical="center"/>
    </xf>
    <xf numFmtId="0" fontId="0" fillId="0" borderId="50" xfId="0" applyNumberFormat="1" applyFill="1" applyBorder="1" applyAlignment="1">
      <alignment vertical="center" shrinkToFit="1"/>
    </xf>
    <xf numFmtId="0" fontId="0" fillId="0" borderId="50" xfId="0" applyNumberFormat="1" applyFill="1" applyBorder="1" applyAlignment="1">
      <alignment vertical="center" wrapText="1"/>
    </xf>
    <xf numFmtId="0" fontId="21" fillId="0" borderId="50" xfId="0" applyFont="1" applyFill="1" applyBorder="1" applyAlignment="1">
      <alignment vertical="center" wrapText="1"/>
    </xf>
    <xf numFmtId="0" fontId="21" fillId="0" borderId="50" xfId="0" applyNumberFormat="1" applyFont="1" applyFill="1" applyBorder="1" applyAlignment="1">
      <alignment vertical="center" wrapText="1"/>
    </xf>
    <xf numFmtId="0" fontId="21" fillId="0" borderId="59" xfId="0" applyNumberFormat="1" applyFont="1" applyFill="1" applyBorder="1" applyAlignment="1">
      <alignment vertical="center" wrapText="1"/>
    </xf>
    <xf numFmtId="180" fontId="21" fillId="0" borderId="9" xfId="0" applyNumberFormat="1" applyFont="1" applyBorder="1" applyAlignment="1">
      <alignment horizontal="right" vertical="center"/>
    </xf>
    <xf numFmtId="0" fontId="21" fillId="0" borderId="9" xfId="0" applyFont="1" applyBorder="1" applyAlignment="1">
      <alignment horizontal="left" vertical="center"/>
    </xf>
    <xf numFmtId="0" fontId="23" fillId="0" borderId="9" xfId="0" applyFont="1" applyBorder="1" applyAlignment="1">
      <alignment horizontal="left" vertical="center"/>
    </xf>
    <xf numFmtId="0" fontId="21" fillId="0" borderId="0" xfId="0" applyFont="1" applyBorder="1">
      <alignment vertical="center"/>
    </xf>
    <xf numFmtId="49" fontId="21" fillId="0" borderId="0" xfId="0" applyNumberFormat="1" applyFont="1">
      <alignment vertical="center"/>
    </xf>
    <xf numFmtId="0" fontId="21" fillId="0" borderId="9" xfId="0" applyFont="1" applyBorder="1">
      <alignment vertical="center"/>
    </xf>
    <xf numFmtId="0" fontId="21" fillId="0" borderId="9" xfId="0" applyFont="1" applyBorder="1" applyAlignment="1">
      <alignment horizontal="center" vertical="center"/>
    </xf>
    <xf numFmtId="177" fontId="21" fillId="0" borderId="9" xfId="0" applyNumberFormat="1" applyFont="1" applyFill="1" applyBorder="1" applyAlignment="1">
      <alignment horizontal="right" vertical="center"/>
    </xf>
    <xf numFmtId="177" fontId="23" fillId="0" borderId="9" xfId="0" applyNumberFormat="1" applyFont="1" applyFill="1" applyBorder="1" applyAlignment="1">
      <alignment horizontal="right" vertical="center"/>
    </xf>
    <xf numFmtId="0" fontId="21" fillId="0" borderId="9" xfId="0" applyFont="1" applyBorder="1" applyAlignment="1">
      <alignment vertical="center"/>
    </xf>
    <xf numFmtId="179" fontId="21" fillId="0" borderId="28" xfId="0" applyNumberFormat="1" applyFont="1" applyFill="1" applyBorder="1" applyAlignment="1">
      <alignment vertical="center"/>
    </xf>
    <xf numFmtId="183" fontId="21" fillId="0" borderId="0" xfId="0" applyNumberFormat="1" applyFont="1" applyAlignment="1">
      <alignment horizontal="left" vertical="center"/>
    </xf>
    <xf numFmtId="179" fontId="21" fillId="0" borderId="9" xfId="0" applyNumberFormat="1" applyFont="1" applyFill="1" applyBorder="1" applyAlignment="1">
      <alignment vertical="center"/>
    </xf>
    <xf numFmtId="179" fontId="21" fillId="0" borderId="18" xfId="0" applyNumberFormat="1" applyFont="1" applyFill="1" applyBorder="1" applyAlignment="1">
      <alignment vertical="center"/>
    </xf>
    <xf numFmtId="179" fontId="18" fillId="0" borderId="50" xfId="0" applyNumberFormat="1" applyFont="1" applyFill="1" applyBorder="1" applyAlignment="1">
      <alignment horizontal="right" vertical="center"/>
    </xf>
    <xf numFmtId="179" fontId="18" fillId="0" borderId="59" xfId="0" applyNumberFormat="1" applyFont="1" applyFill="1" applyBorder="1" applyAlignment="1">
      <alignment horizontal="right" vertical="center"/>
    </xf>
    <xf numFmtId="0" fontId="18" fillId="0" borderId="68" xfId="0" applyNumberFormat="1" applyFont="1" applyFill="1" applyBorder="1" applyAlignment="1">
      <alignment vertical="center" wrapText="1"/>
    </xf>
    <xf numFmtId="41" fontId="21" fillId="0" borderId="50" xfId="0" applyNumberFormat="1" applyFont="1" applyBorder="1" applyAlignment="1">
      <alignment vertical="center"/>
    </xf>
    <xf numFmtId="41" fontId="21" fillId="0" borderId="50" xfId="0" applyNumberFormat="1" applyFont="1" applyBorder="1" applyAlignment="1">
      <alignment horizontal="right" vertical="center"/>
    </xf>
    <xf numFmtId="41" fontId="21" fillId="0" borderId="50" xfId="0" applyNumberFormat="1" applyFont="1" applyBorder="1">
      <alignment vertical="center"/>
    </xf>
    <xf numFmtId="41" fontId="18" fillId="0" borderId="50" xfId="0" applyNumberFormat="1" applyFont="1" applyBorder="1" applyAlignment="1">
      <alignment vertical="center"/>
    </xf>
    <xf numFmtId="41" fontId="18" fillId="0" borderId="95" xfId="0" applyNumberFormat="1" applyFont="1" applyBorder="1" applyAlignment="1">
      <alignment horizontal="center" vertical="center"/>
    </xf>
    <xf numFmtId="189" fontId="0" fillId="0" borderId="0" xfId="1" applyNumberFormat="1" applyFont="1" applyBorder="1" applyAlignment="1">
      <alignment horizontal="right" vertical="center"/>
    </xf>
    <xf numFmtId="189" fontId="0" fillId="0" borderId="0" xfId="1" applyNumberFormat="1" applyFont="1">
      <alignment vertical="center"/>
    </xf>
    <xf numFmtId="0" fontId="0" fillId="0" borderId="24" xfId="0" applyFont="1" applyFill="1" applyBorder="1" applyAlignment="1">
      <alignment vertical="center"/>
    </xf>
    <xf numFmtId="0" fontId="0" fillId="0" borderId="24" xfId="0" applyFont="1" applyBorder="1" applyAlignment="1">
      <alignment vertical="center"/>
    </xf>
    <xf numFmtId="0" fontId="0" fillId="0" borderId="3" xfId="0" applyFont="1" applyFill="1" applyBorder="1" applyAlignment="1">
      <alignment vertical="center"/>
    </xf>
    <xf numFmtId="0" fontId="0" fillId="0" borderId="132" xfId="0" applyFont="1" applyBorder="1" applyAlignment="1">
      <alignment horizontal="center" vertical="center"/>
    </xf>
    <xf numFmtId="178" fontId="2" fillId="0" borderId="5" xfId="0" applyNumberFormat="1" applyFont="1" applyFill="1" applyBorder="1" applyAlignment="1">
      <alignment horizontal="right" vertical="center"/>
    </xf>
    <xf numFmtId="188" fontId="2" fillId="0" borderId="5" xfId="0" applyNumberFormat="1" applyFont="1" applyFill="1" applyBorder="1" applyAlignment="1">
      <alignment horizontal="right" vertical="center"/>
    </xf>
    <xf numFmtId="190" fontId="2" fillId="0" borderId="5" xfId="0" applyNumberFormat="1" applyFont="1" applyFill="1" applyBorder="1" applyAlignment="1">
      <alignment vertical="center"/>
    </xf>
    <xf numFmtId="183" fontId="2" fillId="0" borderId="5" xfId="0" applyNumberFormat="1" applyFont="1" applyFill="1" applyBorder="1" applyAlignment="1">
      <alignment horizontal="right" vertical="center"/>
    </xf>
    <xf numFmtId="178" fontId="0" fillId="0" borderId="22" xfId="0" applyNumberFormat="1" applyFont="1" applyFill="1" applyBorder="1" applyAlignment="1">
      <alignment horizontal="right" vertical="center"/>
    </xf>
    <xf numFmtId="0" fontId="0" fillId="0" borderId="1" xfId="0" applyFont="1" applyFill="1" applyBorder="1" applyAlignment="1">
      <alignment vertical="center"/>
    </xf>
    <xf numFmtId="0" fontId="0" fillId="0" borderId="19" xfId="0" applyFont="1" applyFill="1" applyBorder="1">
      <alignment vertical="center"/>
    </xf>
    <xf numFmtId="178" fontId="0" fillId="0" borderId="6" xfId="0" applyNumberFormat="1" applyFont="1" applyFill="1" applyBorder="1" applyAlignment="1">
      <alignment vertical="center"/>
    </xf>
    <xf numFmtId="0" fontId="11" fillId="0" borderId="127" xfId="0" applyFont="1" applyFill="1" applyBorder="1" applyAlignment="1">
      <alignment horizontal="center" vertical="center"/>
    </xf>
    <xf numFmtId="0" fontId="12" fillId="0" borderId="38" xfId="0" applyFont="1" applyFill="1" applyBorder="1" applyAlignment="1">
      <alignment horizontal="center" vertical="center"/>
    </xf>
    <xf numFmtId="178" fontId="2" fillId="0" borderId="15" xfId="0" applyNumberFormat="1" applyFont="1" applyFill="1" applyBorder="1" applyAlignment="1">
      <alignment vertical="center"/>
    </xf>
    <xf numFmtId="178" fontId="2" fillId="0" borderId="7" xfId="0" applyNumberFormat="1" applyFont="1" applyFill="1" applyBorder="1" applyAlignment="1">
      <alignment vertical="center"/>
    </xf>
    <xf numFmtId="188" fontId="2" fillId="0" borderId="7" xfId="0" applyNumberFormat="1" applyFont="1" applyFill="1" applyBorder="1" applyAlignment="1">
      <alignment vertical="center"/>
    </xf>
    <xf numFmtId="178" fontId="2" fillId="0" borderId="7" xfId="0" applyNumberFormat="1" applyFont="1" applyFill="1" applyBorder="1" applyAlignment="1">
      <alignment horizontal="right" vertical="center" indent="1"/>
    </xf>
    <xf numFmtId="0" fontId="2" fillId="0" borderId="13" xfId="0" applyFont="1" applyFill="1" applyBorder="1" applyAlignment="1">
      <alignment horizontal="distributed" vertical="center"/>
    </xf>
    <xf numFmtId="0" fontId="0" fillId="0" borderId="75" xfId="0" applyFont="1" applyFill="1" applyBorder="1" applyAlignment="1">
      <alignment horizontal="center" vertical="center"/>
    </xf>
    <xf numFmtId="0" fontId="0" fillId="0" borderId="57" xfId="0" applyFont="1" applyFill="1" applyBorder="1" applyAlignment="1">
      <alignment horizontal="center" vertical="center"/>
    </xf>
    <xf numFmtId="38" fontId="0" fillId="0" borderId="0" xfId="2" applyFont="1" applyFill="1" applyBorder="1" applyAlignment="1">
      <alignment horizontal="right"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0" fontId="0" fillId="0" borderId="40" xfId="0" applyFont="1" applyBorder="1" applyAlignment="1">
      <alignment horizontal="distributed" vertical="center"/>
    </xf>
    <xf numFmtId="0" fontId="0" fillId="0" borderId="51" xfId="0" applyFont="1" applyBorder="1" applyAlignment="1">
      <alignment horizontal="distributed" vertical="center"/>
    </xf>
    <xf numFmtId="0" fontId="0" fillId="0" borderId="34" xfId="0" applyFont="1" applyFill="1" applyBorder="1" applyAlignment="1">
      <alignment horizontal="distributed" vertical="center"/>
    </xf>
    <xf numFmtId="176" fontId="0" fillId="0" borderId="34" xfId="0" applyNumberFormat="1" applyFont="1" applyFill="1" applyBorder="1" applyAlignment="1">
      <alignment vertical="center"/>
    </xf>
    <xf numFmtId="176" fontId="0" fillId="0" borderId="35" xfId="0" applyNumberFormat="1" applyFont="1" applyFill="1" applyBorder="1" applyAlignment="1">
      <alignment vertical="center"/>
    </xf>
    <xf numFmtId="179" fontId="0" fillId="0" borderId="13" xfId="0" applyNumberFormat="1" applyFont="1" applyFill="1" applyBorder="1" applyAlignment="1">
      <alignment horizontal="center" vertical="center"/>
    </xf>
    <xf numFmtId="0" fontId="0" fillId="0" borderId="79" xfId="0" applyNumberFormat="1" applyFont="1" applyFill="1" applyBorder="1" applyAlignment="1">
      <alignment vertical="center"/>
    </xf>
    <xf numFmtId="179" fontId="0" fillId="0" borderId="64" xfId="0" applyNumberFormat="1" applyFont="1" applyFill="1" applyBorder="1" applyAlignment="1">
      <alignment horizontal="center" vertical="center"/>
    </xf>
    <xf numFmtId="179" fontId="0" fillId="0" borderId="79" xfId="0" applyNumberFormat="1" applyFont="1" applyFill="1" applyBorder="1" applyAlignment="1">
      <alignment horizontal="center" vertical="center"/>
    </xf>
    <xf numFmtId="179" fontId="0" fillId="0" borderId="79" xfId="0" applyNumberFormat="1" applyFont="1" applyFill="1" applyBorder="1" applyAlignment="1">
      <alignment horizontal="center" vertical="center" shrinkToFit="1"/>
    </xf>
    <xf numFmtId="0" fontId="0" fillId="0" borderId="2" xfId="0" applyFont="1" applyFill="1" applyBorder="1" applyAlignment="1">
      <alignment horizontal="distributed" vertical="center"/>
    </xf>
    <xf numFmtId="0" fontId="0" fillId="0" borderId="75" xfId="0" applyNumberFormat="1" applyFont="1" applyFill="1" applyBorder="1" applyAlignment="1">
      <alignment vertical="center"/>
    </xf>
    <xf numFmtId="179" fontId="0" fillId="0" borderId="83" xfId="0" applyNumberFormat="1" applyFont="1" applyFill="1" applyBorder="1" applyAlignment="1">
      <alignment horizontal="center" vertical="center"/>
    </xf>
    <xf numFmtId="179" fontId="0" fillId="0" borderId="75" xfId="0" applyNumberFormat="1" applyFont="1" applyFill="1" applyBorder="1" applyAlignment="1">
      <alignment horizontal="center" vertical="center" shrinkToFit="1"/>
    </xf>
    <xf numFmtId="179" fontId="0" fillId="0" borderId="80" xfId="0" applyNumberFormat="1" applyFont="1" applyFill="1" applyBorder="1" applyAlignment="1">
      <alignment horizontal="center" vertical="center" shrinkToFit="1"/>
    </xf>
    <xf numFmtId="179" fontId="0" fillId="0" borderId="80" xfId="0" applyNumberFormat="1" applyFont="1" applyFill="1" applyBorder="1" applyAlignment="1">
      <alignment horizontal="right" vertical="center"/>
    </xf>
    <xf numFmtId="179" fontId="0" fillId="0" borderId="84" xfId="0" applyNumberFormat="1" applyFont="1" applyFill="1" applyBorder="1" applyAlignment="1">
      <alignment horizontal="right" vertical="center"/>
    </xf>
    <xf numFmtId="179" fontId="0" fillId="0" borderId="34" xfId="0" applyNumberFormat="1" applyFont="1" applyFill="1" applyBorder="1" applyAlignment="1">
      <alignment horizontal="center" vertical="center"/>
    </xf>
    <xf numFmtId="0" fontId="0" fillId="0" borderId="81" xfId="0" applyNumberFormat="1" applyFont="1" applyFill="1" applyBorder="1" applyAlignment="1">
      <alignment vertical="center"/>
    </xf>
    <xf numFmtId="179" fontId="0" fillId="0" borderId="65" xfId="0" applyNumberFormat="1" applyFont="1" applyFill="1" applyBorder="1" applyAlignment="1">
      <alignment horizontal="center" vertical="center"/>
    </xf>
    <xf numFmtId="179" fontId="0" fillId="0" borderId="81" xfId="0" applyNumberFormat="1" applyFont="1" applyFill="1" applyBorder="1" applyAlignment="1">
      <alignment horizontal="center" vertical="center"/>
    </xf>
    <xf numFmtId="179" fontId="0" fillId="0" borderId="35" xfId="0" applyNumberFormat="1" applyFont="1" applyFill="1" applyBorder="1" applyAlignment="1">
      <alignment horizontal="right" vertical="center"/>
    </xf>
    <xf numFmtId="176" fontId="0" fillId="0" borderId="0" xfId="0" applyNumberFormat="1" applyFont="1" applyAlignment="1">
      <alignment vertical="center"/>
    </xf>
    <xf numFmtId="41" fontId="0" fillId="0" borderId="0" xfId="2" applyNumberFormat="1" applyFont="1" applyFill="1" applyBorder="1" applyAlignment="1" applyProtection="1">
      <alignment horizontal="right" vertical="center"/>
    </xf>
    <xf numFmtId="0" fontId="0" fillId="0" borderId="79" xfId="0" applyNumberFormat="1" applyFont="1" applyFill="1" applyBorder="1" applyAlignment="1">
      <alignment vertical="center" wrapText="1"/>
    </xf>
    <xf numFmtId="0" fontId="0" fillId="0" borderId="68" xfId="0" applyNumberFormat="1" applyFont="1" applyFill="1" applyBorder="1" applyAlignment="1">
      <alignment vertical="center" shrinkToFit="1"/>
    </xf>
    <xf numFmtId="179" fontId="0" fillId="0" borderId="0" xfId="0" applyNumberFormat="1" applyFont="1" applyBorder="1" applyAlignment="1">
      <alignment horizontal="left" vertical="center"/>
    </xf>
    <xf numFmtId="0" fontId="0" fillId="0" borderId="34" xfId="0" applyFont="1" applyBorder="1" applyAlignment="1">
      <alignment horizontal="center" vertical="center"/>
    </xf>
    <xf numFmtId="191" fontId="0" fillId="0" borderId="0" xfId="0" applyNumberFormat="1" applyFont="1" applyFill="1" applyBorder="1" applyAlignment="1">
      <alignment horizontal="right" vertical="center"/>
    </xf>
    <xf numFmtId="0" fontId="0" fillId="0" borderId="40" xfId="0" applyFont="1" applyFill="1" applyBorder="1" applyAlignment="1">
      <alignment horizontal="distributed" vertical="center"/>
    </xf>
    <xf numFmtId="0" fontId="0" fillId="0" borderId="66" xfId="0" applyFont="1" applyFill="1" applyBorder="1" applyAlignment="1">
      <alignment horizontal="center" vertical="center"/>
    </xf>
    <xf numFmtId="0" fontId="0" fillId="0" borderId="17" xfId="0" applyFont="1" applyFill="1" applyBorder="1" applyAlignment="1"/>
    <xf numFmtId="0" fontId="0" fillId="0" borderId="0" xfId="0" applyFont="1" applyAlignment="1"/>
    <xf numFmtId="0" fontId="0" fillId="0" borderId="2" xfId="0" applyFont="1" applyFill="1" applyBorder="1" applyAlignment="1">
      <alignment vertical="center"/>
    </xf>
    <xf numFmtId="0" fontId="0" fillId="0" borderId="73" xfId="0" applyFont="1" applyFill="1" applyBorder="1" applyAlignment="1">
      <alignment vertical="center"/>
    </xf>
    <xf numFmtId="0" fontId="0" fillId="0" borderId="11" xfId="0" applyFont="1" applyFill="1" applyBorder="1" applyAlignment="1">
      <alignment vertical="center"/>
    </xf>
    <xf numFmtId="0" fontId="0" fillId="0" borderId="13" xfId="0" applyFont="1" applyFill="1" applyBorder="1" applyAlignment="1"/>
    <xf numFmtId="0" fontId="0" fillId="0" borderId="74" xfId="0" applyFont="1" applyFill="1" applyBorder="1" applyAlignment="1">
      <alignment vertical="center"/>
    </xf>
    <xf numFmtId="0" fontId="0" fillId="0" borderId="26" xfId="0" applyFont="1" applyFill="1" applyBorder="1" applyAlignment="1">
      <alignment vertical="center"/>
    </xf>
    <xf numFmtId="0" fontId="0" fillId="0" borderId="28" xfId="0" applyFont="1" applyFill="1" applyBorder="1" applyAlignment="1">
      <alignment horizontal="justify" vertical="center"/>
    </xf>
    <xf numFmtId="176" fontId="0" fillId="0" borderId="5" xfId="0" applyNumberFormat="1" applyFont="1" applyFill="1" applyBorder="1" applyAlignment="1">
      <alignment horizontal="right" vertical="center"/>
    </xf>
    <xf numFmtId="178" fontId="0" fillId="0" borderId="47"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4" fontId="0" fillId="0" borderId="33" xfId="0" applyNumberFormat="1" applyFont="1" applyFill="1" applyBorder="1" applyAlignment="1">
      <alignment horizontal="right" vertical="center"/>
    </xf>
    <xf numFmtId="0" fontId="0" fillId="0" borderId="30" xfId="0" applyFont="1" applyFill="1" applyBorder="1" applyAlignment="1">
      <alignment horizontal="justify" vertical="center"/>
    </xf>
    <xf numFmtId="184" fontId="0" fillId="0" borderId="7"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178" fontId="0" fillId="0" borderId="35" xfId="0" applyNumberFormat="1" applyFont="1" applyFill="1" applyBorder="1" applyAlignment="1">
      <alignment horizontal="right" vertical="center"/>
    </xf>
    <xf numFmtId="0" fontId="0" fillId="0" borderId="1" xfId="0" applyFont="1" applyBorder="1" applyAlignment="1">
      <alignment vertical="center"/>
    </xf>
    <xf numFmtId="0" fontId="0" fillId="0" borderId="17" xfId="0" applyFont="1" applyBorder="1" applyAlignment="1">
      <alignment vertical="center"/>
    </xf>
    <xf numFmtId="0" fontId="0" fillId="0" borderId="131" xfId="0" applyFont="1" applyFill="1" applyBorder="1" applyAlignment="1">
      <alignment vertical="center"/>
    </xf>
    <xf numFmtId="183" fontId="0" fillId="0" borderId="0"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188" fontId="0" fillId="0" borderId="7"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8" fontId="0" fillId="0" borderId="7" xfId="0" applyNumberFormat="1" applyFont="1" applyFill="1" applyBorder="1" applyAlignment="1">
      <alignment vertical="center"/>
    </xf>
    <xf numFmtId="185" fontId="0" fillId="0" borderId="0" xfId="0" applyNumberFormat="1" applyFont="1" applyFill="1" applyAlignment="1">
      <alignment vertical="center"/>
    </xf>
    <xf numFmtId="179" fontId="0" fillId="0" borderId="7" xfId="0" applyNumberFormat="1" applyFont="1" applyFill="1" applyBorder="1" applyAlignment="1">
      <alignment horizontal="right" vertical="center" shrinkToFit="1"/>
    </xf>
    <xf numFmtId="0" fontId="0" fillId="0" borderId="1" xfId="0" applyFont="1" applyFill="1" applyBorder="1" applyAlignment="1">
      <alignment horizontal="right" vertical="center"/>
    </xf>
    <xf numFmtId="0" fontId="0" fillId="0" borderId="70" xfId="0" applyFont="1" applyBorder="1" applyAlignment="1">
      <alignment horizontal="center" vertical="center"/>
    </xf>
    <xf numFmtId="0" fontId="0" fillId="0" borderId="0" xfId="0" applyFont="1" applyBorder="1" applyAlignment="1">
      <alignment horizontal="justify" vertical="center"/>
    </xf>
    <xf numFmtId="0" fontId="0" fillId="0" borderId="0" xfId="0" applyFont="1" applyBorder="1" applyAlignment="1">
      <alignment horizontal="justify" vertical="center" wrapText="1"/>
    </xf>
    <xf numFmtId="186"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192" fontId="21" fillId="0" borderId="0" xfId="0" applyNumberFormat="1" applyFont="1" applyAlignment="1">
      <alignment horizontal="left" vertical="center"/>
    </xf>
    <xf numFmtId="180" fontId="18" fillId="0" borderId="34" xfId="0" applyNumberFormat="1" applyFont="1" applyBorder="1" applyAlignment="1">
      <alignment vertical="center"/>
    </xf>
    <xf numFmtId="38" fontId="0" fillId="0" borderId="34" xfId="2" applyFont="1" applyFill="1" applyBorder="1" applyAlignment="1">
      <alignment horizontal="right" vertical="center"/>
    </xf>
    <xf numFmtId="176" fontId="0" fillId="0" borderId="0" xfId="0" applyNumberFormat="1" applyFont="1" applyBorder="1" applyAlignment="1">
      <alignment vertical="center"/>
    </xf>
    <xf numFmtId="193" fontId="0" fillId="0" borderId="0" xfId="0" applyNumberFormat="1" applyFont="1" applyBorder="1" applyAlignment="1">
      <alignment vertical="center"/>
    </xf>
    <xf numFmtId="184" fontId="0" fillId="0" borderId="79" xfId="0" applyNumberFormat="1" applyFont="1" applyFill="1" applyBorder="1" applyAlignment="1">
      <alignment vertical="center"/>
    </xf>
    <xf numFmtId="41" fontId="2" fillId="0" borderId="47" xfId="2" applyNumberFormat="1" applyFont="1" applyFill="1" applyBorder="1" applyAlignment="1" applyProtection="1">
      <alignment horizontal="right" vertical="center"/>
    </xf>
    <xf numFmtId="41" fontId="0" fillId="0" borderId="33" xfId="2" applyNumberFormat="1" applyFont="1" applyFill="1" applyBorder="1" applyAlignment="1" applyProtection="1">
      <alignment horizontal="right" vertical="center"/>
    </xf>
    <xf numFmtId="41" fontId="2" fillId="0" borderId="33" xfId="2" applyNumberFormat="1" applyFont="1" applyFill="1" applyBorder="1" applyAlignment="1" applyProtection="1">
      <alignment horizontal="right" vertical="center"/>
    </xf>
    <xf numFmtId="41" fontId="2" fillId="0" borderId="33" xfId="0" applyNumberFormat="1" applyFont="1" applyFill="1" applyBorder="1" applyAlignment="1">
      <alignment horizontal="right" vertical="center"/>
    </xf>
    <xf numFmtId="41" fontId="0" fillId="0" borderId="33" xfId="2" applyNumberFormat="1" applyFont="1" applyFill="1" applyBorder="1" applyAlignment="1" applyProtection="1">
      <alignment horizontal="right" vertical="top"/>
    </xf>
    <xf numFmtId="41" fontId="0" fillId="0" borderId="35" xfId="0" applyNumberFormat="1" applyFont="1" applyBorder="1" applyAlignment="1">
      <alignment vertical="center"/>
    </xf>
    <xf numFmtId="179" fontId="2" fillId="0" borderId="0" xfId="2" applyNumberFormat="1" applyFont="1" applyFill="1" applyBorder="1" applyAlignment="1" applyProtection="1">
      <alignment horizontal="right" vertical="center"/>
    </xf>
    <xf numFmtId="176" fontId="0"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0" fillId="0" borderId="34" xfId="0" applyNumberFormat="1" applyFont="1" applyFill="1" applyBorder="1" applyAlignment="1">
      <alignment horizontal="right" vertical="center"/>
    </xf>
    <xf numFmtId="0" fontId="2" fillId="0" borderId="0" xfId="0" applyFont="1" applyFill="1" applyBorder="1" applyAlignment="1">
      <alignment horizontal="distributed" vertical="center"/>
    </xf>
    <xf numFmtId="176" fontId="2" fillId="0" borderId="5"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2" fillId="0" borderId="5" xfId="0" applyFont="1" applyFill="1" applyBorder="1" applyAlignment="1">
      <alignment horizontal="distributed" vertical="center"/>
    </xf>
    <xf numFmtId="0" fontId="0" fillId="0" borderId="9" xfId="0" applyFont="1" applyFill="1" applyBorder="1" applyAlignment="1">
      <alignment horizontal="center" vertical="center"/>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shrinkToFit="1"/>
    </xf>
    <xf numFmtId="179" fontId="0" fillId="0" borderId="0" xfId="0" applyNumberFormat="1" applyFont="1" applyBorder="1" applyAlignment="1">
      <alignment horizontal="right" vertical="center"/>
    </xf>
    <xf numFmtId="179" fontId="2" fillId="0" borderId="31" xfId="0" applyNumberFormat="1" applyFont="1" applyFill="1" applyBorder="1" applyAlignment="1">
      <alignment horizontal="center" vertical="center" shrinkToFit="1"/>
    </xf>
    <xf numFmtId="179" fontId="0" fillId="0" borderId="82" xfId="0" applyNumberFormat="1" applyFont="1" applyFill="1" applyBorder="1" applyAlignment="1">
      <alignment horizontal="center" vertical="center"/>
    </xf>
    <xf numFmtId="179" fontId="0" fillId="0" borderId="80" xfId="0" applyNumberFormat="1" applyFont="1" applyFill="1" applyBorder="1" applyAlignment="1">
      <alignment horizontal="center" vertical="center"/>
    </xf>
    <xf numFmtId="0" fontId="0" fillId="0" borderId="0" xfId="0" applyFont="1" applyFill="1" applyBorder="1" applyAlignment="1">
      <alignment horizontal="right" vertical="center"/>
    </xf>
    <xf numFmtId="0" fontId="0" fillId="0" borderId="85" xfId="0" applyFont="1" applyFill="1" applyBorder="1" applyAlignment="1">
      <alignment horizontal="distributed" vertical="center"/>
    </xf>
    <xf numFmtId="0" fontId="0" fillId="0" borderId="79" xfId="0" applyNumberFormat="1" applyFont="1" applyFill="1" applyBorder="1" applyAlignment="1">
      <alignment vertical="center" shrinkToFit="1"/>
    </xf>
    <xf numFmtId="0" fontId="0" fillId="0" borderId="87" xfId="0" applyFont="1" applyFill="1" applyBorder="1" applyAlignment="1">
      <alignment horizontal="distributed" vertical="center"/>
    </xf>
    <xf numFmtId="0" fontId="0" fillId="0" borderId="88"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62" xfId="0" applyFont="1" applyFill="1" applyBorder="1" applyAlignment="1">
      <alignment horizontal="distributed" vertical="center"/>
    </xf>
    <xf numFmtId="0" fontId="0" fillId="0" borderId="0" xfId="0" applyFont="1" applyBorder="1" applyAlignment="1">
      <alignment horizontal="center" vertical="center"/>
    </xf>
    <xf numFmtId="0" fontId="0" fillId="0" borderId="0" xfId="0" applyFont="1" applyFill="1" applyBorder="1" applyAlignment="1">
      <alignment horizontal="distributed" vertical="center"/>
    </xf>
    <xf numFmtId="179" fontId="0" fillId="0" borderId="0"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178" fontId="2"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80" fontId="9" fillId="0" borderId="0" xfId="0" applyNumberFormat="1" applyFont="1" applyFill="1" applyBorder="1">
      <alignment vertical="center"/>
    </xf>
    <xf numFmtId="176" fontId="2" fillId="0" borderId="0" xfId="0" applyNumberFormat="1" applyFont="1" applyFill="1" applyBorder="1" applyAlignment="1">
      <alignment horizontal="right" vertical="center"/>
    </xf>
    <xf numFmtId="176" fontId="2" fillId="0" borderId="33" xfId="0" applyNumberFormat="1" applyFont="1" applyFill="1" applyBorder="1" applyAlignment="1">
      <alignment horizontal="right" vertical="center"/>
    </xf>
    <xf numFmtId="0" fontId="0" fillId="0" borderId="0" xfId="0" applyFont="1" applyBorder="1" applyAlignment="1">
      <alignment horizontal="left" vertical="center"/>
    </xf>
    <xf numFmtId="176"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176" fontId="2" fillId="0" borderId="5"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176" fontId="0" fillId="0" borderId="34"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shrinkToFit="1"/>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82" xfId="0" applyNumberFormat="1" applyFont="1" applyFill="1" applyBorder="1" applyAlignment="1">
      <alignment horizontal="center" vertical="center"/>
    </xf>
    <xf numFmtId="179" fontId="0" fillId="0" borderId="80"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179" fontId="0" fillId="0" borderId="0" xfId="0" applyNumberFormat="1" applyFont="1" applyBorder="1" applyAlignment="1">
      <alignment horizontal="right" vertical="center"/>
    </xf>
    <xf numFmtId="0" fontId="0" fillId="0" borderId="11"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0" fontId="0" fillId="0" borderId="0" xfId="0" applyFont="1" applyFill="1" applyBorder="1" applyAlignment="1">
      <alignment horizontal="right" vertical="center"/>
    </xf>
    <xf numFmtId="0" fontId="0" fillId="0" borderId="20" xfId="0" applyFont="1" applyFill="1" applyBorder="1" applyAlignment="1">
      <alignment horizontal="center" vertical="center"/>
    </xf>
    <xf numFmtId="0" fontId="0" fillId="0" borderId="7" xfId="0" applyFont="1" applyBorder="1" applyAlignment="1">
      <alignment horizontal="right" vertical="center"/>
    </xf>
    <xf numFmtId="179" fontId="9" fillId="0" borderId="0" xfId="0" applyNumberFormat="1" applyFont="1" applyFill="1" applyBorder="1" applyAlignment="1">
      <alignment horizontal="right" vertical="center"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0" fontId="0" fillId="0" borderId="0" xfId="0" applyFont="1" applyFill="1" applyBorder="1" applyAlignment="1">
      <alignment horizontal="distributed" vertical="center"/>
    </xf>
    <xf numFmtId="0" fontId="0" fillId="0" borderId="24" xfId="0" applyFont="1" applyFill="1" applyBorder="1" applyAlignment="1">
      <alignment horizontal="center" vertical="center"/>
    </xf>
    <xf numFmtId="178" fontId="2"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50" xfId="0" applyNumberFormat="1" applyFont="1" applyFill="1" applyBorder="1" applyAlignment="1">
      <alignment horizontal="center" vertical="center" shrinkToFit="1"/>
    </xf>
    <xf numFmtId="0" fontId="0" fillId="0" borderId="136" xfId="0" applyFont="1" applyFill="1" applyBorder="1" applyAlignment="1">
      <alignment horizontal="center" vertical="center"/>
    </xf>
    <xf numFmtId="38" fontId="2" fillId="0" borderId="137" xfId="2" applyFont="1" applyFill="1" applyBorder="1">
      <alignment vertical="center"/>
    </xf>
    <xf numFmtId="38" fontId="2" fillId="0" borderId="79" xfId="2" applyFont="1" applyFill="1" applyBorder="1">
      <alignment vertical="center"/>
    </xf>
    <xf numFmtId="38" fontId="0" fillId="0" borderId="79" xfId="2" applyFont="1" applyFill="1" applyBorder="1">
      <alignment vertical="center"/>
    </xf>
    <xf numFmtId="38" fontId="0" fillId="0" borderId="81" xfId="2" applyFont="1" applyFill="1" applyBorder="1">
      <alignment vertical="center"/>
    </xf>
    <xf numFmtId="0" fontId="0" fillId="0" borderId="43" xfId="0" applyFont="1" applyFill="1" applyBorder="1" applyAlignment="1">
      <alignment horizontal="center" vertical="center" shrinkToFit="1"/>
    </xf>
    <xf numFmtId="0" fontId="0" fillId="0" borderId="89" xfId="0" applyFont="1" applyFill="1" applyBorder="1" applyAlignment="1">
      <alignment horizontal="center" vertical="center" shrinkToFit="1"/>
    </xf>
    <xf numFmtId="179" fontId="0" fillId="0" borderId="50" xfId="0" applyNumberFormat="1" applyFont="1" applyFill="1" applyBorder="1" applyAlignment="1">
      <alignment horizontal="center" vertical="center" shrinkToFit="1"/>
    </xf>
    <xf numFmtId="179" fontId="7" fillId="0" borderId="1" xfId="0" applyNumberFormat="1" applyFont="1" applyBorder="1" applyAlignment="1">
      <alignment horizontal="right" vertical="center"/>
    </xf>
    <xf numFmtId="0" fontId="7" fillId="0" borderId="0" xfId="0" applyFont="1" applyBorder="1" applyAlignment="1">
      <alignment vertical="center"/>
    </xf>
    <xf numFmtId="0" fontId="0" fillId="0" borderId="3" xfId="0" applyFont="1" applyFill="1" applyBorder="1" applyAlignment="1">
      <alignment horizontal="center" vertical="center"/>
    </xf>
    <xf numFmtId="176" fontId="2" fillId="0" borderId="7" xfId="0" applyNumberFormat="1" applyFont="1" applyFill="1" applyBorder="1" applyAlignment="1">
      <alignment vertical="center"/>
    </xf>
    <xf numFmtId="178" fontId="27" fillId="0" borderId="0" xfId="0" applyNumberFormat="1" applyFont="1" applyFill="1" applyBorder="1" applyAlignment="1">
      <alignment vertical="center"/>
    </xf>
    <xf numFmtId="178" fontId="27" fillId="0" borderId="22" xfId="0" applyNumberFormat="1" applyFont="1" applyFill="1" applyBorder="1" applyAlignment="1">
      <alignment vertical="center"/>
    </xf>
    <xf numFmtId="179" fontId="27" fillId="0" borderId="0" xfId="0" applyNumberFormat="1" applyFont="1" applyFill="1" applyBorder="1" applyAlignment="1">
      <alignment horizontal="right" vertical="center"/>
    </xf>
    <xf numFmtId="178" fontId="28" fillId="0" borderId="7" xfId="0" applyNumberFormat="1" applyFont="1" applyFill="1" applyBorder="1" applyAlignment="1">
      <alignment vertical="center"/>
    </xf>
    <xf numFmtId="179" fontId="28" fillId="0" borderId="7" xfId="0" applyNumberFormat="1" applyFont="1" applyFill="1" applyBorder="1" applyAlignment="1">
      <alignment horizontal="right" vertical="center"/>
    </xf>
    <xf numFmtId="178" fontId="28" fillId="0" borderId="23" xfId="0" applyNumberFormat="1" applyFont="1" applyFill="1" applyBorder="1" applyAlignment="1">
      <alignment vertical="center"/>
    </xf>
    <xf numFmtId="179" fontId="27" fillId="0" borderId="0" xfId="0" applyNumberFormat="1" applyFont="1" applyFill="1" applyBorder="1" applyAlignment="1">
      <alignment vertical="center"/>
    </xf>
    <xf numFmtId="179" fontId="27" fillId="0" borderId="0" xfId="0" applyNumberFormat="1" applyFont="1" applyFill="1" applyBorder="1" applyAlignment="1">
      <alignment horizontal="right" vertical="center" indent="1"/>
    </xf>
    <xf numFmtId="179" fontId="27" fillId="0" borderId="22" xfId="0" applyNumberFormat="1" applyFont="1" applyFill="1" applyBorder="1" applyAlignment="1">
      <alignment horizontal="right" vertical="center" indent="1"/>
    </xf>
    <xf numFmtId="179" fontId="28" fillId="0" borderId="7" xfId="0" applyNumberFormat="1" applyFont="1" applyFill="1" applyBorder="1" applyAlignment="1">
      <alignment vertical="center"/>
    </xf>
    <xf numFmtId="179" fontId="27" fillId="0" borderId="34" xfId="0" applyNumberFormat="1" applyFont="1" applyFill="1" applyBorder="1" applyAlignment="1">
      <alignment horizontal="right" vertical="center" indent="1"/>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176" fontId="2" fillId="0" borderId="5" xfId="0" applyNumberFormat="1" applyFont="1" applyFill="1" applyBorder="1" applyAlignment="1">
      <alignment horizontal="right" vertical="center" shrinkToFit="1"/>
    </xf>
    <xf numFmtId="0" fontId="0" fillId="0" borderId="24" xfId="0" applyFont="1" applyFill="1" applyBorder="1" applyAlignment="1">
      <alignment horizontal="center" vertical="center"/>
    </xf>
    <xf numFmtId="0" fontId="20" fillId="0" borderId="3" xfId="0" applyFont="1" applyFill="1" applyBorder="1" applyAlignment="1">
      <alignment horizontal="center" vertical="center"/>
    </xf>
    <xf numFmtId="179" fontId="0" fillId="0" borderId="0"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0" fontId="0" fillId="0" borderId="9" xfId="0" applyFill="1" applyBorder="1" applyAlignment="1">
      <alignment horizontal="center" vertical="center"/>
    </xf>
    <xf numFmtId="179" fontId="0" fillId="0" borderId="0" xfId="0" applyNumberFormat="1" applyFill="1" applyBorder="1" applyAlignment="1">
      <alignment horizontal="right" vertical="center"/>
    </xf>
    <xf numFmtId="0" fontId="0" fillId="0" borderId="127" xfId="0" applyFill="1" applyBorder="1" applyAlignment="1">
      <alignment horizontal="center" vertical="center"/>
    </xf>
    <xf numFmtId="0" fontId="0" fillId="0" borderId="139" xfId="0" applyFill="1" applyBorder="1" applyAlignment="1">
      <alignment horizontal="center" vertical="center"/>
    </xf>
    <xf numFmtId="0" fontId="24" fillId="0" borderId="0" xfId="0" applyFont="1" applyFill="1">
      <alignment vertical="center"/>
    </xf>
    <xf numFmtId="0" fontId="24" fillId="0" borderId="1" xfId="0" applyFont="1" applyFill="1" applyBorder="1" applyAlignment="1">
      <alignment horizontal="right" vertical="center"/>
    </xf>
    <xf numFmtId="0" fontId="31" fillId="0" borderId="0" xfId="0" applyFont="1">
      <alignment vertical="center"/>
    </xf>
    <xf numFmtId="0" fontId="32" fillId="0" borderId="0" xfId="0" applyFont="1">
      <alignment vertical="center"/>
    </xf>
    <xf numFmtId="178" fontId="5" fillId="0" borderId="50" xfId="0" applyNumberFormat="1" applyFont="1" applyBorder="1" applyAlignment="1">
      <alignment vertical="center"/>
    </xf>
    <xf numFmtId="179" fontId="0" fillId="0" borderId="0"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6" fontId="2" fillId="0" borderId="21" xfId="0" applyNumberFormat="1" applyFont="1" applyFill="1" applyBorder="1" applyAlignment="1">
      <alignment horizontal="right" vertical="center" shrinkToFit="1"/>
    </xf>
    <xf numFmtId="179" fontId="2" fillId="0" borderId="22" xfId="0" applyNumberFormat="1" applyFont="1" applyFill="1" applyBorder="1" applyAlignment="1">
      <alignment horizontal="right" vertical="center" shrinkToFit="1"/>
    </xf>
    <xf numFmtId="179" fontId="2" fillId="0" borderId="23" xfId="0" applyNumberFormat="1" applyFont="1" applyFill="1" applyBorder="1" applyAlignment="1">
      <alignment horizontal="right" vertical="center" shrinkToFit="1"/>
    </xf>
    <xf numFmtId="195" fontId="0" fillId="0" borderId="0" xfId="0" applyNumberFormat="1" applyFont="1" applyFill="1" applyBorder="1" applyAlignment="1">
      <alignment horizontal="right" vertical="center" shrinkToFit="1"/>
    </xf>
    <xf numFmtId="176" fontId="2" fillId="0" borderId="5" xfId="0" applyNumberFormat="1" applyFont="1" applyFill="1" applyBorder="1" applyAlignment="1">
      <alignment vertical="center" shrinkToFit="1"/>
    </xf>
    <xf numFmtId="179" fontId="0" fillId="0" borderId="15" xfId="0" applyNumberFormat="1" applyFont="1" applyFill="1" applyBorder="1" applyAlignment="1">
      <alignment horizontal="right" vertical="center"/>
    </xf>
    <xf numFmtId="0" fontId="18" fillId="0" borderId="79" xfId="0" applyNumberFormat="1" applyFont="1" applyFill="1" applyBorder="1" applyAlignment="1">
      <alignment vertical="center" wrapText="1"/>
    </xf>
    <xf numFmtId="0" fontId="18" fillId="0" borderId="79" xfId="0" applyNumberFormat="1" applyFont="1" applyFill="1" applyBorder="1" applyAlignment="1">
      <alignment vertical="center" shrinkToFit="1"/>
    </xf>
    <xf numFmtId="0" fontId="18" fillId="0" borderId="79" xfId="0" applyFont="1" applyFill="1" applyBorder="1" applyAlignment="1">
      <alignment vertical="center" wrapText="1"/>
    </xf>
    <xf numFmtId="0" fontId="18" fillId="0" borderId="68" xfId="0" applyNumberFormat="1" applyFont="1" applyFill="1" applyBorder="1" applyAlignment="1">
      <alignment vertical="center" shrinkToFit="1"/>
    </xf>
    <xf numFmtId="196" fontId="27" fillId="0" borderId="0" xfId="0" applyNumberFormat="1" applyFont="1" applyFill="1" applyBorder="1" applyAlignment="1">
      <alignment horizontal="right" vertical="center"/>
    </xf>
    <xf numFmtId="176" fontId="27" fillId="0" borderId="0" xfId="0" applyNumberFormat="1" applyFont="1" applyFill="1" applyBorder="1" applyAlignment="1">
      <alignment vertical="center"/>
    </xf>
    <xf numFmtId="176" fontId="27" fillId="0" borderId="22" xfId="0" applyNumberFormat="1" applyFont="1" applyFill="1" applyBorder="1" applyAlignment="1">
      <alignment vertical="center"/>
    </xf>
    <xf numFmtId="179" fontId="2" fillId="0" borderId="31" xfId="0" applyNumberFormat="1" applyFont="1" applyFill="1" applyBorder="1" applyAlignment="1">
      <alignment horizontal="center" vertical="center" shrinkToFit="1"/>
    </xf>
    <xf numFmtId="0" fontId="0" fillId="0" borderId="79" xfId="0" applyNumberFormat="1" applyFont="1" applyFill="1" applyBorder="1" applyAlignment="1">
      <alignment horizontal="distributed" vertical="center" wrapText="1"/>
    </xf>
    <xf numFmtId="0" fontId="0" fillId="0" borderId="79" xfId="0" applyNumberFormat="1" applyFont="1" applyFill="1" applyBorder="1" applyAlignment="1">
      <alignment horizontal="distributed" vertical="center" shrinkToFit="1"/>
    </xf>
    <xf numFmtId="0" fontId="21" fillId="0" borderId="79" xfId="0" applyFont="1" applyFill="1" applyBorder="1" applyAlignment="1">
      <alignment horizontal="distributed" vertical="center" wrapText="1"/>
    </xf>
    <xf numFmtId="0" fontId="0" fillId="0" borderId="20" xfId="0" applyFont="1" applyFill="1" applyBorder="1" applyAlignment="1">
      <alignment horizontal="center" vertical="center"/>
    </xf>
    <xf numFmtId="0" fontId="0" fillId="0" borderId="3" xfId="0"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0" xfId="0" applyNumberFormat="1" applyFont="1" applyFill="1" applyBorder="1" applyAlignment="1">
      <alignment horizontal="right" vertical="center"/>
    </xf>
    <xf numFmtId="0" fontId="0" fillId="0" borderId="68" xfId="0" applyNumberFormat="1" applyFont="1" applyFill="1" applyBorder="1" applyAlignment="1">
      <alignment horizontal="distributed" vertical="center" shrinkToFit="1"/>
    </xf>
    <xf numFmtId="0" fontId="21" fillId="0" borderId="69" xfId="0" applyNumberFormat="1" applyFont="1" applyFill="1" applyBorder="1" applyAlignment="1">
      <alignment horizontal="distributed" vertical="center" wrapText="1"/>
    </xf>
    <xf numFmtId="0" fontId="6" fillId="0" borderId="68" xfId="0" applyNumberFormat="1" applyFont="1" applyFill="1" applyBorder="1" applyAlignment="1">
      <alignment horizontal="distributed" vertical="center" wrapText="1"/>
    </xf>
    <xf numFmtId="179" fontId="2" fillId="0" borderId="78" xfId="0" applyNumberFormat="1" applyFont="1" applyFill="1" applyBorder="1" applyAlignment="1">
      <alignment horizontal="right" vertical="center" shrinkToFit="1"/>
    </xf>
    <xf numFmtId="0" fontId="21" fillId="0" borderId="87" xfId="0" applyFont="1" applyFill="1" applyBorder="1" applyAlignment="1">
      <alignment vertical="center" wrapText="1"/>
    </xf>
    <xf numFmtId="0" fontId="0" fillId="0" borderId="88" xfId="0" applyFont="1" applyFill="1" applyBorder="1" applyAlignment="1">
      <alignment horizontal="distributed" vertical="center" wrapText="1"/>
    </xf>
    <xf numFmtId="0" fontId="2" fillId="0" borderId="18"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147" xfId="0" applyFont="1" applyFill="1" applyBorder="1" applyAlignment="1">
      <alignment horizontal="center" vertical="center"/>
    </xf>
    <xf numFmtId="178" fontId="2" fillId="0" borderId="4" xfId="0" applyNumberFormat="1" applyFont="1" applyFill="1" applyBorder="1" applyAlignment="1">
      <alignment vertical="center"/>
    </xf>
    <xf numFmtId="191" fontId="22" fillId="0" borderId="6" xfId="0" applyNumberFormat="1" applyFont="1" applyFill="1" applyBorder="1" applyAlignment="1">
      <alignment horizontal="right" vertical="center"/>
    </xf>
    <xf numFmtId="191" fontId="22" fillId="0" borderId="0" xfId="0" applyNumberFormat="1" applyFont="1" applyFill="1" applyBorder="1" applyAlignment="1">
      <alignment horizontal="right" vertical="center"/>
    </xf>
    <xf numFmtId="0" fontId="2" fillId="0" borderId="149" xfId="0" applyFont="1" applyFill="1" applyBorder="1" applyAlignment="1">
      <alignment horizontal="center" vertical="center"/>
    </xf>
    <xf numFmtId="197" fontId="0" fillId="0" borderId="0" xfId="0" applyNumberFormat="1" applyFont="1" applyFill="1" applyBorder="1" applyAlignment="1">
      <alignment horizontal="right" vertical="center"/>
    </xf>
    <xf numFmtId="197" fontId="2" fillId="0" borderId="0" xfId="0" applyNumberFormat="1" applyFont="1" applyFill="1" applyBorder="1" applyAlignment="1">
      <alignment horizontal="right" vertical="center"/>
    </xf>
    <xf numFmtId="197" fontId="0" fillId="0" borderId="34"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98" fontId="0" fillId="0" borderId="34" xfId="0" applyNumberFormat="1" applyFont="1" applyFill="1" applyBorder="1" applyAlignment="1">
      <alignment horizontal="right" vertical="center"/>
    </xf>
    <xf numFmtId="198" fontId="0" fillId="0" borderId="35" xfId="0" applyNumberFormat="1" applyFont="1" applyFill="1" applyBorder="1" applyAlignment="1">
      <alignment horizontal="right" vertical="center"/>
    </xf>
    <xf numFmtId="191" fontId="22" fillId="0" borderId="33" xfId="0" applyNumberFormat="1" applyFont="1" applyFill="1" applyBorder="1" applyAlignment="1">
      <alignment horizontal="right" vertical="center"/>
    </xf>
    <xf numFmtId="197" fontId="0" fillId="0" borderId="33" xfId="0" applyNumberFormat="1" applyFont="1" applyFill="1" applyBorder="1" applyAlignment="1">
      <alignment horizontal="right" vertical="center"/>
    </xf>
    <xf numFmtId="198" fontId="0" fillId="0" borderId="33" xfId="0" applyNumberFormat="1" applyFont="1" applyFill="1" applyBorder="1" applyAlignment="1">
      <alignment horizontal="right" vertical="center"/>
    </xf>
    <xf numFmtId="198" fontId="2" fillId="0" borderId="6" xfId="0" applyNumberFormat="1" applyFont="1" applyFill="1" applyBorder="1" applyAlignment="1">
      <alignment vertical="center"/>
    </xf>
    <xf numFmtId="198" fontId="2" fillId="0" borderId="6" xfId="0" applyNumberFormat="1" applyFont="1" applyFill="1" applyBorder="1" applyAlignment="1">
      <alignment horizontal="right" vertical="center"/>
    </xf>
    <xf numFmtId="198" fontId="2" fillId="0" borderId="90" xfId="0" applyNumberFormat="1" applyFont="1" applyFill="1" applyBorder="1" applyAlignment="1">
      <alignment vertical="center"/>
    </xf>
    <xf numFmtId="198" fontId="2" fillId="0" borderId="34" xfId="0" applyNumberFormat="1" applyFont="1" applyFill="1" applyBorder="1" applyAlignment="1">
      <alignment horizontal="right" vertical="center"/>
    </xf>
    <xf numFmtId="198" fontId="2" fillId="0" borderId="0" xfId="0" applyNumberFormat="1" applyFont="1" applyFill="1" applyBorder="1" applyAlignment="1">
      <alignment horizontal="right" vertical="center"/>
    </xf>
    <xf numFmtId="198" fontId="22" fillId="0" borderId="0" xfId="0" applyNumberFormat="1" applyFont="1" applyFill="1" applyBorder="1" applyAlignment="1">
      <alignment horizontal="right" vertical="center"/>
    </xf>
    <xf numFmtId="0" fontId="18" fillId="0" borderId="4" xfId="0" applyFont="1" applyFill="1" applyBorder="1" applyAlignment="1">
      <alignment horizontal="center" vertical="center" wrapText="1" shrinkToFit="1"/>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24" xfId="0" applyFill="1" applyBorder="1" applyAlignment="1">
      <alignment horizontal="center" vertical="center"/>
    </xf>
    <xf numFmtId="0" fontId="0" fillId="0" borderId="11" xfId="0" applyFill="1" applyBorder="1" applyAlignment="1">
      <alignment horizontal="center" vertical="center"/>
    </xf>
    <xf numFmtId="184" fontId="2" fillId="0" borderId="0" xfId="0" applyNumberFormat="1" applyFont="1" applyFill="1" applyBorder="1" applyAlignment="1">
      <alignment horizontal="right" vertical="center"/>
    </xf>
    <xf numFmtId="199"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178" fontId="0"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179" fontId="2" fillId="0" borderId="7" xfId="0" applyNumberFormat="1" applyFont="1" applyFill="1" applyBorder="1" applyAlignment="1">
      <alignment horizontal="right" vertical="center" shrinkToFit="1"/>
    </xf>
    <xf numFmtId="176" fontId="2"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178" fontId="0"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2" fillId="0" borderId="7"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0" fillId="0" borderId="23" xfId="0" applyNumberFormat="1" applyFont="1" applyFill="1" applyBorder="1" applyAlignment="1">
      <alignment horizontal="right" vertical="center"/>
    </xf>
    <xf numFmtId="0" fontId="0" fillId="0" borderId="28" xfId="0" applyFont="1" applyFill="1" applyBorder="1" applyAlignment="1">
      <alignment vertical="center"/>
    </xf>
    <xf numFmtId="179" fontId="2" fillId="0" borderId="15" xfId="0" applyNumberFormat="1" applyFont="1" applyFill="1" applyBorder="1" applyAlignment="1">
      <alignment horizontal="right" vertical="center"/>
    </xf>
    <xf numFmtId="0" fontId="0" fillId="0" borderId="150" xfId="0" applyFill="1" applyBorder="1" applyAlignment="1">
      <alignment horizontal="center" vertical="center"/>
    </xf>
    <xf numFmtId="0" fontId="0" fillId="0" borderId="0" xfId="0" applyFill="1" applyBorder="1" applyAlignment="1">
      <alignment horizontal="right" vertical="center"/>
    </xf>
    <xf numFmtId="179" fontId="27" fillId="0" borderId="21" xfId="0" applyNumberFormat="1" applyFont="1" applyFill="1" applyBorder="1" applyAlignment="1">
      <alignment horizontal="right" vertical="center" indent="1"/>
    </xf>
    <xf numFmtId="179" fontId="27" fillId="0" borderId="151" xfId="0" applyNumberFormat="1" applyFont="1" applyFill="1" applyBorder="1" applyAlignment="1">
      <alignment horizontal="right" vertical="center" indent="1"/>
    </xf>
    <xf numFmtId="0" fontId="0" fillId="0" borderId="79" xfId="0" applyNumberFormat="1" applyFont="1" applyFill="1" applyBorder="1" applyAlignment="1">
      <alignment vertical="center" shrinkToFit="1"/>
    </xf>
    <xf numFmtId="0" fontId="0" fillId="0" borderId="132" xfId="0" applyFont="1" applyFill="1" applyBorder="1" applyAlignment="1">
      <alignment horizontal="center" vertical="center" shrinkToFit="1"/>
    </xf>
    <xf numFmtId="0" fontId="0" fillId="0" borderId="152" xfId="0" applyFill="1" applyBorder="1" applyAlignment="1">
      <alignment horizontal="center" vertical="center"/>
    </xf>
    <xf numFmtId="0" fontId="0" fillId="0" borderId="153" xfId="0" applyFill="1" applyBorder="1" applyAlignment="1">
      <alignment horizontal="center" vertical="center"/>
    </xf>
    <xf numFmtId="0" fontId="0" fillId="0" borderId="2" xfId="0" applyFont="1" applyFill="1" applyBorder="1">
      <alignment vertical="center"/>
    </xf>
    <xf numFmtId="0" fontId="0" fillId="0" borderId="132" xfId="0" applyFont="1" applyFill="1" applyBorder="1" applyAlignment="1">
      <alignment vertical="center"/>
    </xf>
    <xf numFmtId="0" fontId="0" fillId="0" borderId="132" xfId="0" applyFont="1" applyFill="1" applyBorder="1" applyAlignment="1">
      <alignment horizontal="center" vertical="center"/>
    </xf>
    <xf numFmtId="176" fontId="2" fillId="0" borderId="0" xfId="0" applyNumberFormat="1" applyFont="1" applyFill="1" applyBorder="1" applyAlignment="1">
      <alignment horizontal="right" vertical="center"/>
    </xf>
    <xf numFmtId="176" fontId="2" fillId="0" borderId="64" xfId="0" applyNumberFormat="1" applyFont="1" applyFill="1" applyBorder="1" applyAlignment="1">
      <alignment horizontal="right" vertical="center"/>
    </xf>
    <xf numFmtId="0" fontId="0" fillId="0" borderId="0" xfId="0" applyFont="1" applyBorder="1" applyAlignment="1">
      <alignment horizontal="left" vertical="center"/>
    </xf>
    <xf numFmtId="176" fontId="0" fillId="0" borderId="0" xfId="0" applyNumberFormat="1" applyFont="1" applyFill="1" applyBorder="1" applyAlignment="1">
      <alignment horizontal="right" vertical="center"/>
    </xf>
    <xf numFmtId="176" fontId="0" fillId="0" borderId="64" xfId="0" applyNumberFormat="1" applyFont="1" applyFill="1" applyBorder="1" applyAlignment="1">
      <alignment horizontal="righ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horizontal="left" vertical="top" wrapText="1"/>
    </xf>
    <xf numFmtId="0" fontId="0" fillId="0" borderId="55"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33" xfId="0" applyFont="1" applyFill="1" applyBorder="1" applyAlignment="1">
      <alignment horizontal="center" vertical="center" justifyLastLine="1"/>
    </xf>
    <xf numFmtId="0" fontId="0" fillId="0" borderId="54" xfId="0" applyFont="1" applyFill="1" applyBorder="1" applyAlignment="1">
      <alignment horizontal="center" vertical="center" justifyLastLine="1"/>
    </xf>
    <xf numFmtId="0" fontId="0" fillId="0" borderId="100"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99" xfId="0" applyFont="1" applyFill="1" applyBorder="1" applyAlignment="1">
      <alignment horizontal="center" vertical="center" shrinkToFit="1"/>
    </xf>
    <xf numFmtId="0" fontId="2" fillId="0" borderId="40"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92"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77" xfId="0" applyFont="1" applyFill="1" applyBorder="1" applyAlignment="1">
      <alignment horizontal="center" vertical="center"/>
    </xf>
    <xf numFmtId="0" fontId="0" fillId="0" borderId="2" xfId="0" applyFont="1" applyFill="1" applyBorder="1" applyAlignment="1">
      <alignment horizontal="center" vertical="center"/>
    </xf>
    <xf numFmtId="176" fontId="2" fillId="0" borderId="5" xfId="0" applyNumberFormat="1" applyFont="1" applyFill="1" applyBorder="1" applyAlignment="1">
      <alignment horizontal="right" vertical="center"/>
    </xf>
    <xf numFmtId="176" fontId="2" fillId="0" borderId="42" xfId="0" applyNumberFormat="1" applyFont="1" applyFill="1" applyBorder="1" applyAlignment="1">
      <alignment horizontal="right" vertical="center"/>
    </xf>
    <xf numFmtId="0" fontId="0" fillId="0" borderId="0" xfId="0" applyFont="1" applyBorder="1" applyAlignment="1">
      <alignment horizontal="right"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31" xfId="0" applyFont="1" applyFill="1" applyBorder="1" applyAlignment="1">
      <alignment horizontal="center" vertical="center"/>
    </xf>
    <xf numFmtId="176" fontId="0" fillId="0" borderId="34" xfId="0" applyNumberFormat="1" applyFont="1" applyFill="1" applyBorder="1" applyAlignment="1">
      <alignment horizontal="right" vertical="center"/>
    </xf>
    <xf numFmtId="176" fontId="0" fillId="0" borderId="65"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shrinkToFit="1"/>
    </xf>
    <xf numFmtId="179" fontId="0" fillId="0" borderId="33" xfId="0" applyNumberFormat="1" applyFont="1" applyFill="1" applyBorder="1" applyAlignment="1">
      <alignment horizontal="center" vertical="center" shrinkToFit="1"/>
    </xf>
    <xf numFmtId="179" fontId="3" fillId="0" borderId="0" xfId="0" applyNumberFormat="1" applyFont="1" applyAlignment="1">
      <alignment horizontal="center" vertical="center"/>
    </xf>
    <xf numFmtId="179" fontId="0" fillId="0" borderId="45" xfId="0" applyNumberFormat="1" applyFont="1" applyFill="1" applyBorder="1" applyAlignment="1">
      <alignment horizontal="center" vertical="center"/>
    </xf>
    <xf numFmtId="179" fontId="0" fillId="0" borderId="77" xfId="0" applyNumberFormat="1" applyFont="1" applyFill="1" applyBorder="1" applyAlignment="1">
      <alignment horizontal="center" vertical="center"/>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82" xfId="0" applyNumberFormat="1" applyFont="1" applyFill="1" applyBorder="1" applyAlignment="1">
      <alignment horizontal="center" vertical="center"/>
    </xf>
    <xf numFmtId="179" fontId="0" fillId="0" borderId="80"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shrinkToFit="1"/>
    </xf>
    <xf numFmtId="179" fontId="0" fillId="0" borderId="43" xfId="0" applyNumberFormat="1" applyFont="1" applyFill="1" applyBorder="1" applyAlignment="1">
      <alignment horizontal="center" vertical="center" shrinkToFit="1"/>
    </xf>
    <xf numFmtId="179" fontId="0" fillId="0" borderId="28" xfId="0" applyNumberFormat="1" applyFont="1" applyFill="1" applyBorder="1" applyAlignment="1">
      <alignment horizontal="center" vertical="center" shrinkToFit="1"/>
    </xf>
    <xf numFmtId="179" fontId="0" fillId="0" borderId="3" xfId="0" applyNumberFormat="1" applyFont="1" applyFill="1" applyBorder="1" applyAlignment="1">
      <alignment horizontal="center" vertical="center" shrinkToFit="1"/>
    </xf>
    <xf numFmtId="0" fontId="0" fillId="0" borderId="77" xfId="0" applyFont="1" applyFill="1" applyBorder="1" applyAlignment="1">
      <alignment horizontal="left" vertical="center"/>
    </xf>
    <xf numFmtId="0" fontId="0" fillId="0" borderId="0" xfId="0" applyFont="1" applyFill="1" applyBorder="1" applyAlignment="1">
      <alignment horizontal="left" vertical="center"/>
    </xf>
    <xf numFmtId="179" fontId="0" fillId="0" borderId="34" xfId="0" applyNumberFormat="1" applyFont="1" applyFill="1" applyBorder="1" applyAlignment="1">
      <alignment horizontal="center" vertical="center" shrinkToFit="1"/>
    </xf>
    <xf numFmtId="179" fontId="0" fillId="0" borderId="35" xfId="0" applyNumberFormat="1" applyFont="1" applyFill="1" applyBorder="1" applyAlignment="1">
      <alignment horizontal="center" vertical="center" shrinkToFit="1"/>
    </xf>
    <xf numFmtId="179" fontId="2" fillId="0" borderId="0" xfId="0" applyNumberFormat="1" applyFont="1" applyFill="1" applyBorder="1" applyAlignment="1">
      <alignment horizontal="center" vertical="center" shrinkToFit="1"/>
    </xf>
    <xf numFmtId="176" fontId="2" fillId="0" borderId="31" xfId="0" applyNumberFormat="1" applyFont="1" applyFill="1" applyBorder="1" applyAlignment="1">
      <alignment horizontal="right" vertical="center" shrinkToFit="1"/>
    </xf>
    <xf numFmtId="176" fontId="2" fillId="0" borderId="5" xfId="0" applyNumberFormat="1" applyFont="1" applyFill="1" applyBorder="1" applyAlignment="1">
      <alignment horizontal="right" vertical="center" shrinkToFit="1"/>
    </xf>
    <xf numFmtId="179" fontId="2" fillId="0" borderId="5" xfId="0" applyNumberFormat="1" applyFont="1" applyFill="1" applyBorder="1" applyAlignment="1">
      <alignment horizontal="center" vertical="center" shrinkToFit="1"/>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ont="1" applyFill="1" applyBorder="1" applyAlignment="1">
      <alignment horizontal="center" vertical="center"/>
    </xf>
    <xf numFmtId="179" fontId="0" fillId="0" borderId="104" xfId="0" applyNumberFormat="1" applyFont="1" applyFill="1" applyBorder="1" applyAlignment="1">
      <alignment horizontal="center" vertical="center"/>
    </xf>
    <xf numFmtId="179" fontId="0" fillId="0" borderId="105" xfId="0" applyNumberFormat="1" applyFont="1" applyFill="1" applyBorder="1" applyAlignment="1">
      <alignment horizontal="center" vertical="center"/>
    </xf>
    <xf numFmtId="179" fontId="0" fillId="0" borderId="85" xfId="0" applyNumberFormat="1" applyFont="1" applyFill="1" applyBorder="1" applyAlignment="1">
      <alignment horizontal="center" vertical="center"/>
    </xf>
    <xf numFmtId="179" fontId="0" fillId="0" borderId="0" xfId="0" applyNumberFormat="1" applyFont="1" applyBorder="1" applyAlignment="1">
      <alignment horizontal="right" vertical="center"/>
    </xf>
    <xf numFmtId="0" fontId="8" fillId="0" borderId="9"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179" fontId="2" fillId="0" borderId="32" xfId="0" applyNumberFormat="1" applyFont="1" applyFill="1" applyBorder="1" applyAlignment="1">
      <alignment horizontal="center" vertical="center" shrinkToFit="1"/>
    </xf>
    <xf numFmtId="179" fontId="0" fillId="0" borderId="106"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xf>
    <xf numFmtId="179" fontId="0" fillId="0" borderId="106" xfId="0" applyNumberFormat="1" applyFont="1" applyFill="1" applyBorder="1" applyAlignment="1">
      <alignment horizontal="center" vertical="center"/>
    </xf>
    <xf numFmtId="179" fontId="0" fillId="0" borderId="107"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108" xfId="0" applyNumberFormat="1" applyFont="1" applyFill="1" applyBorder="1" applyAlignment="1">
      <alignment horizontal="center" vertical="center"/>
    </xf>
    <xf numFmtId="179" fontId="0" fillId="0" borderId="48" xfId="0" applyNumberFormat="1" applyFont="1" applyFill="1" applyBorder="1" applyAlignment="1">
      <alignment horizontal="center" vertical="center"/>
    </xf>
    <xf numFmtId="179" fontId="0" fillId="0" borderId="4" xfId="0" applyNumberFormat="1" applyFont="1" applyFill="1" applyBorder="1" applyAlignment="1">
      <alignment horizontal="center" vertical="center"/>
    </xf>
    <xf numFmtId="179" fontId="0" fillId="0" borderId="5"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0" fontId="0" fillId="0" borderId="7" xfId="0" applyFont="1" applyBorder="1" applyAlignment="1">
      <alignment horizontal="left" vertical="center"/>
    </xf>
    <xf numFmtId="0" fontId="0" fillId="0" borderId="97" xfId="0" applyFont="1" applyFill="1" applyBorder="1" applyAlignment="1">
      <alignment horizontal="center" vertical="center"/>
    </xf>
    <xf numFmtId="0" fontId="0" fillId="0" borderId="96"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103" xfId="0" applyFont="1" applyFill="1" applyBorder="1" applyAlignment="1">
      <alignment horizontal="center" vertical="center"/>
    </xf>
    <xf numFmtId="0" fontId="0" fillId="0" borderId="146" xfId="0" applyFont="1" applyFill="1" applyBorder="1" applyAlignment="1">
      <alignment horizontal="center" vertical="center" wrapText="1"/>
    </xf>
    <xf numFmtId="0" fontId="0" fillId="0" borderId="146"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79" xfId="0" applyNumberFormat="1" applyFont="1" applyFill="1" applyBorder="1" applyAlignment="1">
      <alignment horizontal="left" vertical="center" shrinkToFit="1"/>
    </xf>
    <xf numFmtId="0" fontId="0" fillId="0" borderId="64" xfId="0" applyNumberFormat="1" applyFont="1" applyFill="1" applyBorder="1" applyAlignment="1">
      <alignment horizontal="left" vertical="center" shrinkToFit="1"/>
    </xf>
    <xf numFmtId="0" fontId="0" fillId="0" borderId="79" xfId="0" applyFont="1" applyFill="1" applyBorder="1" applyAlignment="1">
      <alignment horizontal="left" vertical="center" shrinkToFit="1"/>
    </xf>
    <xf numFmtId="0" fontId="0" fillId="0" borderId="64" xfId="0" applyFont="1" applyFill="1" applyBorder="1" applyAlignment="1">
      <alignment horizontal="left" vertical="center" shrinkToFit="1"/>
    </xf>
    <xf numFmtId="0" fontId="0" fillId="0" borderId="79" xfId="0" applyNumberFormat="1" applyFont="1" applyFill="1" applyBorder="1" applyAlignment="1">
      <alignment horizontal="left" vertical="center"/>
    </xf>
    <xf numFmtId="0" fontId="0" fillId="0" borderId="64" xfId="0" applyNumberFormat="1" applyFont="1" applyFill="1" applyBorder="1" applyAlignment="1">
      <alignment horizontal="left"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72" xfId="0" applyFont="1" applyFill="1" applyBorder="1" applyAlignment="1">
      <alignment horizontal="center" vertical="center"/>
    </xf>
    <xf numFmtId="0" fontId="2" fillId="0" borderId="78" xfId="0" applyNumberFormat="1" applyFont="1" applyFill="1" applyBorder="1" applyAlignment="1">
      <alignment horizontal="left" vertical="center"/>
    </xf>
    <xf numFmtId="0" fontId="2" fillId="0" borderId="63" xfId="0" applyNumberFormat="1" applyFont="1" applyFill="1" applyBorder="1" applyAlignment="1">
      <alignment horizontal="left" vertical="center"/>
    </xf>
    <xf numFmtId="0" fontId="0" fillId="0" borderId="85" xfId="0" applyFont="1" applyFill="1" applyBorder="1" applyAlignment="1">
      <alignment horizontal="distributed" vertical="center"/>
    </xf>
    <xf numFmtId="0" fontId="0" fillId="0" borderId="117" xfId="0" applyFont="1" applyFill="1" applyBorder="1" applyAlignment="1">
      <alignment horizontal="distributed" vertical="center"/>
    </xf>
    <xf numFmtId="0" fontId="0" fillId="0" borderId="91" xfId="0" applyFont="1" applyFill="1" applyBorder="1" applyAlignment="1">
      <alignment horizontal="distributed" vertical="center"/>
    </xf>
    <xf numFmtId="0" fontId="0" fillId="0" borderId="116" xfId="0" applyFont="1" applyFill="1" applyBorder="1" applyAlignment="1">
      <alignment horizontal="distributed" vertical="center"/>
    </xf>
    <xf numFmtId="0" fontId="2" fillId="0" borderId="91" xfId="0" applyFont="1" applyFill="1" applyBorder="1" applyAlignment="1">
      <alignment horizontal="distributed" vertical="center"/>
    </xf>
    <xf numFmtId="0" fontId="2" fillId="0" borderId="118" xfId="0" applyFont="1" applyFill="1" applyBorder="1" applyAlignment="1">
      <alignment horizontal="distributed" vertical="center"/>
    </xf>
    <xf numFmtId="0" fontId="0" fillId="0" borderId="39" xfId="0" applyFont="1" applyFill="1" applyBorder="1" applyAlignment="1">
      <alignment horizontal="center" vertical="center" textRotation="255"/>
    </xf>
    <xf numFmtId="0" fontId="0" fillId="0" borderId="105" xfId="0" applyFont="1" applyFill="1" applyBorder="1" applyAlignment="1">
      <alignment horizontal="center" vertical="center" textRotation="255"/>
    </xf>
    <xf numFmtId="0" fontId="0" fillId="0" borderId="62" xfId="0" applyFont="1" applyFill="1" applyBorder="1" applyAlignment="1">
      <alignment horizontal="center" vertical="center" textRotation="255"/>
    </xf>
    <xf numFmtId="0" fontId="0" fillId="0" borderId="110" xfId="0" applyFont="1" applyFill="1" applyBorder="1" applyAlignment="1">
      <alignment horizontal="center" vertical="center" textRotation="255"/>
    </xf>
    <xf numFmtId="0" fontId="0" fillId="0" borderId="111" xfId="0" applyFont="1" applyFill="1" applyBorder="1" applyAlignment="1">
      <alignment horizontal="center" vertical="center" textRotation="255"/>
    </xf>
    <xf numFmtId="0" fontId="2" fillId="0" borderId="116" xfId="0" applyFont="1" applyFill="1" applyBorder="1" applyAlignment="1">
      <alignment horizontal="distributed" vertical="center"/>
    </xf>
    <xf numFmtId="0" fontId="21" fillId="0" borderId="79" xfId="0" applyNumberFormat="1" applyFont="1" applyFill="1" applyBorder="1" applyAlignment="1">
      <alignment horizontal="left" vertical="center" wrapText="1"/>
    </xf>
    <xf numFmtId="0" fontId="21" fillId="0" borderId="64" xfId="0" applyNumberFormat="1" applyFont="1" applyFill="1" applyBorder="1" applyAlignment="1">
      <alignment horizontal="left" vertical="center" wrapText="1"/>
    </xf>
    <xf numFmtId="0" fontId="0" fillId="0" borderId="79"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0" fillId="0" borderId="75" xfId="0" applyNumberFormat="1" applyFont="1" applyFill="1" applyBorder="1" applyAlignment="1">
      <alignment horizontal="left" vertical="center"/>
    </xf>
    <xf numFmtId="0" fontId="0" fillId="0" borderId="83" xfId="0" applyNumberFormat="1" applyFont="1" applyFill="1" applyBorder="1" applyAlignment="1">
      <alignment horizontal="left" vertical="center"/>
    </xf>
    <xf numFmtId="0" fontId="0" fillId="0" borderId="0" xfId="0" applyFont="1" applyFill="1" applyBorder="1" applyAlignment="1">
      <alignment horizontal="right" vertical="center"/>
    </xf>
    <xf numFmtId="0" fontId="0" fillId="0" borderId="112" xfId="0" applyFont="1" applyFill="1" applyBorder="1" applyAlignment="1">
      <alignment horizontal="center" vertical="center" textRotation="255"/>
    </xf>
    <xf numFmtId="0" fontId="0" fillId="0" borderId="98" xfId="0" applyFont="1" applyFill="1" applyBorder="1" applyAlignment="1">
      <alignment horizontal="center" vertical="center"/>
    </xf>
    <xf numFmtId="0" fontId="21" fillId="0" borderId="81" xfId="0" applyNumberFormat="1" applyFont="1" applyFill="1" applyBorder="1" applyAlignment="1">
      <alignment horizontal="left" vertical="center" wrapText="1"/>
    </xf>
    <xf numFmtId="0" fontId="21" fillId="0" borderId="65" xfId="0" applyNumberFormat="1" applyFont="1" applyFill="1" applyBorder="1" applyAlignment="1">
      <alignment horizontal="left" vertical="center" wrapText="1"/>
    </xf>
    <xf numFmtId="0" fontId="21" fillId="0" borderId="79"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0" fillId="0" borderId="79" xfId="0" applyNumberFormat="1" applyFont="1" applyFill="1" applyBorder="1" applyAlignment="1">
      <alignment horizontal="distributed" vertical="center" wrapText="1"/>
    </xf>
    <xf numFmtId="0" fontId="0" fillId="0" borderId="64" xfId="0" applyNumberFormat="1" applyFont="1" applyFill="1" applyBorder="1" applyAlignment="1">
      <alignment horizontal="distributed" vertical="center" wrapText="1"/>
    </xf>
    <xf numFmtId="0" fontId="0" fillId="0" borderId="79" xfId="0" applyNumberFormat="1" applyFill="1" applyBorder="1" applyAlignment="1">
      <alignment horizontal="distributed" vertical="center" wrapText="1" shrinkToFit="1"/>
    </xf>
    <xf numFmtId="0" fontId="0" fillId="0" borderId="64" xfId="0" applyNumberFormat="1" applyFont="1" applyFill="1" applyBorder="1" applyAlignment="1">
      <alignment horizontal="distributed" vertical="center" shrinkToFit="1"/>
    </xf>
    <xf numFmtId="0" fontId="21" fillId="0" borderId="79" xfId="0" applyFont="1" applyFill="1" applyBorder="1" applyAlignment="1">
      <alignment horizontal="distributed" vertical="center" wrapText="1"/>
    </xf>
    <xf numFmtId="0" fontId="21" fillId="0" borderId="64" xfId="0" applyFont="1" applyFill="1" applyBorder="1" applyAlignment="1">
      <alignment horizontal="distributed" vertical="center" wrapText="1"/>
    </xf>
    <xf numFmtId="0" fontId="0" fillId="0" borderId="79" xfId="0" applyNumberFormat="1" applyFont="1" applyFill="1" applyBorder="1" applyAlignment="1">
      <alignment horizontal="distributed" vertical="center" shrinkToFit="1"/>
    </xf>
    <xf numFmtId="0" fontId="0" fillId="0" borderId="79" xfId="0" applyNumberFormat="1" applyFont="1" applyFill="1" applyBorder="1" applyAlignment="1">
      <alignment horizontal="center" vertical="center" shrinkToFit="1"/>
    </xf>
    <xf numFmtId="0" fontId="0" fillId="0" borderId="64" xfId="0" applyNumberFormat="1" applyFont="1" applyFill="1" applyBorder="1" applyAlignment="1">
      <alignment horizontal="center" vertical="center" shrinkToFit="1"/>
    </xf>
    <xf numFmtId="0" fontId="0" fillId="0" borderId="79" xfId="0" applyFont="1" applyFill="1" applyBorder="1" applyAlignment="1">
      <alignment vertical="center" shrinkToFit="1"/>
    </xf>
    <xf numFmtId="0" fontId="0" fillId="0" borderId="64" xfId="0" applyFont="1" applyFill="1" applyBorder="1" applyAlignment="1">
      <alignment vertical="center" shrinkToFit="1"/>
    </xf>
    <xf numFmtId="0" fontId="0" fillId="0" borderId="79" xfId="0" applyNumberFormat="1" applyFont="1" applyFill="1" applyBorder="1" applyAlignment="1">
      <alignment vertical="center" shrinkToFit="1"/>
    </xf>
    <xf numFmtId="0" fontId="0" fillId="0" borderId="64" xfId="0" applyNumberFormat="1" applyFont="1" applyFill="1" applyBorder="1" applyAlignment="1">
      <alignment vertical="center" shrinkToFit="1"/>
    </xf>
    <xf numFmtId="0" fontId="2" fillId="0" borderId="78" xfId="0" applyNumberFormat="1" applyFont="1" applyFill="1" applyBorder="1" applyAlignment="1">
      <alignment horizontal="distributed" vertical="center"/>
    </xf>
    <xf numFmtId="0" fontId="2" fillId="0" borderId="63" xfId="0" applyNumberFormat="1" applyFont="1" applyFill="1" applyBorder="1" applyAlignment="1">
      <alignment horizontal="distributed" vertical="center"/>
    </xf>
    <xf numFmtId="0" fontId="21" fillId="0" borderId="81" xfId="0" applyNumberFormat="1" applyFont="1" applyFill="1" applyBorder="1" applyAlignment="1">
      <alignment horizontal="distributed" vertical="center" wrapText="1"/>
    </xf>
    <xf numFmtId="0" fontId="21" fillId="0" borderId="65" xfId="0" applyNumberFormat="1" applyFont="1" applyFill="1" applyBorder="1" applyAlignment="1">
      <alignment horizontal="distributed" vertical="center" wrapText="1"/>
    </xf>
    <xf numFmtId="0" fontId="0" fillId="0" borderId="75" xfId="0" applyNumberFormat="1" applyFont="1" applyFill="1" applyBorder="1" applyAlignment="1">
      <alignment horizontal="distributed" vertical="center"/>
    </xf>
    <xf numFmtId="0" fontId="0" fillId="0" borderId="83" xfId="0" applyNumberFormat="1" applyFont="1" applyFill="1" applyBorder="1" applyAlignment="1">
      <alignment horizontal="distributed" vertical="center"/>
    </xf>
    <xf numFmtId="0" fontId="21" fillId="0" borderId="79" xfId="0" applyNumberFormat="1" applyFont="1" applyFill="1" applyBorder="1" applyAlignment="1">
      <alignment horizontal="distributed" vertical="center" wrapText="1"/>
    </xf>
    <xf numFmtId="0" fontId="21" fillId="0" borderId="64" xfId="0" applyNumberFormat="1" applyFont="1" applyFill="1" applyBorder="1" applyAlignment="1">
      <alignment horizontal="distributed" vertical="center" wrapText="1"/>
    </xf>
    <xf numFmtId="0" fontId="0" fillId="0" borderId="79" xfId="0" applyNumberFormat="1" applyFont="1" applyFill="1" applyBorder="1" applyAlignment="1">
      <alignment horizontal="distributed" vertical="center"/>
    </xf>
    <xf numFmtId="0" fontId="0" fillId="0" borderId="64" xfId="0" applyNumberFormat="1" applyFont="1" applyFill="1" applyBorder="1" applyAlignment="1">
      <alignment horizontal="distributed" vertical="center"/>
    </xf>
    <xf numFmtId="0" fontId="0" fillId="0" borderId="87" xfId="0" applyFont="1" applyFill="1" applyBorder="1" applyAlignment="1">
      <alignment horizontal="distributed" vertical="center"/>
    </xf>
    <xf numFmtId="0" fontId="0" fillId="0" borderId="88" xfId="0" applyFont="1" applyFill="1" applyBorder="1" applyAlignment="1">
      <alignment horizontal="distributed" vertical="center"/>
    </xf>
    <xf numFmtId="0" fontId="2" fillId="0" borderId="123" xfId="0" applyFont="1" applyFill="1" applyBorder="1" applyAlignment="1">
      <alignment horizontal="distributed" vertical="center"/>
    </xf>
    <xf numFmtId="0" fontId="2" fillId="0" borderId="148" xfId="0" applyFont="1" applyFill="1" applyBorder="1" applyAlignment="1">
      <alignment horizontal="distributed" vertical="center"/>
    </xf>
    <xf numFmtId="0" fontId="0" fillId="0" borderId="62" xfId="0" applyFont="1" applyFill="1" applyBorder="1" applyAlignment="1">
      <alignment horizontal="distributed" vertical="center"/>
    </xf>
    <xf numFmtId="0" fontId="0" fillId="0" borderId="123" xfId="0" applyFont="1" applyFill="1" applyBorder="1" applyAlignment="1">
      <alignment horizontal="distributed" vertical="center"/>
    </xf>
    <xf numFmtId="0" fontId="0" fillId="0" borderId="123" xfId="0" applyFill="1" applyBorder="1" applyAlignment="1">
      <alignment horizontal="distributed" vertical="center" wrapText="1"/>
    </xf>
    <xf numFmtId="0" fontId="0" fillId="0" borderId="105" xfId="0" applyFont="1" applyFill="1" applyBorder="1" applyAlignment="1">
      <alignment horizontal="distributed" vertical="center"/>
    </xf>
    <xf numFmtId="0" fontId="0" fillId="0" borderId="39"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39" xfId="0" applyFont="1" applyFill="1" applyBorder="1" applyAlignment="1">
      <alignment horizontal="distributed" vertical="center"/>
    </xf>
    <xf numFmtId="0" fontId="0" fillId="0" borderId="46" xfId="0" applyFont="1" applyFill="1" applyBorder="1" applyAlignment="1">
      <alignment horizontal="center" vertical="center" wrapText="1"/>
    </xf>
    <xf numFmtId="0" fontId="0" fillId="0" borderId="20" xfId="0" applyFont="1" applyFill="1" applyBorder="1" applyAlignment="1">
      <alignment horizontal="center"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47" xfId="0" applyFont="1" applyFill="1" applyBorder="1" applyAlignment="1">
      <alignment horizontal="center" vertical="center"/>
    </xf>
    <xf numFmtId="180" fontId="0" fillId="0" borderId="6" xfId="0" applyNumberFormat="1" applyFont="1" applyFill="1" applyBorder="1" applyAlignment="1">
      <alignment horizontal="right" vertical="center"/>
    </xf>
    <xf numFmtId="0" fontId="0" fillId="0" borderId="124" xfId="0" applyFont="1" applyFill="1" applyBorder="1" applyAlignment="1">
      <alignment horizontal="center" vertical="center"/>
    </xf>
    <xf numFmtId="0" fontId="0" fillId="0" borderId="125" xfId="0" applyFont="1" applyFill="1" applyBorder="1" applyAlignment="1">
      <alignment horizontal="center" vertical="center" textRotation="255"/>
    </xf>
    <xf numFmtId="180" fontId="0" fillId="0" borderId="4" xfId="0" applyNumberFormat="1" applyFont="1" applyFill="1" applyBorder="1" applyAlignment="1">
      <alignment vertical="center"/>
    </xf>
    <xf numFmtId="180" fontId="0" fillId="0" borderId="6" xfId="0" applyNumberFormat="1" applyFont="1" applyFill="1" applyBorder="1" applyAlignment="1">
      <alignment vertical="center"/>
    </xf>
    <xf numFmtId="181" fontId="0" fillId="0" borderId="5" xfId="0" applyNumberFormat="1" applyFont="1" applyFill="1" applyBorder="1" applyAlignment="1">
      <alignment vertical="center"/>
    </xf>
    <xf numFmtId="181" fontId="0" fillId="0" borderId="0" xfId="0" applyNumberFormat="1" applyFont="1" applyFill="1" applyBorder="1" applyAlignment="1">
      <alignment vertical="center"/>
    </xf>
    <xf numFmtId="182" fontId="0" fillId="0" borderId="5" xfId="0" applyNumberFormat="1" applyFont="1" applyFill="1" applyBorder="1" applyAlignment="1">
      <alignment vertical="center"/>
    </xf>
    <xf numFmtId="182" fontId="0" fillId="0" borderId="0" xfId="0" applyNumberFormat="1" applyFont="1" applyFill="1" applyBorder="1" applyAlignment="1">
      <alignment vertical="center"/>
    </xf>
    <xf numFmtId="180" fontId="0" fillId="0" borderId="5" xfId="0" applyNumberFormat="1" applyFont="1" applyFill="1" applyBorder="1" applyAlignment="1">
      <alignment vertical="center"/>
    </xf>
    <xf numFmtId="180" fontId="0" fillId="0" borderId="0" xfId="0" applyNumberFormat="1" applyFont="1" applyFill="1" applyBorder="1" applyAlignment="1">
      <alignment vertical="center"/>
    </xf>
    <xf numFmtId="182" fontId="0" fillId="0" borderId="21" xfId="0" applyNumberFormat="1" applyFont="1" applyFill="1" applyBorder="1" applyAlignment="1">
      <alignment vertical="center"/>
    </xf>
    <xf numFmtId="182" fontId="0" fillId="0" borderId="22" xfId="0" applyNumberFormat="1" applyFont="1" applyFill="1" applyBorder="1" applyAlignment="1">
      <alignment vertical="center"/>
    </xf>
    <xf numFmtId="0" fontId="0" fillId="0" borderId="126" xfId="0" applyFont="1" applyFill="1" applyBorder="1" applyAlignment="1">
      <alignment horizontal="center" vertical="center" textRotation="255"/>
    </xf>
    <xf numFmtId="0" fontId="0" fillId="0" borderId="127" xfId="0" applyFont="1" applyFill="1" applyBorder="1" applyAlignment="1">
      <alignment horizontal="center" vertical="center"/>
    </xf>
    <xf numFmtId="0" fontId="0" fillId="0" borderId="37" xfId="0" applyFont="1" applyFill="1" applyBorder="1" applyAlignment="1">
      <alignment horizontal="center" vertical="center" textRotation="255" shrinkToFit="1"/>
    </xf>
    <xf numFmtId="0" fontId="0" fillId="0" borderId="127" xfId="0" applyFont="1" applyFill="1" applyBorder="1" applyAlignment="1">
      <alignment horizontal="center" vertical="center" textRotation="255" shrinkToFit="1"/>
    </xf>
    <xf numFmtId="0" fontId="0" fillId="0" borderId="38" xfId="0" applyFont="1" applyFill="1" applyBorder="1" applyAlignment="1">
      <alignment horizontal="center" vertical="center" textRotation="255" shrinkToFit="1"/>
    </xf>
    <xf numFmtId="0" fontId="0" fillId="0" borderId="128" xfId="0" applyFont="1" applyFill="1" applyBorder="1" applyAlignment="1">
      <alignment horizontal="center" vertical="center"/>
    </xf>
    <xf numFmtId="179" fontId="0" fillId="0" borderId="7" xfId="0" applyNumberFormat="1" applyFont="1" applyFill="1" applyBorder="1" applyAlignment="1">
      <alignment horizontal="center" vertical="center" shrinkToFit="1"/>
    </xf>
    <xf numFmtId="179" fontId="0" fillId="0" borderId="22" xfId="0" applyNumberFormat="1" applyFont="1" applyFill="1" applyBorder="1" applyAlignment="1">
      <alignment horizontal="center" vertical="center" shrinkToFit="1"/>
    </xf>
    <xf numFmtId="179" fontId="0" fillId="0" borderId="23" xfId="0" applyNumberFormat="1" applyFont="1" applyFill="1" applyBorder="1" applyAlignment="1">
      <alignment horizontal="center" vertical="center" shrinkToFit="1"/>
    </xf>
    <xf numFmtId="0" fontId="0" fillId="0" borderId="0" xfId="0" applyFont="1" applyBorder="1" applyAlignment="1">
      <alignment horizontal="center" vertical="center"/>
    </xf>
    <xf numFmtId="0" fontId="0" fillId="0" borderId="7" xfId="0" applyFont="1" applyBorder="1" applyAlignment="1">
      <alignment horizontal="right" vertical="center"/>
    </xf>
    <xf numFmtId="179" fontId="0" fillId="0" borderId="5" xfId="0" applyNumberFormat="1" applyFont="1" applyFill="1" applyBorder="1" applyAlignment="1">
      <alignment horizontal="center" vertical="center" shrinkToFit="1"/>
    </xf>
    <xf numFmtId="179" fontId="0" fillId="0" borderId="21" xfId="0" applyNumberFormat="1" applyFont="1" applyFill="1" applyBorder="1" applyAlignment="1">
      <alignment horizontal="center" vertical="center" shrinkToFit="1"/>
    </xf>
    <xf numFmtId="179" fontId="9" fillId="0" borderId="0"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179" fontId="9" fillId="0" borderId="15"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indent="2"/>
    </xf>
    <xf numFmtId="0" fontId="4" fillId="0" borderId="0" xfId="0" applyFont="1" applyFill="1" applyBorder="1" applyAlignment="1">
      <alignment horizontal="distributed" vertical="center"/>
    </xf>
    <xf numFmtId="179" fontId="10" fillId="0" borderId="0" xfId="0" applyNumberFormat="1" applyFont="1" applyFill="1" applyBorder="1" applyAlignment="1">
      <alignment horizontal="right" vertical="center" indent="1"/>
    </xf>
    <xf numFmtId="179" fontId="10" fillId="0" borderId="6"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indent="2"/>
    </xf>
    <xf numFmtId="179" fontId="10" fillId="0" borderId="5" xfId="0" applyNumberFormat="1" applyFont="1" applyFill="1" applyBorder="1" applyAlignment="1">
      <alignment horizontal="right" indent="1"/>
    </xf>
    <xf numFmtId="0" fontId="0" fillId="0" borderId="129" xfId="0" applyFont="1" applyFill="1" applyBorder="1" applyAlignment="1">
      <alignment horizontal="center" vertical="center"/>
    </xf>
    <xf numFmtId="0" fontId="4" fillId="0" borderId="0" xfId="0" applyFont="1" applyFill="1" applyBorder="1" applyAlignment="1">
      <alignment horizontal="distributed" vertical="center" shrinkToFit="1"/>
    </xf>
    <xf numFmtId="0" fontId="9" fillId="0" borderId="7" xfId="0" applyFont="1" applyBorder="1" applyAlignment="1">
      <alignment vertical="center"/>
    </xf>
    <xf numFmtId="180" fontId="9" fillId="0" borderId="0" xfId="0" applyNumberFormat="1" applyFont="1" applyFill="1" applyBorder="1" applyAlignment="1">
      <alignment horizontal="center" vertical="center"/>
    </xf>
    <xf numFmtId="179" fontId="10" fillId="0" borderId="4" xfId="0" applyNumberFormat="1" applyFont="1" applyFill="1" applyBorder="1" applyAlignment="1">
      <alignment horizontal="right" indent="1" shrinkToFit="1"/>
    </xf>
    <xf numFmtId="179" fontId="10" fillId="0" borderId="5" xfId="0" applyNumberFormat="1" applyFont="1" applyFill="1" applyBorder="1" applyAlignment="1">
      <alignment horizontal="right" indent="2"/>
    </xf>
    <xf numFmtId="0" fontId="5" fillId="0" borderId="129" xfId="0" applyFont="1" applyFill="1" applyBorder="1" applyAlignment="1">
      <alignment horizontal="center" vertical="center"/>
    </xf>
    <xf numFmtId="0" fontId="0" fillId="0" borderId="124" xfId="0" applyFont="1" applyFill="1" applyBorder="1" applyAlignment="1">
      <alignment horizontal="center" vertical="center" wrapText="1"/>
    </xf>
    <xf numFmtId="0" fontId="0" fillId="0" borderId="0" xfId="0" applyFont="1" applyFill="1" applyBorder="1" applyAlignment="1">
      <alignment horizontal="distributed" vertical="center"/>
    </xf>
    <xf numFmtId="0" fontId="0" fillId="0" borderId="24" xfId="0" applyFont="1" applyFill="1" applyBorder="1" applyAlignment="1">
      <alignment horizontal="center" vertical="center"/>
    </xf>
    <xf numFmtId="0" fontId="3" fillId="0" borderId="1" xfId="0" applyFont="1" applyBorder="1" applyAlignment="1">
      <alignment horizontal="left" vertical="center" wrapText="1"/>
    </xf>
    <xf numFmtId="0" fontId="0" fillId="0" borderId="1" xfId="0" applyBorder="1">
      <alignment vertical="center"/>
    </xf>
    <xf numFmtId="0" fontId="0" fillId="0" borderId="0" xfId="0">
      <alignment vertical="center"/>
    </xf>
    <xf numFmtId="0" fontId="3" fillId="0" borderId="0" xfId="0" applyFont="1" applyBorder="1" applyAlignment="1">
      <alignment vertical="center" wrapText="1"/>
    </xf>
    <xf numFmtId="0" fontId="0" fillId="0" borderId="130" xfId="0" applyFont="1" applyFill="1" applyBorder="1" applyAlignment="1">
      <alignment horizontal="center" vertical="center"/>
    </xf>
    <xf numFmtId="0" fontId="0" fillId="0" borderId="125" xfId="0" applyFont="1" applyFill="1" applyBorder="1" applyAlignment="1">
      <alignment horizontal="center" vertical="center" wrapText="1"/>
    </xf>
    <xf numFmtId="0" fontId="2" fillId="0" borderId="96"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ill="1" applyBorder="1" applyAlignment="1">
      <alignment vertical="top" wrapText="1"/>
    </xf>
    <xf numFmtId="0" fontId="0" fillId="0" borderId="0" xfId="0" applyFont="1" applyFill="1" applyBorder="1" applyAlignment="1">
      <alignment vertical="top" wrapText="1"/>
    </xf>
    <xf numFmtId="0" fontId="0" fillId="0" borderId="7" xfId="0" applyFont="1" applyFill="1" applyBorder="1" applyAlignment="1">
      <alignment horizontal="right"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96" xfId="0" applyFont="1" applyBorder="1" applyAlignment="1">
      <alignment horizontal="center" vertical="center"/>
    </xf>
    <xf numFmtId="0" fontId="0" fillId="0" borderId="124" xfId="0" applyFont="1" applyBorder="1" applyAlignment="1">
      <alignment horizontal="center" vertical="center"/>
    </xf>
    <xf numFmtId="0" fontId="2" fillId="0" borderId="37" xfId="0" applyFont="1" applyFill="1" applyBorder="1" applyAlignment="1">
      <alignment horizontal="distributed" vertical="center"/>
    </xf>
    <xf numFmtId="178" fontId="2" fillId="0" borderId="4" xfId="0" applyNumberFormat="1" applyFont="1" applyFill="1" applyBorder="1" applyAlignment="1">
      <alignment horizontal="right" vertical="center"/>
    </xf>
    <xf numFmtId="0" fontId="0" fillId="0" borderId="127" xfId="0" applyFont="1" applyFill="1" applyBorder="1" applyAlignment="1">
      <alignment horizontal="distributed" vertical="center"/>
    </xf>
    <xf numFmtId="178" fontId="0" fillId="0" borderId="6" xfId="0" applyNumberFormat="1" applyFont="1" applyFill="1" applyBorder="1" applyAlignment="1">
      <alignment horizontal="right" vertical="center"/>
    </xf>
    <xf numFmtId="0" fontId="2" fillId="0" borderId="127" xfId="0" applyFont="1" applyFill="1" applyBorder="1" applyAlignment="1">
      <alignment horizontal="distributed" vertical="center"/>
    </xf>
    <xf numFmtId="178" fontId="2" fillId="0" borderId="6" xfId="0" applyNumberFormat="1" applyFont="1" applyFill="1" applyBorder="1" applyAlignment="1">
      <alignment horizontal="right" vertical="center"/>
    </xf>
    <xf numFmtId="0" fontId="0" fillId="0" borderId="38" xfId="0" applyFont="1" applyFill="1" applyBorder="1" applyAlignment="1">
      <alignment horizontal="distributed" vertical="center"/>
    </xf>
    <xf numFmtId="178" fontId="0" fillId="0" borderId="15" xfId="0" applyNumberFormat="1" applyFont="1" applyFill="1" applyBorder="1" applyAlignment="1">
      <alignment horizontal="righ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26" xfId="0" applyFont="1" applyFill="1" applyBorder="1" applyAlignment="1">
      <alignment horizontal="distributed" vertical="center"/>
    </xf>
    <xf numFmtId="0" fontId="0" fillId="0" borderId="48" xfId="0" applyFont="1" applyFill="1" applyBorder="1" applyAlignment="1">
      <alignment horizontal="distributed" vertical="center"/>
    </xf>
    <xf numFmtId="0" fontId="5" fillId="0" borderId="0" xfId="0" applyFont="1" applyFill="1" applyBorder="1" applyAlignment="1">
      <alignment horizontal="distributed" vertical="center" shrinkToFit="1"/>
    </xf>
    <xf numFmtId="0" fontId="5" fillId="0" borderId="48" xfId="0" applyFont="1" applyFill="1" applyBorder="1" applyAlignment="1">
      <alignment horizontal="distributed" vertical="center" shrinkToFit="1"/>
    </xf>
    <xf numFmtId="0" fontId="0" fillId="0" borderId="0" xfId="0" applyFill="1" applyBorder="1" applyAlignment="1">
      <alignment horizontal="distributed" vertical="center"/>
    </xf>
    <xf numFmtId="179" fontId="0" fillId="0" borderId="7"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7" xfId="0" applyFont="1" applyFill="1" applyBorder="1" applyAlignment="1">
      <alignment horizontal="distributed" vertical="center"/>
    </xf>
    <xf numFmtId="0" fontId="0" fillId="0" borderId="49" xfId="0" applyFont="1" applyFill="1" applyBorder="1" applyAlignment="1">
      <alignment horizontal="distributed" vertical="center"/>
    </xf>
    <xf numFmtId="0" fontId="0" fillId="0" borderId="12" xfId="0" applyFont="1" applyFill="1" applyBorder="1" applyAlignment="1">
      <alignment horizontal="right" vertical="center"/>
    </xf>
    <xf numFmtId="0" fontId="0" fillId="0" borderId="8" xfId="0" applyFont="1" applyFill="1" applyBorder="1" applyAlignment="1">
      <alignment horizontal="right" vertical="center"/>
    </xf>
    <xf numFmtId="179" fontId="2" fillId="0" borderId="5" xfId="0" applyNumberFormat="1" applyFont="1" applyFill="1" applyBorder="1" applyAlignment="1">
      <alignment horizontal="right" vertical="center" shrinkToFit="1"/>
    </xf>
    <xf numFmtId="179" fontId="2" fillId="0" borderId="0" xfId="0" applyNumberFormat="1" applyFont="1" applyFill="1" applyBorder="1" applyAlignment="1">
      <alignment horizontal="right" vertical="center" shrinkToFit="1"/>
    </xf>
    <xf numFmtId="0" fontId="0" fillId="0" borderId="144" xfId="0" applyFont="1" applyFill="1" applyBorder="1" applyAlignment="1">
      <alignment horizontal="distributed" vertical="center" shrinkToFit="1"/>
    </xf>
    <xf numFmtId="0" fontId="0" fillId="0" borderId="71" xfId="0" applyFont="1" applyFill="1" applyBorder="1" applyAlignment="1">
      <alignment horizontal="distributed" vertical="center" shrinkToFit="1"/>
    </xf>
    <xf numFmtId="0" fontId="0" fillId="0" borderId="143" xfId="0" applyFont="1" applyFill="1" applyBorder="1" applyAlignment="1">
      <alignment horizontal="distributed" vertical="center"/>
    </xf>
    <xf numFmtId="0" fontId="0" fillId="0" borderId="64" xfId="0" applyFont="1" applyFill="1" applyBorder="1" applyAlignment="1">
      <alignment horizontal="distributed" vertical="center"/>
    </xf>
    <xf numFmtId="0" fontId="0" fillId="0" borderId="124" xfId="0" applyFont="1" applyBorder="1" applyAlignment="1">
      <alignment horizontal="center" vertical="center" wrapText="1"/>
    </xf>
    <xf numFmtId="186" fontId="0" fillId="0" borderId="22" xfId="0" applyNumberFormat="1" applyFont="1" applyFill="1" applyBorder="1" applyAlignment="1">
      <alignment horizontal="right" vertical="center" shrinkToFit="1"/>
    </xf>
    <xf numFmtId="0" fontId="0" fillId="0" borderId="96" xfId="0" applyFont="1" applyBorder="1" applyAlignment="1">
      <alignment horizontal="center" vertical="center" wrapText="1"/>
    </xf>
    <xf numFmtId="179" fontId="0" fillId="0" borderId="22" xfId="0" applyNumberFormat="1" applyFont="1" applyFill="1" applyBorder="1" applyAlignment="1">
      <alignment horizontal="right" vertical="center" shrinkToFit="1"/>
    </xf>
    <xf numFmtId="179" fontId="2" fillId="0" borderId="7"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0" fontId="20" fillId="0" borderId="3" xfId="0" applyFont="1" applyFill="1" applyBorder="1" applyAlignment="1">
      <alignment horizontal="center" vertical="center"/>
    </xf>
    <xf numFmtId="0" fontId="20" fillId="0" borderId="28" xfId="0" applyFont="1" applyFill="1" applyBorder="1" applyAlignment="1">
      <alignment horizontal="center" vertical="center"/>
    </xf>
    <xf numFmtId="0" fontId="0" fillId="0" borderId="9" xfId="0" applyFill="1" applyBorder="1" applyAlignment="1">
      <alignment horizontal="center" vertical="center"/>
    </xf>
    <xf numFmtId="0" fontId="0" fillId="0" borderId="140" xfId="0" applyFill="1" applyBorder="1" applyAlignment="1">
      <alignment horizontal="center" vertical="center" wrapText="1"/>
    </xf>
    <xf numFmtId="0" fontId="0" fillId="0" borderId="138" xfId="0" applyFont="1" applyFill="1" applyBorder="1" applyAlignment="1">
      <alignment horizontal="center" vertical="center" wrapText="1"/>
    </xf>
    <xf numFmtId="0" fontId="0" fillId="0" borderId="141" xfId="0" applyFont="1" applyFill="1" applyBorder="1" applyAlignment="1">
      <alignment horizontal="center" vertical="center" wrapText="1"/>
    </xf>
    <xf numFmtId="0" fontId="0" fillId="0" borderId="142" xfId="0" applyFont="1" applyFill="1" applyBorder="1" applyAlignment="1">
      <alignment horizontal="center" vertical="center" wrapText="1"/>
    </xf>
    <xf numFmtId="0" fontId="2" fillId="0" borderId="137" xfId="0" applyFont="1" applyFill="1" applyBorder="1" applyAlignment="1">
      <alignment horizontal="distributed" vertical="center" shrinkToFit="1"/>
    </xf>
    <xf numFmtId="0" fontId="2" fillId="0" borderId="42" xfId="0" applyFont="1" applyFill="1" applyBorder="1" applyAlignment="1">
      <alignment horizontal="distributed" vertical="center" shrinkToFit="1"/>
    </xf>
    <xf numFmtId="0" fontId="0" fillId="0" borderId="13" xfId="0" applyFont="1" applyFill="1" applyBorder="1" applyAlignment="1">
      <alignment horizontal="distributed" vertical="center" shrinkToFit="1"/>
    </xf>
    <xf numFmtId="0" fontId="0" fillId="0" borderId="0" xfId="0" applyFont="1" applyFill="1" applyBorder="1" applyAlignment="1">
      <alignment horizontal="distributed" vertical="center" shrinkToFit="1"/>
    </xf>
    <xf numFmtId="0" fontId="0" fillId="0" borderId="64" xfId="0" applyFont="1" applyFill="1" applyBorder="1" applyAlignment="1">
      <alignment horizontal="distributed" vertical="center" shrinkToFit="1"/>
    </xf>
    <xf numFmtId="0" fontId="5" fillId="0" borderId="13" xfId="0" applyFont="1" applyFill="1" applyBorder="1" applyAlignment="1">
      <alignment horizontal="distributed" vertical="center" shrinkToFit="1"/>
    </xf>
    <xf numFmtId="0" fontId="5" fillId="0" borderId="64" xfId="0" applyFont="1" applyFill="1" applyBorder="1" applyAlignment="1">
      <alignment horizontal="distributed" vertical="center" shrinkToFit="1"/>
    </xf>
    <xf numFmtId="0" fontId="6" fillId="0" borderId="13" xfId="0" applyFont="1" applyFill="1" applyBorder="1" applyAlignment="1">
      <alignment horizontal="distributed" vertical="center" shrinkToFit="1"/>
    </xf>
    <xf numFmtId="0" fontId="6" fillId="0" borderId="0" xfId="0" applyFont="1" applyFill="1" applyBorder="1" applyAlignment="1">
      <alignment horizontal="distributed" vertical="center" shrinkToFit="1"/>
    </xf>
    <xf numFmtId="0" fontId="6" fillId="0" borderId="64" xfId="0" applyFont="1" applyFill="1" applyBorder="1" applyAlignment="1">
      <alignment horizontal="distributed" vertical="center" shrinkToFit="1"/>
    </xf>
    <xf numFmtId="0" fontId="18" fillId="0" borderId="13" xfId="0" applyFont="1" applyFill="1" applyBorder="1" applyAlignment="1">
      <alignment horizontal="distributed" vertical="center" shrinkToFit="1"/>
    </xf>
    <xf numFmtId="0" fontId="18" fillId="0" borderId="0" xfId="0" applyFont="1" applyFill="1" applyBorder="1" applyAlignment="1">
      <alignment horizontal="distributed" vertical="center" shrinkToFit="1"/>
    </xf>
    <xf numFmtId="0" fontId="18" fillId="0" borderId="64" xfId="0" applyFont="1" applyFill="1" applyBorder="1" applyAlignment="1">
      <alignment horizontal="distributed" vertical="center" shrinkToFit="1"/>
    </xf>
    <xf numFmtId="0" fontId="0" fillId="0" borderId="17" xfId="0" applyBorder="1">
      <alignment vertical="center"/>
    </xf>
    <xf numFmtId="0" fontId="0" fillId="0" borderId="141" xfId="0" applyBorder="1">
      <alignment vertical="center"/>
    </xf>
    <xf numFmtId="0" fontId="0" fillId="0" borderId="2" xfId="0" applyBorder="1">
      <alignment vertical="center"/>
    </xf>
    <xf numFmtId="0" fontId="0" fillId="0" borderId="19" xfId="0" applyBorder="1">
      <alignment vertical="center"/>
    </xf>
    <xf numFmtId="0" fontId="2" fillId="0" borderId="5" xfId="0" applyFont="1" applyFill="1" applyBorder="1" applyAlignment="1">
      <alignment horizontal="distributed" vertical="center" shrinkToFit="1"/>
    </xf>
    <xf numFmtId="0" fontId="0" fillId="0" borderId="79" xfId="0" applyFill="1" applyBorder="1" applyAlignment="1">
      <alignment horizontal="distributed" vertical="center" shrinkToFit="1"/>
    </xf>
    <xf numFmtId="0" fontId="0" fillId="0" borderId="0" xfId="0" applyFill="1" applyBorder="1" applyAlignment="1">
      <alignment horizontal="distributed" vertical="center" shrinkToFit="1"/>
    </xf>
    <xf numFmtId="0" fontId="0" fillId="0" borderId="64" xfId="0" applyFill="1" applyBorder="1" applyAlignment="1">
      <alignment horizontal="distributed" vertical="center" shrinkToFit="1"/>
    </xf>
    <xf numFmtId="0" fontId="21" fillId="0" borderId="79" xfId="0" applyFont="1" applyFill="1" applyBorder="1" applyAlignment="1">
      <alignment horizontal="distributed" vertical="center" shrinkToFit="1"/>
    </xf>
    <xf numFmtId="0" fontId="21" fillId="0" borderId="0" xfId="0" applyFont="1" applyFill="1" applyBorder="1" applyAlignment="1">
      <alignment horizontal="distributed" vertical="center" shrinkToFit="1"/>
    </xf>
    <xf numFmtId="0" fontId="21" fillId="0" borderId="64" xfId="0" applyFont="1" applyFill="1" applyBorder="1" applyAlignment="1">
      <alignment horizontal="distributed" vertical="center" shrinkToFit="1"/>
    </xf>
    <xf numFmtId="0" fontId="0" fillId="0" borderId="79" xfId="0" applyFont="1" applyFill="1" applyBorder="1" applyAlignment="1">
      <alignment horizontal="distributed" vertical="center" shrinkToFit="1"/>
    </xf>
    <xf numFmtId="0" fontId="0" fillId="0" borderId="79"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64" xfId="0" applyFont="1" applyFill="1" applyBorder="1" applyAlignment="1">
      <alignment horizontal="center" vertical="center" shrinkToFit="1"/>
    </xf>
    <xf numFmtId="0" fontId="2" fillId="0" borderId="27" xfId="0" applyFont="1" applyFill="1" applyBorder="1" applyAlignment="1">
      <alignment horizontal="distributed" vertical="center" shrinkToFit="1"/>
    </xf>
    <xf numFmtId="0" fontId="0" fillId="0" borderId="2" xfId="0" applyFill="1" applyBorder="1" applyAlignment="1">
      <alignment horizontal="center" vertical="center" wrapText="1"/>
    </xf>
    <xf numFmtId="0" fontId="5" fillId="0" borderId="79" xfId="0" applyFont="1" applyFill="1" applyBorder="1" applyAlignment="1">
      <alignment horizontal="distributed" vertical="center" shrinkToFit="1"/>
    </xf>
    <xf numFmtId="0" fontId="30" fillId="0" borderId="79" xfId="0" applyFont="1" applyFill="1" applyBorder="1" applyAlignment="1">
      <alignment horizontal="distributed" vertical="center" shrinkToFit="1"/>
    </xf>
    <xf numFmtId="0" fontId="30" fillId="0" borderId="64" xfId="0" applyFont="1" applyFill="1" applyBorder="1" applyAlignment="1">
      <alignment horizontal="distributed" vertical="center" shrinkToFit="1"/>
    </xf>
    <xf numFmtId="0" fontId="0" fillId="0" borderId="79" xfId="0" applyFont="1" applyFill="1" applyBorder="1" applyAlignment="1">
      <alignment horizontal="distributed" vertical="center"/>
    </xf>
    <xf numFmtId="0" fontId="18" fillId="0" borderId="79" xfId="0" applyFont="1" applyFill="1" applyBorder="1" applyAlignment="1">
      <alignment horizontal="distributed" vertical="center" shrinkToFit="1"/>
    </xf>
    <xf numFmtId="0" fontId="30" fillId="0" borderId="13" xfId="0" applyFont="1" applyFill="1" applyBorder="1" applyAlignment="1">
      <alignment horizontal="distributed" vertical="center" shrinkToFit="1"/>
    </xf>
    <xf numFmtId="0" fontId="30" fillId="0" borderId="0" xfId="0" applyFont="1" applyFill="1" applyBorder="1" applyAlignment="1">
      <alignment horizontal="distributed" vertical="center" shrinkToFit="1"/>
    </xf>
    <xf numFmtId="179" fontId="16" fillId="0" borderId="1" xfId="0" applyNumberFormat="1" applyFont="1" applyFill="1" applyBorder="1" applyAlignment="1">
      <alignment horizontal="right" vertical="center"/>
    </xf>
    <xf numFmtId="0" fontId="0" fillId="0" borderId="81" xfId="0" applyFill="1" applyBorder="1" applyAlignment="1">
      <alignment horizontal="distributed" vertical="center" shrinkToFit="1"/>
    </xf>
    <xf numFmtId="0" fontId="0" fillId="0" borderId="34" xfId="0" applyFont="1" applyFill="1" applyBorder="1" applyAlignment="1">
      <alignment horizontal="distributed" vertical="center" shrinkToFit="1"/>
    </xf>
    <xf numFmtId="0" fontId="0" fillId="0" borderId="65" xfId="0" applyFont="1" applyFill="1" applyBorder="1" applyAlignment="1">
      <alignment horizontal="distributed" vertical="center" shrinkToFit="1"/>
    </xf>
    <xf numFmtId="0" fontId="6" fillId="0" borderId="79" xfId="0" applyFont="1" applyFill="1" applyBorder="1" applyAlignment="1">
      <alignment horizontal="distributed" vertical="center" shrinkToFit="1"/>
    </xf>
    <xf numFmtId="186" fontId="2" fillId="0" borderId="22" xfId="0" applyNumberFormat="1" applyFont="1" applyFill="1" applyBorder="1" applyAlignment="1">
      <alignment horizontal="right" vertical="center" shrinkToFit="1"/>
    </xf>
    <xf numFmtId="0" fontId="5" fillId="0" borderId="145" xfId="0" applyFont="1" applyFill="1" applyBorder="1" applyAlignment="1">
      <alignment horizontal="distributed" vertical="center" shrinkToFit="1"/>
    </xf>
    <xf numFmtId="0" fontId="5" fillId="0" borderId="34" xfId="0" applyFont="1" applyFill="1" applyBorder="1" applyAlignment="1">
      <alignment horizontal="distributed" vertical="center" shrinkToFit="1"/>
    </xf>
    <xf numFmtId="0" fontId="5" fillId="0" borderId="65" xfId="0" applyFont="1" applyFill="1" applyBorder="1" applyAlignment="1">
      <alignment horizontal="distributed" vertical="center" shrinkToFit="1"/>
    </xf>
    <xf numFmtId="0" fontId="0" fillId="0" borderId="48" xfId="0" applyFill="1" applyBorder="1" applyAlignment="1">
      <alignment horizontal="distributed" vertical="center"/>
    </xf>
    <xf numFmtId="179" fontId="0" fillId="0" borderId="23" xfId="0" applyNumberFormat="1" applyFont="1" applyFill="1" applyBorder="1" applyAlignment="1">
      <alignment horizontal="right" vertical="center" shrinkToFit="1"/>
    </xf>
    <xf numFmtId="179" fontId="0" fillId="0" borderId="1" xfId="0" applyNumberFormat="1" applyFont="1" applyFill="1" applyBorder="1" applyAlignment="1">
      <alignment horizontal="right" vertical="center"/>
    </xf>
    <xf numFmtId="0" fontId="14" fillId="0" borderId="0" xfId="0" applyFont="1" applyBorder="1" applyAlignment="1">
      <alignment horizontal="center" vertical="center"/>
    </xf>
    <xf numFmtId="0" fontId="0" fillId="0" borderId="50" xfId="0" applyFont="1" applyBorder="1" applyAlignment="1">
      <alignment vertical="center" shrinkToFit="1"/>
    </xf>
    <xf numFmtId="0" fontId="33" fillId="0" borderId="93" xfId="0" applyNumberFormat="1" applyFont="1" applyFill="1" applyBorder="1" applyAlignment="1">
      <alignment horizontal="right" vertical="center" shrinkToFit="1"/>
    </xf>
    <xf numFmtId="179" fontId="34" fillId="0" borderId="94" xfId="0" applyNumberFormat="1" applyFont="1" applyBorder="1">
      <alignment vertical="center"/>
    </xf>
    <xf numFmtId="179" fontId="35" fillId="0" borderId="94" xfId="0" applyNumberFormat="1" applyFont="1" applyBorder="1">
      <alignment vertical="center"/>
    </xf>
    <xf numFmtId="0" fontId="0" fillId="0" borderId="40" xfId="0" applyFont="1" applyFill="1" applyBorder="1" applyAlignment="1">
      <alignment vertical="center" shrinkToFit="1"/>
    </xf>
    <xf numFmtId="180" fontId="0" fillId="0" borderId="0" xfId="0" applyNumberFormat="1" applyFont="1">
      <alignment vertical="center"/>
    </xf>
    <xf numFmtId="0" fontId="0" fillId="0" borderId="40" xfId="0" applyFont="1" applyBorder="1" applyAlignment="1">
      <alignment vertical="center" shrinkToFit="1"/>
    </xf>
    <xf numFmtId="180" fontId="0" fillId="0" borderId="57" xfId="0" applyNumberFormat="1" applyFont="1" applyFill="1" applyBorder="1" applyAlignment="1">
      <alignment horizontal="right" vertical="center"/>
    </xf>
    <xf numFmtId="189" fontId="33" fillId="0" borderId="0" xfId="1" applyNumberFormat="1" applyFont="1">
      <alignment vertical="center"/>
    </xf>
    <xf numFmtId="0" fontId="0" fillId="0" borderId="51" xfId="0" applyFont="1" applyBorder="1" applyAlignment="1">
      <alignment vertical="center" shrinkToFit="1"/>
    </xf>
    <xf numFmtId="180" fontId="0" fillId="0" borderId="58" xfId="0" applyNumberFormat="1" applyFont="1" applyFill="1" applyBorder="1" applyAlignment="1">
      <alignment horizontal="right" vertical="center"/>
    </xf>
    <xf numFmtId="180" fontId="0" fillId="0" borderId="0" xfId="0" applyNumberFormat="1" applyFont="1" applyFill="1">
      <alignment vertical="center"/>
    </xf>
    <xf numFmtId="189" fontId="0" fillId="0" borderId="0" xfId="1" applyNumberFormat="1" applyFont="1" applyFill="1">
      <alignment vertical="center"/>
    </xf>
    <xf numFmtId="0" fontId="0" fillId="0" borderId="0" xfId="0" applyFont="1" applyFill="1" applyBorder="1" applyAlignment="1">
      <alignment vertical="center" shrinkToFit="1"/>
    </xf>
    <xf numFmtId="180" fontId="0" fillId="0" borderId="57" xfId="0" applyNumberFormat="1" applyFont="1" applyBorder="1" applyAlignment="1">
      <alignment horizontal="right" vertical="center"/>
    </xf>
    <xf numFmtId="180" fontId="0" fillId="0" borderId="58" xfId="0" applyNumberFormat="1" applyFont="1" applyBorder="1" applyAlignment="1">
      <alignment horizontal="right" vertical="center"/>
    </xf>
    <xf numFmtId="0" fontId="0" fillId="0" borderId="0" xfId="0" applyFont="1" applyBorder="1">
      <alignment vertical="center"/>
    </xf>
    <xf numFmtId="49" fontId="0" fillId="0" borderId="0" xfId="0" applyNumberFormat="1" applyFont="1">
      <alignment vertical="center"/>
    </xf>
    <xf numFmtId="0" fontId="0" fillId="0" borderId="55" xfId="0" applyFont="1" applyBorder="1" applyAlignment="1">
      <alignment vertical="center" shrinkToFit="1"/>
    </xf>
    <xf numFmtId="180" fontId="0" fillId="0" borderId="56" xfId="0" applyNumberFormat="1" applyFont="1" applyBorder="1" applyAlignment="1">
      <alignment horizontal="right" vertical="center"/>
    </xf>
    <xf numFmtId="0" fontId="36" fillId="0" borderId="0" xfId="0" applyFont="1">
      <alignment vertical="center"/>
    </xf>
    <xf numFmtId="0" fontId="0" fillId="0" borderId="55" xfId="0" applyFont="1" applyBorder="1" applyAlignment="1">
      <alignment vertical="center"/>
    </xf>
    <xf numFmtId="180" fontId="0" fillId="0" borderId="72" xfId="0" applyNumberFormat="1" applyFont="1" applyBorder="1" applyAlignment="1">
      <alignment horizontal="right" vertical="center"/>
    </xf>
    <xf numFmtId="180" fontId="0" fillId="0" borderId="33" xfId="0" applyNumberFormat="1" applyFont="1" applyBorder="1" applyAlignment="1">
      <alignment horizontal="right" vertical="center"/>
    </xf>
    <xf numFmtId="180" fontId="0" fillId="0" borderId="35" xfId="0" applyNumberFormat="1" applyFont="1" applyBorder="1" applyAlignment="1">
      <alignment horizontal="right" vertical="center"/>
    </xf>
    <xf numFmtId="178" fontId="0" fillId="0" borderId="50" xfId="0" applyNumberFormat="1" applyFont="1" applyBorder="1" applyAlignment="1">
      <alignment vertical="center"/>
    </xf>
    <xf numFmtId="0" fontId="0" fillId="0" borderId="50" xfId="0" applyFont="1" applyBorder="1">
      <alignment vertical="center"/>
    </xf>
    <xf numFmtId="0" fontId="0" fillId="0" borderId="50" xfId="0" applyFont="1" applyBorder="1" applyAlignment="1">
      <alignment horizontal="distributed" vertical="center"/>
    </xf>
    <xf numFmtId="180" fontId="0" fillId="0" borderId="50" xfId="0" applyNumberFormat="1" applyFont="1" applyBorder="1" applyAlignment="1">
      <alignment horizontal="right" vertical="center" indent="1" shrinkToFit="1"/>
    </xf>
    <xf numFmtId="0" fontId="0" fillId="0" borderId="50" xfId="0" applyFont="1" applyFill="1" applyBorder="1" applyAlignment="1">
      <alignment vertical="center" shrinkToFit="1"/>
    </xf>
    <xf numFmtId="180" fontId="0" fillId="0" borderId="59" xfId="0" applyNumberFormat="1" applyFont="1" applyBorder="1" applyAlignment="1">
      <alignment horizontal="right" vertical="center" indent="1" shrinkToFit="1"/>
    </xf>
    <xf numFmtId="0" fontId="0" fillId="0" borderId="68" xfId="0" applyFont="1" applyFill="1" applyBorder="1" applyAlignment="1">
      <alignment vertical="center" shrinkToFit="1"/>
    </xf>
    <xf numFmtId="178" fontId="0" fillId="0" borderId="50" xfId="0" applyNumberFormat="1" applyFont="1" applyFill="1" applyBorder="1">
      <alignment vertical="center"/>
    </xf>
    <xf numFmtId="178" fontId="0" fillId="0" borderId="50" xfId="0" applyNumberFormat="1" applyFont="1" applyBorder="1" applyAlignment="1">
      <alignment horizontal="right" vertical="center"/>
    </xf>
    <xf numFmtId="178" fontId="0" fillId="0" borderId="50" xfId="0" applyNumberFormat="1" applyFont="1" applyFill="1" applyBorder="1" applyAlignment="1">
      <alignment horizontal="right" vertical="center"/>
    </xf>
    <xf numFmtId="0" fontId="0" fillId="0" borderId="31" xfId="0" applyFont="1" applyFill="1" applyBorder="1" applyAlignment="1">
      <alignment vertical="center" shrinkToFit="1"/>
    </xf>
    <xf numFmtId="180" fontId="0" fillId="0" borderId="31" xfId="0" applyNumberFormat="1" applyFont="1" applyFill="1" applyBorder="1" applyAlignment="1">
      <alignment horizontal="right" vertical="center"/>
    </xf>
    <xf numFmtId="49" fontId="0" fillId="0" borderId="0" xfId="0" applyNumberFormat="1" applyFont="1" applyFill="1" applyBorder="1" applyAlignment="1">
      <alignment vertical="center" shrinkToFit="1"/>
    </xf>
    <xf numFmtId="180" fontId="0" fillId="0" borderId="0" xfId="0" applyNumberFormat="1" applyFont="1" applyFill="1" applyBorder="1" applyAlignment="1">
      <alignment horizontal="left" vertical="center"/>
    </xf>
    <xf numFmtId="178" fontId="18" fillId="0" borderId="50" xfId="0" applyNumberFormat="1" applyFont="1" applyBorder="1">
      <alignment vertical="center"/>
    </xf>
  </cellXfs>
  <cellStyles count="10">
    <cellStyle name="パーセント" xfId="1" builtinId="5"/>
    <cellStyle name="パーセント 2" xfId="3"/>
    <cellStyle name="桁区切り" xfId="2" builtinId="6"/>
    <cellStyle name="桁区切り 2" xfId="4"/>
    <cellStyle name="桁区切り 2 2" xfId="5"/>
    <cellStyle name="通貨 2" xfId="6"/>
    <cellStyle name="通貨 3" xfId="7"/>
    <cellStyle name="標準" xfId="0" builtinId="0"/>
    <cellStyle name="標準 2" xfId="8"/>
    <cellStyle name="標準 3" xfId="9"/>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ja-JP"/>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17017458978327"/>
          <c:y val="0.18398285495455266"/>
          <c:w val="0.82081632454589881"/>
          <c:h val="0.70408659905937909"/>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90">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Pt>
            <c:idx val="3"/>
            <c:spPr>
              <a:pattFill prst="pct50">
                <a:fgClr>
                  <a:srgbClr val="000000"/>
                </a:fgClr>
                <a:bgClr>
                  <a:srgbClr val="FFFFFF"/>
                </a:bgClr>
              </a:pattFill>
              <a:ln w="12700">
                <a:solidFill>
                  <a:srgbClr val="000000"/>
                </a:solidFill>
                <a:prstDash val="solid"/>
              </a:ln>
            </c:spPr>
          </c:dPt>
          <c:dPt>
            <c:idx val="4"/>
            <c:spPr>
              <a:pattFill prst="dashDnDiag">
                <a:fgClr>
                  <a:srgbClr val="000000"/>
                </a:fgClr>
                <a:bgClr>
                  <a:srgbClr val="FFFFFF"/>
                </a:bgClr>
              </a:pattFill>
              <a:ln w="12700">
                <a:solidFill>
                  <a:srgbClr val="000000"/>
                </a:solidFill>
                <a:prstDash val="solid"/>
              </a:ln>
            </c:spPr>
          </c:dPt>
          <c:dPt>
            <c:idx val="5"/>
            <c:spPr>
              <a:pattFill prst="pct20">
                <a:fgClr>
                  <a:srgbClr val="000000"/>
                </a:fgClr>
                <a:bgClr>
                  <a:srgbClr val="FFFFFF"/>
                </a:bgClr>
              </a:pattFill>
              <a:ln w="12700">
                <a:solidFill>
                  <a:srgbClr val="000000"/>
                </a:solidFill>
                <a:prstDash val="solid"/>
              </a:ln>
            </c:spPr>
          </c:dPt>
          <c:dPt>
            <c:idx val="6"/>
            <c:spPr>
              <a:pattFill prst="shingle">
                <a:fgClr>
                  <a:srgbClr val="000000"/>
                </a:fgClr>
                <a:bgClr>
                  <a:srgbClr val="FFFFFF"/>
                </a:bgClr>
              </a:pattFill>
              <a:ln w="12700">
                <a:solidFill>
                  <a:srgbClr val="000000"/>
                </a:solidFill>
                <a:prstDash val="solid"/>
              </a:ln>
            </c:spPr>
          </c:dPt>
          <c:dPt>
            <c:idx val="7"/>
            <c:spPr>
              <a:pattFill prst="lgConfetti">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wdUpDiag">
                <a:fgClr>
                  <a:srgbClr val="000000"/>
                </a:fgClr>
                <a:bgClr>
                  <a:srgbClr val="FFFFFF"/>
                </a:bgClr>
              </a:pattFill>
              <a:ln w="12700">
                <a:solidFill>
                  <a:srgbClr val="000000"/>
                </a:solidFill>
                <a:prstDash val="solid"/>
              </a:ln>
            </c:spPr>
          </c:dPt>
          <c:dPt>
            <c:idx val="10"/>
            <c:spPr>
              <a:pattFill prst="dashHorz">
                <a:fgClr>
                  <a:srgbClr val="000000"/>
                </a:fgClr>
                <a:bgClr>
                  <a:srgbClr val="FFFFFF"/>
                </a:bgClr>
              </a:pattFill>
              <a:ln w="12700">
                <a:solidFill>
                  <a:srgbClr val="000000"/>
                </a:solidFill>
                <a:prstDash val="solid"/>
              </a:ln>
            </c:spPr>
          </c:dPt>
          <c:dLbls>
            <c:dLbl>
              <c:idx val="0"/>
              <c:layout>
                <c:manualLayout>
                  <c:x val="0"/>
                  <c:y val="-8.6079765337487707E-2"/>
                </c:manualLayout>
              </c:layout>
              <c:tx>
                <c:rich>
                  <a:bodyPr/>
                  <a:lstStyle/>
                  <a:p>
                    <a:r>
                      <a:rPr lang="ja-JP" altLang="en-US" sz="1000">
                        <a:latin typeface="ＭＳ Ｐゴシック" pitchFamily="50" charset="-128"/>
                        <a:ea typeface="ＭＳ Ｐゴシック" pitchFamily="50" charset="-128"/>
                      </a:rPr>
                      <a:t>食</a:t>
                    </a:r>
                    <a:r>
                      <a:rPr lang="ja-JP" altLang="en-US" sz="1000"/>
                      <a:t>料品</a:t>
                    </a:r>
                    <a:endParaRPr lang="en-US" altLang="ja-JP" sz="1000"/>
                  </a:p>
                  <a:p>
                    <a:r>
                      <a:rPr lang="ja-JP" altLang="en-US" sz="1000"/>
                      <a:t>製造業
</a:t>
                    </a:r>
                    <a:r>
                      <a:rPr lang="en-US" altLang="ja-JP" sz="1000"/>
                      <a:t>63.5%</a:t>
                    </a:r>
                  </a:p>
                </c:rich>
              </c:tx>
              <c:showCatName val="1"/>
              <c:showPercent val="1"/>
              <c:separator>
</c:separator>
            </c:dLbl>
            <c:dLbl>
              <c:idx val="1"/>
              <c:layout>
                <c:manualLayout>
                  <c:x val="0.46498075583582787"/>
                  <c:y val="-0.55241609735558961"/>
                </c:manualLayout>
              </c:layout>
              <c:tx>
                <c:rich>
                  <a:bodyPr/>
                  <a:lstStyle/>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そ</a:t>
                    </a:r>
                    <a:r>
                      <a:rPr lang="ja-JP" altLang="en-US" sz="900"/>
                      <a:t>の他の</a:t>
                    </a:r>
                    <a:endParaRPr lang="en-US" altLang="ja-JP" sz="900"/>
                  </a:p>
                  <a:p>
                    <a:pPr>
                      <a:defRPr sz="900" b="0" i="0" u="none" strike="noStrike" baseline="0">
                        <a:solidFill>
                          <a:srgbClr val="000000"/>
                        </a:solidFill>
                        <a:latin typeface="ＭＳ Ｐゴシック" pitchFamily="50" charset="-128"/>
                        <a:ea typeface="ＭＳ Ｐゴシック" pitchFamily="50" charset="-128"/>
                        <a:cs typeface="ＭＳ 明朝"/>
                      </a:defRPr>
                    </a:pPr>
                    <a:r>
                      <a:rPr lang="ja-JP" altLang="en-US" sz="900"/>
                      <a:t>製造</a:t>
                    </a:r>
                    <a:endParaRPr lang="en-US" altLang="ja-JP" sz="900"/>
                  </a:p>
                  <a:p>
                    <a:pPr>
                      <a:defRPr sz="900" b="0" i="0" u="none" strike="noStrike" baseline="0">
                        <a:solidFill>
                          <a:srgbClr val="000000"/>
                        </a:solidFill>
                        <a:latin typeface="ＭＳ Ｐゴシック" pitchFamily="50" charset="-128"/>
                        <a:ea typeface="ＭＳ Ｐゴシック" pitchFamily="50" charset="-128"/>
                        <a:cs typeface="ＭＳ 明朝"/>
                      </a:defRPr>
                    </a:pPr>
                    <a:r>
                      <a:rPr lang="en-US" altLang="ja-JP" sz="900"/>
                      <a:t>1.5</a:t>
                    </a:r>
                    <a:r>
                      <a:rPr lang="ja-JP" altLang="en-US" sz="900"/>
                      <a:t>％</a:t>
                    </a:r>
                  </a:p>
                </c:rich>
              </c:tx>
              <c:spPr>
                <a:solidFill>
                  <a:srgbClr val="FFFFFF"/>
                </a:solidFill>
                <a:ln w="12700">
                  <a:solidFill>
                    <a:srgbClr val="000000"/>
                  </a:solidFill>
                  <a:prstDash val="solid"/>
                </a:ln>
              </c:spPr>
            </c:dLbl>
            <c:dLbl>
              <c:idx val="2"/>
              <c:layout>
                <c:manualLayout>
                  <c:x val="-0.17754378116589437"/>
                  <c:y val="0.28803587717027612"/>
                </c:manualLayout>
              </c:layout>
              <c:showCatName val="1"/>
              <c:showPercent val="1"/>
              <c:separator>
</c:separator>
            </c:dLbl>
            <c:dLbl>
              <c:idx val="3"/>
              <c:layout>
                <c:manualLayout>
                  <c:x val="-0.25692761124901997"/>
                  <c:y val="0.13914264866551587"/>
                </c:manualLayout>
              </c:layout>
              <c:tx>
                <c:rich>
                  <a:bodyPr/>
                  <a:lstStyle/>
                  <a:p>
                    <a:r>
                      <a:rPr lang="ja-JP" altLang="en-US" sz="800">
                        <a:latin typeface="ＭＳ Ｐゴシック" pitchFamily="50" charset="-128"/>
                        <a:ea typeface="ＭＳ Ｐゴシック" pitchFamily="50" charset="-128"/>
                      </a:rPr>
                      <a:t>家</a:t>
                    </a:r>
                    <a:r>
                      <a:rPr lang="ja-JP" altLang="en-US" sz="800"/>
                      <a:t>具・</a:t>
                    </a:r>
                    <a:endParaRPr lang="en-US" altLang="ja-JP" sz="800"/>
                  </a:p>
                  <a:p>
                    <a:r>
                      <a:rPr lang="ja-JP" altLang="en-US" sz="800"/>
                      <a:t>装備品</a:t>
                    </a:r>
                    <a:endParaRPr lang="en-US" altLang="ja-JP" sz="800"/>
                  </a:p>
                  <a:p>
                    <a:r>
                      <a:rPr lang="ja-JP" altLang="en-US" sz="800"/>
                      <a:t>製造業
</a:t>
                    </a:r>
                    <a:r>
                      <a:rPr lang="en-US" altLang="ja-JP" sz="800"/>
                      <a:t>1.2%</a:t>
                    </a:r>
                    <a:endParaRPr lang="ja-JP" altLang="en-US" sz="800"/>
                  </a:p>
                </c:rich>
              </c:tx>
              <c:showCatName val="1"/>
              <c:showPercent val="1"/>
              <c:separator>
</c:separator>
            </c:dLbl>
            <c:dLbl>
              <c:idx val="4"/>
              <c:layout>
                <c:manualLayout>
                  <c:x val="4.2456121583148591E-2"/>
                  <c:y val="0.37742666340283393"/>
                </c:manualLayout>
              </c:layout>
              <c:tx>
                <c:rich>
                  <a:bodyPr/>
                  <a:lstStyle/>
                  <a:p>
                    <a:pPr>
                      <a:defRPr sz="8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飲</a:t>
                    </a:r>
                    <a:r>
                      <a:rPr lang="ja-JP" altLang="en-US" sz="800"/>
                      <a:t>料・</a:t>
                    </a:r>
                    <a:endParaRPr lang="en-US" altLang="ja-JP" sz="800"/>
                  </a:p>
                  <a:p>
                    <a:pPr>
                      <a:defRPr sz="800" b="0" i="0" u="none" strike="noStrike" baseline="0">
                        <a:solidFill>
                          <a:srgbClr val="000000"/>
                        </a:solidFill>
                        <a:latin typeface="ＭＳ Ｐゴシック" pitchFamily="50" charset="-128"/>
                        <a:ea typeface="ＭＳ Ｐゴシック" pitchFamily="50" charset="-128"/>
                        <a:cs typeface="ＭＳ 明朝"/>
                      </a:defRPr>
                    </a:pPr>
                    <a:r>
                      <a:rPr lang="ja-JP" altLang="en-US" sz="800"/>
                      <a:t>たばこ・飼料</a:t>
                    </a:r>
                    <a:endParaRPr lang="en-US" altLang="ja-JP" sz="800"/>
                  </a:p>
                  <a:p>
                    <a:pPr>
                      <a:defRPr sz="800" b="0" i="0" u="none" strike="noStrike" baseline="0">
                        <a:solidFill>
                          <a:srgbClr val="000000"/>
                        </a:solidFill>
                        <a:latin typeface="ＭＳ Ｐゴシック" pitchFamily="50" charset="-128"/>
                        <a:ea typeface="ＭＳ Ｐゴシック" pitchFamily="50" charset="-128"/>
                        <a:cs typeface="ＭＳ 明朝"/>
                      </a:defRPr>
                    </a:pPr>
                    <a:r>
                      <a:rPr lang="en-US" altLang="ja-JP" sz="800"/>
                      <a:t>4.9</a:t>
                    </a:r>
                    <a:r>
                      <a:rPr lang="ja-JP" altLang="en-US" sz="800"/>
                      <a:t>％</a:t>
                    </a:r>
                  </a:p>
                </c:rich>
              </c:tx>
              <c:spPr>
                <a:solidFill>
                  <a:srgbClr val="FFFFFF"/>
                </a:solidFill>
                <a:ln w="12700">
                  <a:solidFill>
                    <a:srgbClr val="000000"/>
                  </a:solidFill>
                  <a:prstDash val="solid"/>
                </a:ln>
              </c:spPr>
            </c:dLbl>
            <c:dLbl>
              <c:idx val="5"/>
              <c:layout>
                <c:manualLayout>
                  <c:x val="-0.22396379103686609"/>
                  <c:y val="6.2925038393087399E-2"/>
                </c:manualLayout>
              </c:layout>
              <c:tx>
                <c:rich>
                  <a:bodyPr/>
                  <a:lstStyle/>
                  <a:p>
                    <a:pPr>
                      <a:defRPr sz="800" b="0" i="0" u="none" strike="noStrike" baseline="0">
                        <a:solidFill>
                          <a:srgbClr val="000000"/>
                        </a:solidFill>
                        <a:latin typeface="ＭＳ Ｐゴシック" pitchFamily="50" charset="-128"/>
                        <a:ea typeface="ＭＳ Ｐゴシック" pitchFamily="50" charset="-128"/>
                        <a:cs typeface="ＭＳ Ｐゴシック"/>
                      </a:defRPr>
                    </a:pPr>
                    <a:r>
                      <a:rPr lang="ja-JP" altLang="en-US" sz="800">
                        <a:latin typeface="ＭＳ Ｐゴシック" pitchFamily="50" charset="-128"/>
                        <a:ea typeface="ＭＳ Ｐゴシック" pitchFamily="50" charset="-128"/>
                      </a:rPr>
                      <a:t>印</a:t>
                    </a:r>
                    <a:r>
                      <a:rPr lang="ja-JP" altLang="en-US" sz="800"/>
                      <a:t>刷・</a:t>
                    </a:r>
                    <a:endParaRPr lang="en-US" altLang="ja-JP" sz="800"/>
                  </a:p>
                  <a:p>
                    <a:pPr>
                      <a:defRPr sz="800" b="0" i="0" u="none" strike="noStrike" baseline="0">
                        <a:solidFill>
                          <a:srgbClr val="000000"/>
                        </a:solidFill>
                        <a:latin typeface="ＭＳ Ｐゴシック" pitchFamily="50" charset="-128"/>
                        <a:ea typeface="ＭＳ Ｐゴシック" pitchFamily="50" charset="-128"/>
                        <a:cs typeface="ＭＳ Ｐゴシック"/>
                      </a:defRPr>
                    </a:pPr>
                    <a:r>
                      <a:rPr lang="ja-JP" altLang="en-US" sz="800"/>
                      <a:t>同関連業</a:t>
                    </a:r>
                    <a:endParaRPr lang="en-US" altLang="ja-JP" sz="800"/>
                  </a:p>
                  <a:p>
                    <a:pPr>
                      <a:defRPr sz="800" b="0" i="0" u="none" strike="noStrike" baseline="0">
                        <a:solidFill>
                          <a:srgbClr val="000000"/>
                        </a:solidFill>
                        <a:latin typeface="ＭＳ Ｐゴシック" pitchFamily="50" charset="-128"/>
                        <a:ea typeface="ＭＳ Ｐゴシック" pitchFamily="50" charset="-128"/>
                        <a:cs typeface="ＭＳ Ｐゴシック"/>
                      </a:defRPr>
                    </a:pPr>
                    <a:r>
                      <a:rPr lang="en-US" altLang="ja-JP" sz="800"/>
                      <a:t>6.8</a:t>
                    </a:r>
                    <a:r>
                      <a:rPr lang="ja-JP" altLang="en-US" sz="800"/>
                      <a:t>％</a:t>
                    </a:r>
                  </a:p>
                </c:rich>
              </c:tx>
              <c:spPr>
                <a:solidFill>
                  <a:srgbClr val="FFFFFF"/>
                </a:solidFill>
                <a:ln w="12700">
                  <a:solidFill>
                    <a:srgbClr val="000000"/>
                  </a:solidFill>
                  <a:prstDash val="solid"/>
                </a:ln>
              </c:spPr>
            </c:dLbl>
            <c:dLbl>
              <c:idx val="6"/>
              <c:layout>
                <c:manualLayout>
                  <c:x val="-0.20670643763365701"/>
                  <c:y val="-0.26138726282477942"/>
                </c:manualLayout>
              </c:layout>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pitchFamily="50" charset="-128"/>
                      <a:ea typeface="ＭＳ Ｐゴシック" pitchFamily="50" charset="-128"/>
                      <a:cs typeface="ＭＳ Ｐゴシック"/>
                    </a:defRPr>
                  </a:pPr>
                  <a:endParaRPr lang="ja-JP"/>
                </a:p>
              </c:txPr>
              <c:showCatName val="1"/>
              <c:showPercent val="1"/>
              <c:separator>
</c:separator>
            </c:dLbl>
            <c:dLbl>
              <c:idx val="7"/>
              <c:layout>
                <c:manualLayout>
                  <c:x val="-0.16409604080319079"/>
                  <c:y val="-0.31100058402488279"/>
                </c:manualLayout>
              </c:layout>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鉄</a:t>
                    </a:r>
                    <a:r>
                      <a:rPr lang="ja-JP" altLang="en-US"/>
                      <a:t>鋼業</a:t>
                    </a:r>
                    <a:endParaRPr lang="en-US" altLang="ja-JP"/>
                  </a:p>
                  <a:p>
                    <a:pPr>
                      <a:defRPr sz="1000" b="0" i="0" u="none" strike="noStrike" baseline="0">
                        <a:solidFill>
                          <a:srgbClr val="000000"/>
                        </a:solidFill>
                        <a:latin typeface="ＭＳ Ｐゴシック" pitchFamily="50" charset="-128"/>
                        <a:ea typeface="ＭＳ Ｐゴシック" pitchFamily="50" charset="-128"/>
                        <a:cs typeface="ＭＳ 明朝"/>
                      </a:defRPr>
                    </a:pPr>
                    <a:r>
                      <a:rPr lang="en-US" altLang="ja-JP"/>
                      <a:t>8.8</a:t>
                    </a:r>
                    <a:r>
                      <a:rPr lang="ja-JP" altLang="en-US"/>
                      <a:t>％</a:t>
                    </a:r>
                  </a:p>
                </c:rich>
              </c:tx>
              <c:spPr>
                <a:solidFill>
                  <a:srgbClr val="FFFFFF"/>
                </a:solidFill>
                <a:ln w="12700">
                  <a:solidFill>
                    <a:srgbClr val="000000"/>
                  </a:solidFill>
                  <a:prstDash val="solid"/>
                </a:ln>
              </c:spPr>
            </c:dLbl>
            <c:dLbl>
              <c:idx val="8"/>
              <c:delete val="1"/>
            </c:dLbl>
            <c:dLbl>
              <c:idx val="9"/>
              <c:layout>
                <c:manualLayout>
                  <c:x val="-5.9410721779173691E-2"/>
                  <c:y val="-0.22833036793567577"/>
                </c:manualLayout>
              </c:layout>
              <c:tx>
                <c:rich>
                  <a:bodyPr/>
                  <a:lstStyle/>
                  <a:p>
                    <a:r>
                      <a:rPr lang="ja-JP" altLang="en-US">
                        <a:latin typeface="ＭＳ Ｐゴシック" pitchFamily="50" charset="-128"/>
                        <a:ea typeface="ＭＳ Ｐゴシック" pitchFamily="50" charset="-128"/>
                      </a:rPr>
                      <a:t>金</a:t>
                    </a:r>
                    <a:r>
                      <a:rPr lang="ja-JP" altLang="en-US"/>
                      <a:t>属製品</a:t>
                    </a:r>
                    <a:endParaRPr lang="en-US" altLang="ja-JP"/>
                  </a:p>
                  <a:p>
                    <a:r>
                      <a:rPr lang="ja-JP" altLang="en-US"/>
                      <a:t>製造業
</a:t>
                    </a:r>
                    <a:r>
                      <a:rPr lang="en-US" altLang="ja-JP"/>
                      <a:t>4.2%</a:t>
                    </a:r>
                  </a:p>
                </c:rich>
              </c:tx>
              <c:showCatName val="1"/>
              <c:showPercent val="1"/>
              <c:separator>
</c:separator>
            </c:dLbl>
            <c:dLbl>
              <c:idx val="10"/>
              <c:layout>
                <c:manualLayout>
                  <c:x val="7.3613779879036736E-2"/>
                  <c:y val="-0.22602061743653817"/>
                </c:manualLayout>
              </c:layout>
              <c:tx>
                <c:rich>
                  <a:bodyPr/>
                  <a:lstStyle/>
                  <a:p>
                    <a:r>
                      <a:rPr lang="ja-JP" altLang="en-US">
                        <a:latin typeface="ＭＳ Ｐゴシック" pitchFamily="50" charset="-128"/>
                        <a:ea typeface="ＭＳ Ｐゴシック" pitchFamily="50" charset="-128"/>
                      </a:rPr>
                      <a:t>機</a:t>
                    </a:r>
                    <a:r>
                      <a:rPr lang="ja-JP" altLang="en-US"/>
                      <a:t>械器具</a:t>
                    </a:r>
                    <a:endParaRPr lang="en-US" altLang="ja-JP"/>
                  </a:p>
                  <a:p>
                    <a:r>
                      <a:rPr lang="ja-JP" altLang="en-US"/>
                      <a:t>製造
</a:t>
                    </a:r>
                    <a:r>
                      <a:rPr lang="en-US" altLang="ja-JP"/>
                      <a:t>3.8%</a:t>
                    </a:r>
                    <a:endParaRPr lang="ja-JP" altLang="en-US"/>
                  </a:p>
                </c:rich>
              </c:tx>
              <c:showCatName val="1"/>
              <c:showPercent val="1"/>
              <c:separator>
</c:separator>
            </c:dLbl>
            <c:dLbl>
              <c:idx val="11"/>
              <c:delete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pitchFamily="50" charset="-128"/>
                    <a:ea typeface="ＭＳ Ｐゴシック" pitchFamily="50" charset="-128"/>
                    <a:cs typeface="ＭＳ Ｐゴシック"/>
                  </a:defRPr>
                </a:pPr>
                <a:endParaRPr lang="ja-JP"/>
              </a:p>
            </c:txPr>
            <c:showCatName val="1"/>
            <c:showPercent val="1"/>
            <c:separator>
</c:separator>
          </c:dLbls>
          <c:cat>
            <c:strRef>
              <c:f>グラフ!$H$155:$H$166</c:f>
              <c:strCache>
                <c:ptCount val="12"/>
                <c:pt idx="0">
                  <c:v>食料品製造業</c:v>
                </c:pt>
                <c:pt idx="1">
                  <c:v>飲料・たばこ・飼料製造業</c:v>
                </c:pt>
                <c:pt idx="2">
                  <c:v>繊維工業</c:v>
                </c:pt>
                <c:pt idx="3">
                  <c:v>家具・装備品製造業</c:v>
                </c:pt>
                <c:pt idx="4">
                  <c:v>印刷・同関連業</c:v>
                </c:pt>
                <c:pt idx="5">
                  <c:v>なめし革・同製品・毛皮</c:v>
                </c:pt>
                <c:pt idx="6">
                  <c:v>釜業・土石製品製造業</c:v>
                </c:pt>
                <c:pt idx="7">
                  <c:v>鉄鋼業</c:v>
                </c:pt>
                <c:pt idx="9">
                  <c:v>金属製品製造業</c:v>
                </c:pt>
                <c:pt idx="10">
                  <c:v>機械器具製造</c:v>
                </c:pt>
                <c:pt idx="11">
                  <c:v>その他の製造</c:v>
                </c:pt>
              </c:strCache>
            </c:strRef>
          </c:cat>
          <c:val>
            <c:numRef>
              <c:f>グラフ!$I$155:$I$166</c:f>
              <c:numCache>
                <c:formatCode>#,##0;[Red]\-#,##0</c:formatCode>
                <c:ptCount val="12"/>
                <c:pt idx="0">
                  <c:v>1390</c:v>
                </c:pt>
                <c:pt idx="1">
                  <c:v>108</c:v>
                </c:pt>
                <c:pt idx="2">
                  <c:v>21</c:v>
                </c:pt>
                <c:pt idx="3">
                  <c:v>27</c:v>
                </c:pt>
                <c:pt idx="4">
                  <c:v>149</c:v>
                </c:pt>
                <c:pt idx="5">
                  <c:v>4</c:v>
                </c:pt>
                <c:pt idx="6">
                  <c:v>87</c:v>
                </c:pt>
                <c:pt idx="7">
                  <c:v>193</c:v>
                </c:pt>
                <c:pt idx="9">
                  <c:v>93</c:v>
                </c:pt>
                <c:pt idx="10">
                  <c:v>84</c:v>
                </c:pt>
                <c:pt idx="11">
                  <c:v>33</c:v>
                </c:pt>
              </c:numCache>
            </c:numRef>
          </c:val>
        </c:ser>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716780951923989"/>
          <c:y val="0.14285749250444008"/>
          <c:w val="0.61849798266175771"/>
          <c:h val="0.68922474453894633"/>
        </c:manualLayout>
      </c:layout>
      <c:barChart>
        <c:barDir val="col"/>
        <c:grouping val="clustered"/>
        <c:ser>
          <c:idx val="1"/>
          <c:order val="0"/>
          <c:tx>
            <c:strRef>
              <c:f>グラフ!$I$130</c:f>
              <c:strCache>
                <c:ptCount val="1"/>
                <c:pt idx="0">
                  <c:v>事業所数</c:v>
                </c:pt>
              </c:strCache>
            </c:strRef>
          </c:tx>
          <c:spPr>
            <a:solidFill>
              <a:schemeClr val="bg1">
                <a:lumMod val="50000"/>
              </a:schemeClr>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グラフ!$H$131:$H$134</c:f>
              <c:strCache>
                <c:ptCount val="4"/>
                <c:pt idx="0">
                  <c:v>平成20年</c:v>
                </c:pt>
                <c:pt idx="1">
                  <c:v>平成21年</c:v>
                </c:pt>
                <c:pt idx="2">
                  <c:v>平成22年</c:v>
                </c:pt>
                <c:pt idx="3">
                  <c:v>平成24年</c:v>
                </c:pt>
              </c:strCache>
            </c:strRef>
          </c:cat>
          <c:val>
            <c:numRef>
              <c:f>グラフ!$I$131:$I$134</c:f>
              <c:numCache>
                <c:formatCode>#,##0;[Red]\-#,##0</c:formatCode>
                <c:ptCount val="4"/>
                <c:pt idx="0">
                  <c:v>74</c:v>
                </c:pt>
                <c:pt idx="1">
                  <c:v>71</c:v>
                </c:pt>
                <c:pt idx="2">
                  <c:v>69</c:v>
                </c:pt>
                <c:pt idx="3">
                  <c:v>62</c:v>
                </c:pt>
              </c:numCache>
            </c:numRef>
          </c:val>
        </c:ser>
        <c:ser>
          <c:idx val="0"/>
          <c:order val="1"/>
          <c:tx>
            <c:strRef>
              <c:f>グラフ!$J$130</c:f>
              <c:strCache>
                <c:ptCount val="1"/>
                <c:pt idx="0">
                  <c:v>従業者数</c:v>
                </c:pt>
              </c:strCache>
            </c:strRef>
          </c:tx>
          <c:spPr>
            <a:solidFill>
              <a:schemeClr val="bg1">
                <a:lumMod val="85000"/>
              </a:schemeClr>
            </a:solidFill>
            <a:ln w="12700">
              <a:solidFill>
                <a:srgbClr val="000000"/>
              </a:solidFill>
              <a:prstDash val="solid"/>
            </a:ln>
          </c:spPr>
          <c:dLbls>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グラフ!$H$131:$H$134</c:f>
              <c:strCache>
                <c:ptCount val="4"/>
                <c:pt idx="0">
                  <c:v>平成20年</c:v>
                </c:pt>
                <c:pt idx="1">
                  <c:v>平成21年</c:v>
                </c:pt>
                <c:pt idx="2">
                  <c:v>平成22年</c:v>
                </c:pt>
                <c:pt idx="3">
                  <c:v>平成24年</c:v>
                </c:pt>
              </c:strCache>
            </c:strRef>
          </c:cat>
          <c:val>
            <c:numRef>
              <c:f>グラフ!$J$131:$J$134</c:f>
              <c:numCache>
                <c:formatCode>#,##0;[Red]\-#,##0</c:formatCode>
                <c:ptCount val="4"/>
                <c:pt idx="0">
                  <c:v>2091</c:v>
                </c:pt>
                <c:pt idx="1">
                  <c:v>2167</c:v>
                </c:pt>
                <c:pt idx="2">
                  <c:v>2218</c:v>
                </c:pt>
                <c:pt idx="3">
                  <c:v>2189</c:v>
                </c:pt>
              </c:numCache>
            </c:numRef>
          </c:val>
        </c:ser>
        <c:dLbls>
          <c:showVal val="1"/>
        </c:dLbls>
        <c:gapWidth val="30"/>
        <c:axId val="139108736"/>
        <c:axId val="139110272"/>
      </c:barChart>
      <c:lineChart>
        <c:grouping val="standard"/>
        <c:ser>
          <c:idx val="2"/>
          <c:order val="2"/>
          <c:tx>
            <c:strRef>
              <c:f>グラフ!$K$130</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
            <c:dLbl>
              <c:idx val="1"/>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
            <c:dLbl>
              <c:idx val="2"/>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
            <c:dLbl>
              <c:idx val="3"/>
              <c:layout>
                <c:manualLayout>
                  <c:x val="-8.671833667676386E-2"/>
                  <c:y val="-4.7277737779620285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Val val="1"/>
            </c:dLbl>
            <c:spPr>
              <a:noFill/>
              <a:ln w="12700">
                <a:no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グラフ!$H$131:$H$134</c:f>
              <c:strCache>
                <c:ptCount val="4"/>
                <c:pt idx="0">
                  <c:v>平成20年</c:v>
                </c:pt>
                <c:pt idx="1">
                  <c:v>平成21年</c:v>
                </c:pt>
                <c:pt idx="2">
                  <c:v>平成22年</c:v>
                </c:pt>
                <c:pt idx="3">
                  <c:v>平成24年</c:v>
                </c:pt>
              </c:strCache>
            </c:strRef>
          </c:cat>
          <c:val>
            <c:numRef>
              <c:f>グラフ!$K$131:$K$134</c:f>
              <c:numCache>
                <c:formatCode>#,##0;[Red]\-#,##0</c:formatCode>
                <c:ptCount val="4"/>
                <c:pt idx="0">
                  <c:v>4521592</c:v>
                </c:pt>
                <c:pt idx="1">
                  <c:v>5028029</c:v>
                </c:pt>
                <c:pt idx="2">
                  <c:v>5335650</c:v>
                </c:pt>
                <c:pt idx="3">
                  <c:v>4941902</c:v>
                </c:pt>
              </c:numCache>
            </c:numRef>
          </c:val>
        </c:ser>
        <c:dLbls>
          <c:showVal val="1"/>
        </c:dLbls>
        <c:marker val="1"/>
        <c:axId val="139111808"/>
        <c:axId val="139117696"/>
      </c:lineChart>
      <c:catAx>
        <c:axId val="13910873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10272"/>
        <c:crosses val="autoZero"/>
        <c:lblAlgn val="ctr"/>
        <c:lblOffset val="100"/>
        <c:tickLblSkip val="1"/>
        <c:tickMarkSkip val="1"/>
      </c:catAx>
      <c:valAx>
        <c:axId val="139110272"/>
        <c:scaling>
          <c:orientation val="minMax"/>
          <c:min val="0"/>
        </c:scaling>
        <c:axPos val="l"/>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08736"/>
        <c:crosses val="autoZero"/>
        <c:crossBetween val="between"/>
      </c:valAx>
      <c:catAx>
        <c:axId val="139111808"/>
        <c:scaling>
          <c:orientation val="minMax"/>
        </c:scaling>
        <c:delete val="1"/>
        <c:axPos val="b"/>
        <c:tickLblPos val="none"/>
        <c:crossAx val="139117696"/>
        <c:crosses val="autoZero"/>
        <c:lblAlgn val="ctr"/>
        <c:lblOffset val="100"/>
      </c:catAx>
      <c:valAx>
        <c:axId val="139117696"/>
        <c:scaling>
          <c:orientation val="minMax"/>
          <c:min val="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11808"/>
        <c:crosses val="max"/>
        <c:crossBetween val="between"/>
      </c:valAx>
      <c:spPr>
        <a:noFill/>
        <a:ln w="12700">
          <a:solidFill>
            <a:srgbClr val="000000"/>
          </a:solidFill>
          <a:prstDash val="solid"/>
        </a:ln>
      </c:spPr>
    </c:plotArea>
    <c:legend>
      <c:legendPos val="r"/>
      <c:layout>
        <c:manualLayout>
          <c:xMode val="edge"/>
          <c:yMode val="edge"/>
          <c:x val="4.3352806705613409E-2"/>
          <c:y val="0.9373457030742447"/>
          <c:w val="0.81213999276483462"/>
          <c:h val="5.2631688365686879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23013698630136994"/>
          <c:y val="0.21410605678582867"/>
          <c:w val="0.67397260273973725"/>
          <c:h val="0.61964811728605218"/>
        </c:manualLayout>
      </c:layout>
      <c:doughnutChart>
        <c:varyColors val="1"/>
        <c:ser>
          <c:idx val="0"/>
          <c:order val="0"/>
          <c:tx>
            <c:strRef>
              <c:f>グラフ!$I$137</c:f>
              <c:strCache>
                <c:ptCount val="1"/>
                <c:pt idx="0">
                  <c:v>平成24年</c:v>
                </c:pt>
              </c:strCache>
            </c:strRef>
          </c:tx>
          <c:spPr>
            <a:ln w="12700">
              <a:solidFill>
                <a:srgbClr val="000000"/>
              </a:solidFill>
              <a:prstDash val="solid"/>
            </a:ln>
          </c:spPr>
          <c:dPt>
            <c:idx val="0"/>
            <c:spPr>
              <a:pattFill prst="openDmnd">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pattFill prst="wdUpDiag">
                <a:fgClr>
                  <a:srgbClr val="000000"/>
                </a:fgClr>
                <a:bgClr>
                  <a:srgbClr val="FFFFFF"/>
                </a:bgClr>
              </a:pattFill>
              <a:ln w="12700">
                <a:solidFill>
                  <a:srgbClr val="000000"/>
                </a:solidFill>
                <a:prstDash val="solid"/>
              </a:ln>
            </c:spPr>
          </c:dPt>
          <c:dPt>
            <c:idx val="3"/>
            <c:spPr>
              <a:pattFill prst="pct60">
                <a:fgClr>
                  <a:srgbClr val="FFFFFF"/>
                </a:fgClr>
                <a:bgClr>
                  <a:srgbClr val="000000"/>
                </a:bgClr>
              </a:pattFill>
              <a:ln w="12700">
                <a:solidFill>
                  <a:srgbClr val="000000"/>
                </a:solidFill>
                <a:prstDash val="solid"/>
              </a:ln>
            </c:spPr>
          </c:dPt>
          <c:dPt>
            <c:idx val="4"/>
            <c:spPr>
              <a:pattFill prst="pct90">
                <a:fgClr>
                  <a:srgbClr val="000000"/>
                </a:fgClr>
                <a:bgClr>
                  <a:srgbClr val="FFFFFF"/>
                </a:bgClr>
              </a:pattFill>
              <a:ln w="12700">
                <a:solidFill>
                  <a:srgbClr val="000000"/>
                </a:solidFill>
                <a:prstDash val="solid"/>
              </a:ln>
            </c:spPr>
          </c:dPt>
          <c:dPt>
            <c:idx val="5"/>
            <c:spPr>
              <a:pattFill prst="dashUpDiag">
                <a:fgClr>
                  <a:srgbClr val="000000"/>
                </a:fgClr>
                <a:bgClr>
                  <a:srgbClr val="FFFFFF"/>
                </a:bgClr>
              </a:pattFill>
              <a:ln w="12700">
                <a:solidFill>
                  <a:srgbClr val="000000"/>
                </a:solidFill>
                <a:prstDash val="solid"/>
              </a:ln>
            </c:spPr>
          </c:dPt>
          <c:dPt>
            <c:idx val="6"/>
            <c:spPr>
              <a:pattFill prst="trellis">
                <a:fgClr>
                  <a:srgbClr val="000000"/>
                </a:fgClr>
                <a:bgClr>
                  <a:srgbClr val="FFFFFF"/>
                </a:bgClr>
              </a:pattFill>
              <a:ln w="12700">
                <a:solidFill>
                  <a:srgbClr val="000000"/>
                </a:solidFill>
                <a:prstDash val="solid"/>
              </a:ln>
            </c:spPr>
          </c:dPt>
          <c:dPt>
            <c:idx val="7"/>
            <c:spPr>
              <a:pattFill prst="divot">
                <a:fgClr>
                  <a:srgbClr val="000000"/>
                </a:fgClr>
                <a:bgClr>
                  <a:srgbClr val="FFFFFF"/>
                </a:bgClr>
              </a:pattFill>
              <a:ln w="12700">
                <a:solidFill>
                  <a:srgbClr val="000000"/>
                </a:solidFill>
                <a:prstDash val="solid"/>
              </a:ln>
            </c:spPr>
          </c:dPt>
          <c:dPt>
            <c:idx val="8"/>
            <c:spPr>
              <a:pattFill prst="lgCheck">
                <a:fgClr>
                  <a:srgbClr val="000000"/>
                </a:fgClr>
                <a:bgClr>
                  <a:srgbClr val="FFFFFF"/>
                </a:bgClr>
              </a:pattFill>
              <a:ln w="12700">
                <a:solidFill>
                  <a:srgbClr val="000000"/>
                </a:solidFill>
                <a:prstDash val="solid"/>
              </a:ln>
            </c:spPr>
          </c:dPt>
          <c:dPt>
            <c:idx val="9"/>
            <c:spPr>
              <a:solidFill>
                <a:srgbClr val="C0C0C0"/>
              </a:solidFill>
              <a:ln w="12700">
                <a:solidFill>
                  <a:srgbClr val="000000"/>
                </a:solidFill>
                <a:prstDash val="solid"/>
              </a:ln>
            </c:spPr>
          </c:dPt>
          <c:dPt>
            <c:idx val="10"/>
            <c:spPr>
              <a:pattFill prst="ltVert">
                <a:fgClr>
                  <a:srgbClr val="000000"/>
                </a:fgClr>
                <a:bgClr>
                  <a:srgbClr val="FFFFFF"/>
                </a:bgClr>
              </a:pattFill>
              <a:ln w="12700">
                <a:solidFill>
                  <a:srgbClr val="000000"/>
                </a:solidFill>
                <a:prstDash val="solid"/>
              </a:ln>
            </c:spPr>
          </c:dPt>
          <c:dPt>
            <c:idx val="11"/>
            <c:spPr>
              <a:solidFill>
                <a:srgbClr val="000000"/>
              </a:solidFill>
              <a:ln w="12700">
                <a:solidFill>
                  <a:srgbClr val="000000"/>
                </a:solidFill>
                <a:prstDash val="solid"/>
              </a:ln>
            </c:spPr>
          </c:dPt>
          <c:dLbls>
            <c:dLbl>
              <c:idx val="1"/>
              <c:layout>
                <c:manualLayout>
                  <c:x val="0.22313903256835241"/>
                  <c:y val="0.15143566994823934"/>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飲料･</a:t>
                    </a:r>
                    <a:endParaRPr lang="en-US" altLang="ja-JP"/>
                  </a:p>
                  <a:p>
                    <a:pPr>
                      <a:defRPr sz="800" b="0" i="0" u="none" strike="noStrike" baseline="0">
                        <a:solidFill>
                          <a:srgbClr val="000000"/>
                        </a:solidFill>
                        <a:latin typeface="ＭＳ Ｐゴシック"/>
                        <a:ea typeface="ＭＳ Ｐゴシック"/>
                        <a:cs typeface="ＭＳ Ｐゴシック"/>
                      </a:defRPr>
                    </a:pPr>
                    <a:r>
                      <a:rPr lang="ja-JP" altLang="en-US"/>
                      <a:t>たばこ
･飼料
</a:t>
                    </a:r>
                    <a:r>
                      <a:rPr lang="en-US" altLang="ja-JP"/>
                      <a:t>6.5%</a:t>
                    </a:r>
                  </a:p>
                </c:rich>
              </c:tx>
              <c:spPr>
                <a:solidFill>
                  <a:srgbClr val="FFFFFF"/>
                </a:solidFill>
                <a:ln w="12700">
                  <a:solidFill>
                    <a:srgbClr val="000000"/>
                  </a:solidFill>
                  <a:prstDash val="solid"/>
                </a:ln>
              </c:spPr>
            </c:dLbl>
            <c:dLbl>
              <c:idx val="2"/>
              <c:layout>
                <c:manualLayout>
                  <c:x val="4.0042282385934623E-2"/>
                  <c:y val="0.19878883980537898"/>
                </c:manualLayout>
              </c:layout>
              <c:showCatName val="1"/>
              <c:showPercent val="1"/>
            </c:dLbl>
            <c:dLbl>
              <c:idx val="3"/>
              <c:layout>
                <c:manualLayout>
                  <c:x val="-0.10045662100456618"/>
                  <c:y val="0.17996550642440498"/>
                </c:manualLayout>
              </c:layout>
              <c:showCatName val="1"/>
              <c:showPercent val="1"/>
            </c:dLbl>
            <c:dLbl>
              <c:idx val="4"/>
              <c:layout>
                <c:manualLayout>
                  <c:x val="4.7877864760623883E-4"/>
                  <c:y val="5.7208042370768845E-3"/>
                </c:manualLayout>
              </c:layout>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印刷・</a:t>
                    </a:r>
                  </a:p>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同関連業</a:t>
                    </a:r>
                  </a:p>
                  <a:p>
                    <a:pPr>
                      <a:defRPr sz="9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12.9%</a:t>
                    </a:r>
                  </a:p>
                </c:rich>
              </c:tx>
              <c:numFmt formatCode="0.0%" sourceLinked="0"/>
              <c:spPr>
                <a:solidFill>
                  <a:srgbClr val="FFFFFF"/>
                </a:solidFill>
                <a:ln w="12700">
                  <a:solidFill>
                    <a:srgbClr val="000000"/>
                  </a:solidFill>
                  <a:prstDash val="solid"/>
                </a:ln>
              </c:spPr>
            </c:dLbl>
            <c:dLbl>
              <c:idx val="5"/>
              <c:delete val="1"/>
            </c:dLbl>
            <c:dLbl>
              <c:idx val="6"/>
              <c:layout>
                <c:manualLayout>
                  <c:x val="-0.24266123670262432"/>
                  <c:y val="0.1204687986413173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なめし皮・
同製品・毛皮
</a:t>
                    </a:r>
                    <a:r>
                      <a:rPr lang="en-US" altLang="ja-JP"/>
                      <a:t>1.6%</a:t>
                    </a:r>
                  </a:p>
                </c:rich>
              </c:tx>
              <c:spPr>
                <a:solidFill>
                  <a:srgbClr val="FFFFFF"/>
                </a:solidFill>
                <a:ln w="12700">
                  <a:solidFill>
                    <a:srgbClr val="000000"/>
                  </a:solidFill>
                  <a:prstDash val="solid"/>
                </a:ln>
              </c:spPr>
            </c:dLbl>
            <c:dLbl>
              <c:idx val="7"/>
              <c:layout>
                <c:manualLayout>
                  <c:x val="-0.23994527561458034"/>
                  <c:y val="1.2293834875052999E-2"/>
                </c:manualLayout>
              </c:layout>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窯業・</a:t>
                    </a:r>
                  </a:p>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土石製品</a:t>
                    </a:r>
                  </a:p>
                  <a:p>
                    <a:pPr>
                      <a:defRPr sz="9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8.1%</a:t>
                    </a:r>
                  </a:p>
                </c:rich>
              </c:tx>
              <c:numFmt formatCode="0.0%" sourceLinked="0"/>
              <c:spPr>
                <a:solidFill>
                  <a:srgbClr val="FFFFFF"/>
                </a:solidFill>
                <a:ln w="12700">
                  <a:solidFill>
                    <a:srgbClr val="000000"/>
                  </a:solidFill>
                  <a:prstDash val="solid"/>
                </a:ln>
              </c:spPr>
            </c:dLbl>
            <c:dLbl>
              <c:idx val="8"/>
              <c:delete val="1"/>
            </c:dLbl>
            <c:dLbl>
              <c:idx val="9"/>
              <c:layout>
                <c:manualLayout>
                  <c:x val="-1.7595225254377483E-2"/>
                  <c:y val="-1.0657999930730262E-3"/>
                </c:manualLayout>
              </c:layout>
              <c:showCatName val="1"/>
              <c:showPercent val="1"/>
            </c:dLbl>
            <c:dLbl>
              <c:idx val="10"/>
              <c:layout>
                <c:manualLayout>
                  <c:x val="-0.15239381092838292"/>
                  <c:y val="-0.1940669170702777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機械器具
製造
</a:t>
                    </a:r>
                    <a:r>
                      <a:rPr lang="en-US" altLang="ja-JP"/>
                      <a:t>4.8%</a:t>
                    </a:r>
                  </a:p>
                </c:rich>
              </c:tx>
              <c:spPr>
                <a:solidFill>
                  <a:srgbClr val="FFFFFF"/>
                </a:solidFill>
                <a:ln w="12700">
                  <a:solidFill>
                    <a:srgbClr val="000000"/>
                  </a:solidFill>
                  <a:prstDash val="solid"/>
                </a:ln>
              </c:spPr>
            </c:dLbl>
            <c:dLbl>
              <c:idx val="11"/>
              <c:layout>
                <c:manualLayout>
                  <c:x val="-3.5632369855090454E-2"/>
                  <c:y val="-0.19012048824669733"/>
                </c:manualLayout>
              </c:layout>
              <c:tx>
                <c:rich>
                  <a:bodyPr/>
                  <a:lstStyle/>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その他の</a:t>
                    </a:r>
                  </a:p>
                  <a:p>
                    <a:pPr>
                      <a:defRPr sz="9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製造業</a:t>
                    </a:r>
                  </a:p>
                  <a:p>
                    <a:pPr>
                      <a:defRPr sz="9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6.5%</a:t>
                    </a:r>
                  </a:p>
                </c:rich>
              </c:tx>
              <c:numFmt formatCode="0.0%" sourceLinked="0"/>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グラフ!$H$138:$H$149</c:f>
              <c:strCache>
                <c:ptCount val="12"/>
                <c:pt idx="0">
                  <c:v>食料品</c:v>
                </c:pt>
                <c:pt idx="1">
                  <c:v>飲料･たばこ･飼料</c:v>
                </c:pt>
                <c:pt idx="2">
                  <c:v>繊維工業</c:v>
                </c:pt>
                <c:pt idx="3">
                  <c:v>家具・装備品</c:v>
                </c:pt>
                <c:pt idx="4">
                  <c:v>印刷・同関連業</c:v>
                </c:pt>
                <c:pt idx="6">
                  <c:v>なめし皮・同製品・毛皮</c:v>
                </c:pt>
                <c:pt idx="7">
                  <c:v>窯業・土石製品</c:v>
                </c:pt>
                <c:pt idx="8">
                  <c:v>鉄鋼業</c:v>
                </c:pt>
                <c:pt idx="9">
                  <c:v>金属製品</c:v>
                </c:pt>
                <c:pt idx="10">
                  <c:v>機械器具製造</c:v>
                </c:pt>
                <c:pt idx="11">
                  <c:v>その他の製造業</c:v>
                </c:pt>
              </c:strCache>
            </c:strRef>
          </c:cat>
          <c:val>
            <c:numRef>
              <c:f>グラフ!$I$138:$I$149</c:f>
              <c:numCache>
                <c:formatCode>#,##0;[Red]#,##0</c:formatCode>
                <c:ptCount val="12"/>
                <c:pt idx="0">
                  <c:v>24</c:v>
                </c:pt>
                <c:pt idx="1">
                  <c:v>4</c:v>
                </c:pt>
                <c:pt idx="2">
                  <c:v>2</c:v>
                </c:pt>
                <c:pt idx="3">
                  <c:v>4</c:v>
                </c:pt>
                <c:pt idx="4">
                  <c:v>8</c:v>
                </c:pt>
                <c:pt idx="6">
                  <c:v>1</c:v>
                </c:pt>
                <c:pt idx="7">
                  <c:v>5</c:v>
                </c:pt>
                <c:pt idx="8">
                  <c:v>1</c:v>
                </c:pt>
                <c:pt idx="9">
                  <c:v>6</c:v>
                </c:pt>
                <c:pt idx="10">
                  <c:v>3</c:v>
                </c:pt>
                <c:pt idx="11">
                  <c:v>4</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ja-JP"/>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834211232043629"/>
          <c:y val="0.15565981952050173"/>
          <c:w val="0.80613395076445149"/>
          <c:h val="0.75187483586337878"/>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90">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Pt>
            <c:idx val="3"/>
            <c:spPr>
              <a:pattFill prst="pct50">
                <a:fgClr>
                  <a:srgbClr val="000000"/>
                </a:fgClr>
                <a:bgClr>
                  <a:srgbClr val="FFFFFF"/>
                </a:bgClr>
              </a:pattFill>
              <a:ln w="12700">
                <a:solidFill>
                  <a:srgbClr val="000000"/>
                </a:solidFill>
                <a:prstDash val="solid"/>
              </a:ln>
            </c:spPr>
          </c:dPt>
          <c:dPt>
            <c:idx val="4"/>
            <c:spPr>
              <a:pattFill prst="dashDnDiag">
                <a:fgClr>
                  <a:srgbClr val="000000"/>
                </a:fgClr>
                <a:bgClr>
                  <a:srgbClr val="FFFFFF"/>
                </a:bgClr>
              </a:pattFill>
              <a:ln w="12700">
                <a:solidFill>
                  <a:srgbClr val="000000"/>
                </a:solidFill>
                <a:prstDash val="solid"/>
              </a:ln>
            </c:spPr>
          </c:dPt>
          <c:dPt>
            <c:idx val="5"/>
            <c:spPr>
              <a:pattFill prst="pct20">
                <a:fgClr>
                  <a:srgbClr val="000000"/>
                </a:fgClr>
                <a:bgClr>
                  <a:srgbClr val="FFFFFF"/>
                </a:bgClr>
              </a:pattFill>
              <a:ln w="12700">
                <a:solidFill>
                  <a:srgbClr val="000000"/>
                </a:solidFill>
                <a:prstDash val="solid"/>
              </a:ln>
            </c:spPr>
          </c:dPt>
          <c:dPt>
            <c:idx val="6"/>
            <c:spPr>
              <a:pattFill prst="shingle">
                <a:fgClr>
                  <a:srgbClr val="000000"/>
                </a:fgClr>
                <a:bgClr>
                  <a:srgbClr val="FFFFFF"/>
                </a:bgClr>
              </a:pattFill>
              <a:ln w="12700">
                <a:solidFill>
                  <a:srgbClr val="000000"/>
                </a:solidFill>
                <a:prstDash val="solid"/>
              </a:ln>
            </c:spPr>
          </c:dPt>
          <c:dPt>
            <c:idx val="7"/>
            <c:spPr>
              <a:pattFill prst="lgConfetti">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wdUpDiag">
                <a:fgClr>
                  <a:srgbClr val="000000"/>
                </a:fgClr>
                <a:bgClr>
                  <a:srgbClr val="FFFFFF"/>
                </a:bgClr>
              </a:pattFill>
              <a:ln w="12700">
                <a:solidFill>
                  <a:srgbClr val="000000"/>
                </a:solidFill>
                <a:prstDash val="solid"/>
              </a:ln>
            </c:spPr>
          </c:dPt>
          <c:dPt>
            <c:idx val="10"/>
            <c:spPr>
              <a:pattFill prst="dashHorz">
                <a:fgClr>
                  <a:srgbClr val="000000"/>
                </a:fgClr>
                <a:bgClr>
                  <a:srgbClr val="FFFFFF"/>
                </a:bgClr>
              </a:pattFill>
              <a:ln w="12700">
                <a:solidFill>
                  <a:srgbClr val="000000"/>
                </a:solidFill>
                <a:prstDash val="solid"/>
              </a:ln>
            </c:spPr>
          </c:dPt>
          <c:dLbls>
            <c:dLbl>
              <c:idx val="0"/>
              <c:layout/>
              <c:tx>
                <c:rich>
                  <a:bodyPr/>
                  <a:lstStyle/>
                  <a:p>
                    <a:r>
                      <a:rPr lang="ja-JP" altLang="en-US"/>
                      <a:t>食料品</a:t>
                    </a:r>
                    <a:endParaRPr lang="en-US" altLang="ja-JP"/>
                  </a:p>
                  <a:p>
                    <a:r>
                      <a:rPr lang="ja-JP" altLang="en-US"/>
                      <a:t>製造業
</a:t>
                    </a:r>
                    <a:r>
                      <a:rPr lang="en-US" altLang="ja-JP"/>
                      <a:t>52.5%</a:t>
                    </a:r>
                  </a:p>
                </c:rich>
              </c:tx>
              <c:showCatName val="1"/>
              <c:showPercent val="1"/>
              <c:separator>
</c:separator>
            </c:dLbl>
            <c:dLbl>
              <c:idx val="1"/>
              <c:layout>
                <c:manualLayout>
                  <c:x val="8.4983095352688248E-3"/>
                  <c:y val="-0.58118190585594565"/>
                </c:manualLayout>
              </c:layout>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その他の</a:t>
                    </a:r>
                    <a:endParaRPr lang="en-US" altLang="ja-JP" sz="800">
                      <a:latin typeface="ＭＳ Ｐゴシック" pitchFamily="50" charset="-128"/>
                      <a:ea typeface="ＭＳ Ｐゴシック" pitchFamily="50" charset="-128"/>
                    </a:endParaRPr>
                  </a:p>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製造</a:t>
                    </a:r>
                    <a:endParaRPr lang="en-US" altLang="ja-JP" sz="800">
                      <a:latin typeface="ＭＳ Ｐゴシック" pitchFamily="50" charset="-128"/>
                      <a:ea typeface="ＭＳ Ｐゴシック" pitchFamily="50" charset="-128"/>
                    </a:endParaRPr>
                  </a:p>
                  <a:p>
                    <a:pPr>
                      <a:defRPr sz="1000" b="0" i="0" u="none" strike="noStrike" baseline="0">
                        <a:solidFill>
                          <a:srgbClr val="000000"/>
                        </a:solidFill>
                        <a:latin typeface="ＭＳ Ｐゴシック" pitchFamily="50" charset="-128"/>
                        <a:ea typeface="ＭＳ Ｐゴシック" pitchFamily="50" charset="-128"/>
                        <a:cs typeface="ＭＳ 明朝"/>
                      </a:defRPr>
                    </a:pPr>
                    <a:r>
                      <a:rPr lang="en-US" altLang="ja-JP" sz="800">
                        <a:latin typeface="ＭＳ Ｐゴシック" pitchFamily="50" charset="-128"/>
                        <a:ea typeface="ＭＳ Ｐゴシック" pitchFamily="50" charset="-128"/>
                      </a:rPr>
                      <a:t>0.6</a:t>
                    </a:r>
                    <a:r>
                      <a:rPr lang="ja-JP" altLang="en-US" sz="800">
                        <a:latin typeface="ＭＳ Ｐゴシック" pitchFamily="50" charset="-128"/>
                        <a:ea typeface="ＭＳ Ｐゴシック" pitchFamily="50" charset="-128"/>
                      </a:rPr>
                      <a:t>％</a:t>
                    </a:r>
                  </a:p>
                </c:rich>
              </c:tx>
              <c:spPr>
                <a:solidFill>
                  <a:srgbClr val="FFFFFF"/>
                </a:solidFill>
                <a:ln w="12700">
                  <a:solidFill>
                    <a:srgbClr val="000000"/>
                  </a:solidFill>
                  <a:prstDash val="solid"/>
                </a:ln>
              </c:spPr>
            </c:dLbl>
            <c:dLbl>
              <c:idx val="2"/>
              <c:delete val="1"/>
            </c:dLbl>
            <c:dLbl>
              <c:idx val="3"/>
              <c:layout>
                <c:manualLayout>
                  <c:x val="-0.21071593019313886"/>
                  <c:y val="0.20290673819368371"/>
                </c:manualLayout>
              </c:layout>
              <c:tx>
                <c:rich>
                  <a:bodyPr/>
                  <a:lstStyle/>
                  <a:p>
                    <a:r>
                      <a:rPr lang="ja-JP" altLang="en-US"/>
                      <a:t>家具・</a:t>
                    </a:r>
                    <a:endParaRPr lang="en-US" altLang="ja-JP"/>
                  </a:p>
                  <a:p>
                    <a:r>
                      <a:rPr lang="ja-JP" altLang="en-US"/>
                      <a:t>装備品</a:t>
                    </a:r>
                    <a:endParaRPr lang="en-US" altLang="ja-JP"/>
                  </a:p>
                  <a:p>
                    <a:r>
                      <a:rPr lang="ja-JP" altLang="en-US"/>
                      <a:t>製造業
</a:t>
                    </a:r>
                    <a:r>
                      <a:rPr lang="en-US" altLang="ja-JP"/>
                      <a:t>0.4%</a:t>
                    </a:r>
                  </a:p>
                </c:rich>
              </c:tx>
              <c:showCatName val="1"/>
              <c:showPercent val="1"/>
              <c:separator>
</c:separator>
            </c:dLbl>
            <c:dLbl>
              <c:idx val="4"/>
              <c:layout>
                <c:manualLayout>
                  <c:x val="-0.23814443590424103"/>
                  <c:y val="-4.2160737452233234E-2"/>
                </c:manualLayout>
              </c:layout>
              <c:tx>
                <c:rich>
                  <a:bodyPr/>
                  <a:lstStyle/>
                  <a:p>
                    <a:pPr>
                      <a:defRPr sz="8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印刷・</a:t>
                    </a:r>
                    <a:endParaRPr lang="en-US" altLang="ja-JP" sz="800">
                      <a:latin typeface="ＭＳ Ｐゴシック" pitchFamily="50" charset="-128"/>
                      <a:ea typeface="ＭＳ Ｐゴシック" pitchFamily="50" charset="-128"/>
                    </a:endParaRPr>
                  </a:p>
                  <a:p>
                    <a:pPr>
                      <a:defRPr sz="800" b="0" i="0" u="none" strike="noStrike" baseline="0">
                        <a:solidFill>
                          <a:srgbClr val="000000"/>
                        </a:solidFill>
                        <a:latin typeface="ＭＳ Ｐゴシック" pitchFamily="50" charset="-128"/>
                        <a:ea typeface="ＭＳ Ｐゴシック" pitchFamily="50" charset="-128"/>
                        <a:cs typeface="ＭＳ 明朝"/>
                      </a:defRPr>
                    </a:pPr>
                    <a:r>
                      <a:rPr lang="ja-JP" altLang="en-US" sz="800">
                        <a:latin typeface="ＭＳ Ｐゴシック" pitchFamily="50" charset="-128"/>
                        <a:ea typeface="ＭＳ Ｐゴシック" pitchFamily="50" charset="-128"/>
                      </a:rPr>
                      <a:t>同関連業</a:t>
                    </a:r>
                    <a:endParaRPr lang="en-US" altLang="ja-JP" sz="800">
                      <a:latin typeface="ＭＳ Ｐゴシック" pitchFamily="50" charset="-128"/>
                      <a:ea typeface="ＭＳ Ｐゴシック" pitchFamily="50" charset="-128"/>
                    </a:endParaRPr>
                  </a:p>
                  <a:p>
                    <a:pPr>
                      <a:defRPr sz="800" b="0" i="0" u="none" strike="noStrike" baseline="0">
                        <a:solidFill>
                          <a:srgbClr val="000000"/>
                        </a:solidFill>
                        <a:latin typeface="ＭＳ Ｐゴシック" pitchFamily="50" charset="-128"/>
                        <a:ea typeface="ＭＳ Ｐゴシック" pitchFamily="50" charset="-128"/>
                        <a:cs typeface="ＭＳ 明朝"/>
                      </a:defRPr>
                    </a:pPr>
                    <a:r>
                      <a:rPr lang="en-US" altLang="ja-JP" sz="800">
                        <a:latin typeface="ＭＳ Ｐゴシック" pitchFamily="50" charset="-128"/>
                        <a:ea typeface="ＭＳ Ｐゴシック" pitchFamily="50" charset="-128"/>
                      </a:rPr>
                      <a:t>3.7</a:t>
                    </a:r>
                    <a:r>
                      <a:rPr lang="ja-JP" altLang="en-US" sz="800">
                        <a:latin typeface="ＭＳ Ｐゴシック" pitchFamily="50" charset="-128"/>
                        <a:ea typeface="ＭＳ Ｐゴシック" pitchFamily="50" charset="-128"/>
                      </a:rPr>
                      <a:t>％</a:t>
                    </a:r>
                  </a:p>
                </c:rich>
              </c:tx>
              <c:spPr>
                <a:solidFill>
                  <a:srgbClr val="FFFFFF"/>
                </a:solidFill>
                <a:ln w="12700">
                  <a:solidFill>
                    <a:srgbClr val="000000"/>
                  </a:solidFill>
                  <a:prstDash val="solid"/>
                </a:ln>
              </c:spPr>
            </c:dLbl>
            <c:dLbl>
              <c:idx val="5"/>
              <c:layout>
                <c:manualLayout>
                  <c:x val="-1.5263740178889535E-2"/>
                  <c:y val="0.27510492251640811"/>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飲料・</a:t>
                    </a:r>
                    <a:endParaRPr lang="en-US" altLang="ja-JP"/>
                  </a:p>
                  <a:p>
                    <a:pPr>
                      <a:defRPr sz="900" b="0" i="0" u="none" strike="noStrike" baseline="0">
                        <a:solidFill>
                          <a:srgbClr val="000000"/>
                        </a:solidFill>
                        <a:latin typeface="ＭＳ Ｐゴシック"/>
                        <a:ea typeface="ＭＳ Ｐゴシック"/>
                        <a:cs typeface="ＭＳ Ｐゴシック"/>
                      </a:defRPr>
                    </a:pPr>
                    <a:r>
                      <a:rPr lang="ja-JP" altLang="en-US"/>
                      <a:t>たばこ・</a:t>
                    </a:r>
                    <a:endParaRPr lang="en-US" altLang="ja-JP"/>
                  </a:p>
                  <a:p>
                    <a:pPr>
                      <a:defRPr sz="900" b="0" i="0" u="none" strike="noStrike" baseline="0">
                        <a:solidFill>
                          <a:srgbClr val="000000"/>
                        </a:solidFill>
                        <a:latin typeface="ＭＳ Ｐゴシック"/>
                        <a:ea typeface="ＭＳ Ｐゴシック"/>
                        <a:cs typeface="ＭＳ Ｐゴシック"/>
                      </a:defRPr>
                    </a:pPr>
                    <a:r>
                      <a:rPr lang="ja-JP" altLang="en-US"/>
                      <a:t>飼料</a:t>
                    </a:r>
                    <a:endParaRPr lang="en-US" altLang="ja-JP"/>
                  </a:p>
                  <a:p>
                    <a:pPr>
                      <a:defRPr sz="900" b="0" i="0" u="none" strike="noStrike" baseline="0">
                        <a:solidFill>
                          <a:srgbClr val="000000"/>
                        </a:solidFill>
                        <a:latin typeface="ＭＳ Ｐゴシック"/>
                        <a:ea typeface="ＭＳ Ｐゴシック"/>
                        <a:cs typeface="ＭＳ Ｐゴシック"/>
                      </a:defRPr>
                    </a:pPr>
                    <a:r>
                      <a:rPr lang="en-US" altLang="ja-JP"/>
                      <a:t>26.8</a:t>
                    </a:r>
                    <a:r>
                      <a:rPr lang="ja-JP" altLang="en-US"/>
                      <a:t>％</a:t>
                    </a:r>
                  </a:p>
                </c:rich>
              </c:tx>
              <c:spPr>
                <a:solidFill>
                  <a:srgbClr val="FFFFFF"/>
                </a:solidFill>
                <a:ln w="12700">
                  <a:solidFill>
                    <a:srgbClr val="000000"/>
                  </a:solidFill>
                  <a:prstDash val="solid"/>
                </a:ln>
              </c:spPr>
            </c:dLbl>
            <c:dLbl>
              <c:idx val="6"/>
              <c:layout>
                <c:manualLayout>
                  <c:x val="-0.23987514461740544"/>
                  <c:y val="-0.24347326148428941"/>
                </c:manualLayout>
              </c:layout>
              <c:showCatName val="1"/>
              <c:showPercent val="1"/>
              <c:separator>
</c:separator>
            </c:dLbl>
            <c:dLbl>
              <c:idx val="7"/>
              <c:layout>
                <c:manualLayout>
                  <c:x val="-0.26775895779627334"/>
                  <c:y val="-9.3425318320951536E-2"/>
                </c:manualLayout>
              </c:layout>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釜業・</a:t>
                    </a:r>
                    <a:endParaRPr lang="en-US" altLang="ja-JP" sz="900">
                      <a:latin typeface="ＭＳ Ｐゴシック" pitchFamily="50" charset="-128"/>
                      <a:ea typeface="ＭＳ Ｐゴシック" pitchFamily="50" charset="-128"/>
                    </a:endParaRPr>
                  </a:p>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sz="900">
                        <a:latin typeface="ＭＳ Ｐゴシック" pitchFamily="50" charset="-128"/>
                        <a:ea typeface="ＭＳ Ｐゴシック" pitchFamily="50" charset="-128"/>
                      </a:rPr>
                      <a:t>土石製品</a:t>
                    </a:r>
                    <a:endParaRPr lang="en-US" altLang="ja-JP" sz="900">
                      <a:latin typeface="ＭＳ Ｐゴシック" pitchFamily="50" charset="-128"/>
                      <a:ea typeface="ＭＳ Ｐゴシック" pitchFamily="50" charset="-128"/>
                    </a:endParaRPr>
                  </a:p>
                  <a:p>
                    <a:pPr>
                      <a:defRPr sz="1000" b="0" i="0" u="none" strike="noStrike" baseline="0">
                        <a:solidFill>
                          <a:srgbClr val="000000"/>
                        </a:solidFill>
                        <a:latin typeface="ＭＳ Ｐゴシック" pitchFamily="50" charset="-128"/>
                        <a:ea typeface="ＭＳ Ｐゴシック" pitchFamily="50" charset="-128"/>
                        <a:cs typeface="ＭＳ 明朝"/>
                      </a:defRPr>
                    </a:pPr>
                    <a:r>
                      <a:rPr lang="en-US" altLang="ja-JP" sz="900">
                        <a:latin typeface="ＭＳ Ｐゴシック" pitchFamily="50" charset="-128"/>
                        <a:ea typeface="ＭＳ Ｐゴシック" pitchFamily="50" charset="-128"/>
                      </a:rPr>
                      <a:t>3.1</a:t>
                    </a:r>
                    <a:r>
                      <a:rPr lang="ja-JP" altLang="en-US" sz="900">
                        <a:latin typeface="ＭＳ Ｐゴシック" pitchFamily="50" charset="-128"/>
                        <a:ea typeface="ＭＳ Ｐゴシック" pitchFamily="50" charset="-128"/>
                      </a:rPr>
                      <a:t>％</a:t>
                    </a:r>
                  </a:p>
                </c:rich>
              </c:tx>
              <c:spPr>
                <a:solidFill>
                  <a:srgbClr val="FFFFFF"/>
                </a:solidFill>
                <a:ln w="12700">
                  <a:solidFill>
                    <a:srgbClr val="000000"/>
                  </a:solidFill>
                  <a:prstDash val="solid"/>
                </a:ln>
              </c:spPr>
            </c:dLbl>
            <c:dLbl>
              <c:idx val="8"/>
              <c:layout>
                <c:manualLayout>
                  <c:x val="-1.6542452959632723E-3"/>
                  <c:y val="-1.6384209475440621E-2"/>
                </c:manualLayout>
              </c:layout>
              <c:showCatName val="1"/>
              <c:showPercent val="1"/>
              <c:separator>
</c:separator>
            </c:dLbl>
            <c:dLbl>
              <c:idx val="9"/>
              <c:layout>
                <c:manualLayout>
                  <c:x val="-9.4979297038943946E-3"/>
                  <c:y val="3.283958317091613E-3"/>
                </c:manualLayout>
              </c:layout>
              <c:showCatName val="1"/>
              <c:showPercent val="1"/>
              <c:separator>
</c:separator>
            </c:dLbl>
            <c:dLbl>
              <c:idx val="10"/>
              <c:layout>
                <c:manualLayout>
                  <c:x val="-0.24294288989533414"/>
                  <c:y val="-0.17980886139570521"/>
                </c:manualLayout>
              </c:layout>
              <c:showCatName val="1"/>
              <c:showPercent val="1"/>
              <c:separator>
</c:separator>
            </c:dLbl>
            <c:dLbl>
              <c:idx val="11"/>
              <c:delete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グラフ!$H$171:$H$179</c:f>
              <c:strCache>
                <c:ptCount val="9"/>
                <c:pt idx="0">
                  <c:v>食料品製造業</c:v>
                </c:pt>
                <c:pt idx="1">
                  <c:v>飲料･たばこ･飼料製造業</c:v>
                </c:pt>
                <c:pt idx="3">
                  <c:v>家具・装備品製造業</c:v>
                </c:pt>
                <c:pt idx="4">
                  <c:v>印刷・同関連業</c:v>
                </c:pt>
                <c:pt idx="5">
                  <c:v>窯業・土石製品</c:v>
                </c:pt>
                <c:pt idx="6">
                  <c:v>金属製品</c:v>
                </c:pt>
                <c:pt idx="7">
                  <c:v>その他の製造</c:v>
                </c:pt>
                <c:pt idx="8">
                  <c:v>未公表</c:v>
                </c:pt>
              </c:strCache>
            </c:strRef>
          </c:cat>
          <c:val>
            <c:numRef>
              <c:f>グラフ!$I$171:$I$179</c:f>
              <c:numCache>
                <c:formatCode>_-* #,##0_-;\-* #,##0_-;_-* "-"_-;_-@_-</c:formatCode>
                <c:ptCount val="9"/>
                <c:pt idx="0">
                  <c:v>2594285</c:v>
                </c:pt>
                <c:pt idx="1">
                  <c:v>1325517</c:v>
                </c:pt>
                <c:pt idx="3">
                  <c:v>19008</c:v>
                </c:pt>
                <c:pt idx="4">
                  <c:v>181410</c:v>
                </c:pt>
                <c:pt idx="5">
                  <c:v>155057</c:v>
                </c:pt>
                <c:pt idx="6">
                  <c:v>107728</c:v>
                </c:pt>
                <c:pt idx="7">
                  <c:v>29957</c:v>
                </c:pt>
                <c:pt idx="8">
                  <c:v>528940</c:v>
                </c:pt>
              </c:numCache>
            </c:numRef>
          </c:val>
        </c:ser>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8604651162790894"/>
          <c:y val="8.5000103759893267E-2"/>
          <c:w val="0.76755422754714064"/>
          <c:h val="0.73500089721790063"/>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dLbl>
              <c:idx val="0"/>
              <c:layout>
                <c:manualLayout>
                  <c:x val="2.5924976773515691E-2"/>
                  <c:y val="6.8512409840465888E-3"/>
                </c:manualLayout>
              </c:layout>
              <c:dLblPos val="outEnd"/>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17287</c:v>
                </c:pt>
                <c:pt idx="1">
                  <c:v>3566</c:v>
                </c:pt>
                <c:pt idx="2">
                  <c:v>2937</c:v>
                </c:pt>
                <c:pt idx="3">
                  <c:v>4840</c:v>
                </c:pt>
                <c:pt idx="4">
                  <c:v>2722</c:v>
                </c:pt>
                <c:pt idx="5">
                  <c:v>2340</c:v>
                </c:pt>
                <c:pt idx="6">
                  <c:v>5459</c:v>
                </c:pt>
                <c:pt idx="7">
                  <c:v>2082</c:v>
                </c:pt>
                <c:pt idx="8">
                  <c:v>4426</c:v>
                </c:pt>
                <c:pt idx="9">
                  <c:v>2784</c:v>
                </c:pt>
                <c:pt idx="10">
                  <c:v>1245</c:v>
                </c:pt>
              </c:numCache>
            </c:numRef>
          </c:val>
        </c:ser>
        <c:gapWidth val="30"/>
        <c:axId val="138435200"/>
        <c:axId val="138436992"/>
      </c:barChart>
      <c:catAx>
        <c:axId val="138435200"/>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38436992"/>
        <c:crossesAt val="0"/>
        <c:auto val="1"/>
        <c:lblAlgn val="ctr"/>
        <c:lblOffset val="100"/>
        <c:tickLblSkip val="1"/>
        <c:tickMarkSkip val="1"/>
      </c:catAx>
      <c:valAx>
        <c:axId val="138436992"/>
        <c:scaling>
          <c:orientation val="minMax"/>
          <c:max val="22000"/>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647"/>
              <c:y val="3.249995389920525E-2"/>
            </c:manualLayout>
          </c:layout>
          <c:spPr>
            <a:noFill/>
            <a:ln w="25400">
              <a:noFill/>
            </a:ln>
          </c:spPr>
        </c:title>
        <c:numFmt formatCode="#,##0\ ;&quot;△&quot;#,##0\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435200"/>
        <c:crosses val="autoZero"/>
        <c:crossBetween val="between"/>
        <c:majorUnit val="2000"/>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614730878186969"/>
          <c:y val="9.4763092269326762E-2"/>
          <c:w val="0.70538243626062325"/>
          <c:h val="0.73316708229426431"/>
        </c:manualLayout>
      </c:layout>
      <c:barChart>
        <c:barDir val="col"/>
        <c:grouping val="clustered"/>
        <c:ser>
          <c:idx val="0"/>
          <c:order val="0"/>
          <c:tx>
            <c:strRef>
              <c:f>グラフ!$H$17</c:f>
              <c:strCache>
                <c:ptCount val="1"/>
                <c:pt idx="0">
                  <c:v>事業所数</c:v>
                </c:pt>
              </c:strCache>
            </c:strRef>
          </c:tx>
          <c:spPr>
            <a:pattFill prst="ltUpDiag">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グラフ!$I$16:$M$16</c:f>
              <c:strCache>
                <c:ptCount val="5"/>
                <c:pt idx="0">
                  <c:v>平成８年</c:v>
                </c:pt>
                <c:pt idx="1">
                  <c:v>13年</c:v>
                </c:pt>
                <c:pt idx="2">
                  <c:v>18年</c:v>
                </c:pt>
                <c:pt idx="3">
                  <c:v>21年</c:v>
                </c:pt>
                <c:pt idx="4">
                  <c:v>24年</c:v>
                </c:pt>
              </c:strCache>
            </c:strRef>
          </c:cat>
          <c:val>
            <c:numRef>
              <c:f>グラフ!$I$17:$M$17</c:f>
              <c:numCache>
                <c:formatCode>#,##0;[Red]#,##0</c:formatCode>
                <c:ptCount val="5"/>
                <c:pt idx="0">
                  <c:v>6095</c:v>
                </c:pt>
                <c:pt idx="1">
                  <c:v>5704</c:v>
                </c:pt>
                <c:pt idx="2">
                  <c:v>5486</c:v>
                </c:pt>
                <c:pt idx="3">
                  <c:v>5324</c:v>
                </c:pt>
                <c:pt idx="4">
                  <c:v>4840</c:v>
                </c:pt>
              </c:numCache>
            </c:numRef>
          </c:val>
        </c:ser>
        <c:gapWidth val="30"/>
        <c:axId val="138451200"/>
        <c:axId val="138461184"/>
      </c:barChart>
      <c:lineChart>
        <c:grouping val="standard"/>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4315540585755402E-2"/>
                  <c:y val="-4.1892643718787023E-2"/>
                </c:manualLayout>
              </c:layout>
              <c:dLblPos val="r"/>
              <c:showVal val="1"/>
            </c:dLbl>
            <c:dLbl>
              <c:idx val="4"/>
              <c:layout>
                <c:manualLayout>
                  <c:x val="-6.6383529254310583E-2"/>
                  <c:y val="4.7696506764584617E-2"/>
                </c:manualLayout>
              </c:layout>
              <c:dLblPos val="r"/>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グラフ!$I$16:$M$16</c:f>
              <c:strCache>
                <c:ptCount val="5"/>
                <c:pt idx="0">
                  <c:v>平成８年</c:v>
                </c:pt>
                <c:pt idx="1">
                  <c:v>13年</c:v>
                </c:pt>
                <c:pt idx="2">
                  <c:v>18年</c:v>
                </c:pt>
                <c:pt idx="3">
                  <c:v>21年</c:v>
                </c:pt>
                <c:pt idx="4">
                  <c:v>24年</c:v>
                </c:pt>
              </c:strCache>
            </c:strRef>
          </c:cat>
          <c:val>
            <c:numRef>
              <c:f>グラフ!$I$18:$M$18</c:f>
              <c:numCache>
                <c:formatCode>#,##0;[Red]#,##0</c:formatCode>
                <c:ptCount val="5"/>
                <c:pt idx="0">
                  <c:v>52838</c:v>
                </c:pt>
                <c:pt idx="1">
                  <c:v>51850</c:v>
                </c:pt>
                <c:pt idx="2">
                  <c:v>52615</c:v>
                </c:pt>
                <c:pt idx="3">
                  <c:v>56570</c:v>
                </c:pt>
                <c:pt idx="4">
                  <c:v>53339</c:v>
                </c:pt>
              </c:numCache>
            </c:numRef>
          </c:val>
        </c:ser>
        <c:marker val="1"/>
        <c:axId val="138463104"/>
        <c:axId val="138464640"/>
      </c:lineChart>
      <c:catAx>
        <c:axId val="138451200"/>
        <c:scaling>
          <c:orientation val="minMax"/>
        </c:scaling>
        <c:axPos val="b"/>
        <c:numFmt formatCode="#,##0\ ;&quot;△&quot;#,##0\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461184"/>
        <c:crossesAt val="0"/>
        <c:auto val="1"/>
        <c:lblAlgn val="ctr"/>
        <c:lblOffset val="100"/>
        <c:tickLblSkip val="1"/>
        <c:tickMarkSkip val="1"/>
      </c:catAx>
      <c:valAx>
        <c:axId val="138461184"/>
        <c:scaling>
          <c:orientation val="minMax"/>
          <c:max val="700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451200"/>
        <c:crosses val="autoZero"/>
        <c:crossBetween val="between"/>
      </c:valAx>
      <c:catAx>
        <c:axId val="138463104"/>
        <c:scaling>
          <c:orientation val="minMax"/>
        </c:scaling>
        <c:delete val="1"/>
        <c:axPos val="b"/>
        <c:numFmt formatCode="#,##0\ ;&quot;△&quot;#,##0\ " sourceLinked="1"/>
        <c:tickLblPos val="none"/>
        <c:crossAx val="138464640"/>
        <c:crossesAt val="0"/>
        <c:auto val="1"/>
        <c:lblAlgn val="ctr"/>
        <c:lblOffset val="100"/>
      </c:catAx>
      <c:valAx>
        <c:axId val="138464640"/>
        <c:scaling>
          <c:orientation val="minMax"/>
          <c:max val="60000"/>
        </c:scaling>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463104"/>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20882539960358487"/>
          <c:y val="0.1701392247666722"/>
          <c:w val="0.61270346368105033"/>
          <c:h val="0.63240318231698767"/>
        </c:manualLayout>
      </c:layout>
      <c:doughnutChart>
        <c:varyColors val="1"/>
        <c:ser>
          <c:idx val="0"/>
          <c:order val="0"/>
          <c:tx>
            <c:strRef>
              <c:f>グラフ!$I$42</c:f>
              <c:strCache>
                <c:ptCount val="1"/>
                <c:pt idx="0">
                  <c:v>事業所数</c:v>
                </c:pt>
              </c:strCache>
            </c:strRef>
          </c:tx>
          <c:spPr>
            <a:solidFill>
              <a:srgbClr val="FFFFFF"/>
            </a:solidFill>
            <a:ln w="12700">
              <a:solidFill>
                <a:srgbClr val="000000"/>
              </a:solidFill>
              <a:prstDash val="solid"/>
            </a:ln>
          </c:spPr>
          <c:dPt>
            <c:idx val="2"/>
            <c:spPr>
              <a:pattFill prst="ltHorz">
                <a:fgClr>
                  <a:srgbClr val="000000"/>
                </a:fgClr>
                <a:bgClr>
                  <a:srgbClr val="FFFFFF"/>
                </a:bgClr>
              </a:pattFill>
              <a:ln w="12700">
                <a:solidFill>
                  <a:srgbClr val="000000"/>
                </a:solidFill>
                <a:prstDash val="solid"/>
              </a:ln>
            </c:spPr>
          </c:dPt>
          <c:dPt>
            <c:idx val="3"/>
            <c:spPr>
              <a:pattFill prst="pct90">
                <a:fgClr>
                  <a:srgbClr val="000000"/>
                </a:fgClr>
                <a:bgClr>
                  <a:srgbClr val="FFFFFF"/>
                </a:bgClr>
              </a:pattFill>
              <a:ln w="12700">
                <a:solidFill>
                  <a:srgbClr val="000000"/>
                </a:solidFill>
                <a:prstDash val="solid"/>
              </a:ln>
            </c:spPr>
          </c:dPt>
          <c:dPt>
            <c:idx val="5"/>
            <c:spPr>
              <a:pattFill prst="smConfetti">
                <a:fgClr>
                  <a:srgbClr val="000000"/>
                </a:fgClr>
                <a:bgClr>
                  <a:srgbClr val="FFFFFF"/>
                </a:bgClr>
              </a:pattFill>
              <a:ln w="12700">
                <a:solidFill>
                  <a:srgbClr val="000000"/>
                </a:solidFill>
                <a:prstDash val="solid"/>
              </a:ln>
            </c:spPr>
          </c:dPt>
          <c:dPt>
            <c:idx val="6"/>
            <c:spPr>
              <a:pattFill prst="ltUpDiag">
                <a:fgClr>
                  <a:srgbClr val="000000"/>
                </a:fgClr>
                <a:bgClr>
                  <a:srgbClr val="FFFFFF"/>
                </a:bgClr>
              </a:pattFill>
              <a:ln w="12700">
                <a:solidFill>
                  <a:srgbClr val="000000"/>
                </a:solidFill>
                <a:prstDash val="solid"/>
              </a:ln>
            </c:spPr>
          </c:dPt>
          <c:dPt>
            <c:idx val="7"/>
            <c:spPr>
              <a:pattFill prst="lgCheck">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divot">
                <a:fgClr>
                  <a:srgbClr val="000000"/>
                </a:fgClr>
                <a:bgClr>
                  <a:srgbClr val="FFFFFF"/>
                </a:bgClr>
              </a:pattFill>
              <a:ln w="12700">
                <a:solidFill>
                  <a:srgbClr val="000000"/>
                </a:solidFill>
                <a:prstDash val="solid"/>
              </a:ln>
            </c:spPr>
          </c:dPt>
          <c:dPt>
            <c:idx val="10"/>
            <c:spPr>
              <a:pattFill prst="diagBrick">
                <a:fgClr>
                  <a:srgbClr val="000000"/>
                </a:fgClr>
                <a:bgClr>
                  <a:srgbClr val="FFFFFF"/>
                </a:bgClr>
              </a:pattFill>
              <a:ln w="12700">
                <a:solidFill>
                  <a:srgbClr val="000000"/>
                </a:solidFill>
                <a:prstDash val="solid"/>
              </a:ln>
            </c:spPr>
          </c:dPt>
          <c:dPt>
            <c:idx val="11"/>
            <c:spPr>
              <a:pattFill prst="lgConfetti">
                <a:fgClr>
                  <a:srgbClr val="000000"/>
                </a:fgClr>
                <a:bgClr>
                  <a:srgbClr val="FFFFFF"/>
                </a:bgClr>
              </a:pattFill>
              <a:ln w="12700">
                <a:solidFill>
                  <a:srgbClr val="000000"/>
                </a:solidFill>
                <a:prstDash val="solid"/>
              </a:ln>
            </c:spPr>
          </c:dPt>
          <c:dPt>
            <c:idx val="12"/>
            <c:spPr>
              <a:pattFill prst="wdUpDiag">
                <a:fgClr>
                  <a:srgbClr val="000000"/>
                </a:fgClr>
                <a:bgClr>
                  <a:srgbClr val="FFFFFF"/>
                </a:bgClr>
              </a:pattFill>
              <a:ln w="12700">
                <a:solidFill>
                  <a:srgbClr val="000000"/>
                </a:solidFill>
                <a:prstDash val="solid"/>
              </a:ln>
            </c:spPr>
          </c:dPt>
          <c:dPt>
            <c:idx val="13"/>
            <c:spPr>
              <a:pattFill prst="dashVert">
                <a:fgClr>
                  <a:srgbClr val="000000"/>
                </a:fgClr>
                <a:bgClr>
                  <a:srgbClr val="FFFFFF"/>
                </a:bgClr>
              </a:pattFill>
              <a:ln w="12700">
                <a:solidFill>
                  <a:srgbClr val="000000"/>
                </a:solidFill>
                <a:prstDash val="solid"/>
              </a:ln>
            </c:spPr>
          </c:dPt>
          <c:dLbls>
            <c:dLbl>
              <c:idx val="0"/>
              <c:layout>
                <c:manualLayout>
                  <c:x val="-9.813737109299045E-2"/>
                  <c:y val="-0.23082524271844659"/>
                </c:manualLayout>
              </c:layout>
              <c:showCatName val="1"/>
              <c:showPercent val="1"/>
            </c:dLbl>
            <c:dLbl>
              <c:idx val="1"/>
              <c:layout>
                <c:manualLayout>
                  <c:x val="0.10040358190520322"/>
                  <c:y val="-0.2063022655286022"/>
                </c:manualLayout>
              </c:layout>
              <c:tx>
                <c:rich>
                  <a:bodyPr/>
                  <a:lstStyle/>
                  <a:p>
                    <a:r>
                      <a:rPr lang="ja-JP" altLang="en-US" sz="600"/>
                      <a:t>鉱業</a:t>
                    </a:r>
                    <a:r>
                      <a:rPr lang="en-US" altLang="ja-JP" sz="600"/>
                      <a:t>,</a:t>
                    </a:r>
                    <a:r>
                      <a:rPr lang="ja-JP" altLang="en-US" sz="600"/>
                      <a:t>採石業</a:t>
                    </a:r>
                    <a:r>
                      <a:rPr lang="en-US" altLang="ja-JP" sz="600"/>
                      <a:t>,</a:t>
                    </a:r>
                    <a:r>
                      <a:rPr lang="ja-JP" altLang="en-US" sz="600"/>
                      <a:t>砂利採取業</a:t>
                    </a:r>
                    <a:r>
                      <a:rPr lang="ja-JP" altLang="en-US" sz="800"/>
                      <a:t>
</a:t>
                    </a:r>
                    <a:r>
                      <a:rPr lang="en-US" altLang="ja-JP" sz="800"/>
                      <a:t>0.1%</a:t>
                    </a:r>
                  </a:p>
                </c:rich>
              </c:tx>
              <c:showCatName val="1"/>
              <c:showPercent val="1"/>
            </c:dLbl>
            <c:dLbl>
              <c:idx val="2"/>
              <c:layout>
                <c:manualLayout>
                  <c:x val="2.0356337810714852E-2"/>
                  <c:y val="-4.9058891871149923E-2"/>
                </c:manualLayout>
              </c:layout>
              <c:showCatName val="1"/>
              <c:showPercent val="1"/>
            </c:dLbl>
            <c:dLbl>
              <c:idx val="3"/>
              <c:layout>
                <c:manualLayout>
                  <c:x val="0.14266252190538567"/>
                  <c:y val="-0.13987204918436744"/>
                </c:manualLayout>
              </c:layout>
              <c:showCatName val="1"/>
              <c:showPercent val="1"/>
            </c:dLbl>
            <c:dLbl>
              <c:idx val="4"/>
              <c:layout>
                <c:manualLayout>
                  <c:x val="0.20007845130665802"/>
                  <c:y val="-0.25531177615691686"/>
                </c:manualLayout>
              </c:layout>
              <c:showCatName val="1"/>
              <c:showPercent val="1"/>
            </c:dLbl>
            <c:dLbl>
              <c:idx val="5"/>
              <c:layout>
                <c:manualLayout>
                  <c:x val="0.23966284557909268"/>
                  <c:y val="-8.8522004829727524E-2"/>
                </c:manualLayout>
              </c:layout>
              <c:tx>
                <c:rich>
                  <a:bodyPr/>
                  <a:lstStyle/>
                  <a:p>
                    <a:pPr>
                      <a:defRPr sz="600" b="0" i="0" u="none" strike="noStrike" baseline="0">
                        <a:solidFill>
                          <a:srgbClr val="000000"/>
                        </a:solidFill>
                        <a:latin typeface="ＭＳ 明朝"/>
                        <a:ea typeface="ＭＳ 明朝"/>
                        <a:cs typeface="ＭＳ 明朝"/>
                      </a:defRPr>
                    </a:pPr>
                    <a:r>
                      <a:rPr lang="ja-JP" altLang="en-US" sz="600"/>
                      <a:t>情報通信業
</a:t>
                    </a:r>
                    <a:r>
                      <a:rPr lang="en-US" altLang="ja-JP" sz="600"/>
                      <a:t>1.8%</a:t>
                    </a:r>
                  </a:p>
                </c:rich>
              </c:tx>
              <c:numFmt formatCode="0.0%" sourceLinked="0"/>
              <c:spPr>
                <a:solidFill>
                  <a:srgbClr val="FFFFFF"/>
                </a:solidFill>
                <a:ln w="12700">
                  <a:solidFill>
                    <a:srgbClr val="000000"/>
                  </a:solidFill>
                  <a:prstDash val="solid"/>
                </a:ln>
              </c:spPr>
              <c:showCatName val="1"/>
              <c:showPercent val="1"/>
            </c:dLbl>
            <c:dLbl>
              <c:idx val="6"/>
              <c:layout>
                <c:manualLayout>
                  <c:x val="0.23553856604790074"/>
                  <c:y val="-7.9530333645458969E-4"/>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運輸業・郵便業</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2.1%</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CatName val="1"/>
              <c:showPercent val="1"/>
            </c:dLbl>
            <c:dLbl>
              <c:idx val="7"/>
              <c:layout>
                <c:manualLayout>
                  <c:x val="-3.3688436004322992E-3"/>
                  <c:y val="7.1787957038489071E-3"/>
                </c:manualLayout>
              </c:layout>
              <c:showCatName val="1"/>
              <c:showPercent val="1"/>
            </c:dLbl>
            <c:dLbl>
              <c:idx val="8"/>
              <c:layout>
                <c:manualLayout>
                  <c:x val="0.19604168470457092"/>
                  <c:y val="0.13197569119313984"/>
                </c:manualLayout>
              </c:layout>
              <c:showCatName val="1"/>
              <c:showPercent val="1"/>
            </c:dLbl>
            <c:dLbl>
              <c:idx val="9"/>
              <c:layout>
                <c:manualLayout>
                  <c:x val="3.3797679417796982E-2"/>
                  <c:y val="0.17927467842886008"/>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不動産業・物品賃貸業</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13.0%</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CatName val="1"/>
              <c:showPercent val="1"/>
            </c:dLbl>
            <c:dLbl>
              <c:idx val="10"/>
              <c:layout>
                <c:manualLayout>
                  <c:x val="-9.1238435181935348E-2"/>
                  <c:y val="0.20163526933123074"/>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学術研究・</a:t>
                    </a:r>
                    <a:endParaRPr lang="en-US" altLang="ja-JP" sz="700">
                      <a:latin typeface="+mn-ea"/>
                      <a:ea typeface="+mn-ea"/>
                    </a:endParaRPr>
                  </a:p>
                  <a:p>
                    <a:pPr>
                      <a:defRPr sz="1000" b="0" i="0" u="none" strike="noStrike" baseline="0">
                        <a:solidFill>
                          <a:srgbClr val="000000"/>
                        </a:solidFill>
                        <a:latin typeface="+mn-ea"/>
                        <a:ea typeface="+mn-ea"/>
                        <a:cs typeface="ＭＳ 明朝"/>
                      </a:defRPr>
                    </a:pPr>
                    <a:r>
                      <a:rPr lang="ja-JP" altLang="en-US" sz="700">
                        <a:latin typeface="+mn-ea"/>
                        <a:ea typeface="+mn-ea"/>
                      </a:rPr>
                      <a:t>専門・技術サービス業
</a:t>
                    </a:r>
                    <a:r>
                      <a:rPr lang="en-US" altLang="ja-JP" sz="700">
                        <a:latin typeface="+mn-ea"/>
                        <a:ea typeface="+mn-ea"/>
                      </a:rPr>
                      <a:t>5.1%</a:t>
                    </a:r>
                  </a:p>
                </c:rich>
              </c:tx>
              <c:numFmt formatCode="0.0%" sourceLinked="0"/>
              <c:spPr>
                <a:solidFill>
                  <a:srgbClr val="FFFFFF"/>
                </a:solidFill>
                <a:ln w="12700">
                  <a:solidFill>
                    <a:srgbClr val="000000"/>
                  </a:solidFill>
                  <a:prstDash val="solid"/>
                </a:ln>
              </c:spPr>
              <c:showCatName val="1"/>
              <c:showPercent val="1"/>
            </c:dLbl>
            <c:dLbl>
              <c:idx val="11"/>
              <c:layout>
                <c:manualLayout>
                  <c:x val="-0.18089729302649327"/>
                  <c:y val="0.12454906116012025"/>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宿泊業・飲食サービス業</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13.7%</a:t>
                    </a:r>
                  </a:p>
                </c:rich>
              </c:tx>
              <c:numFmt formatCode="0.0%" sourceLinked="0"/>
              <c:spPr>
                <a:solidFill>
                  <a:srgbClr val="FFFFFF"/>
                </a:solidFill>
                <a:ln w="12700">
                  <a:solidFill>
                    <a:srgbClr val="000000"/>
                  </a:solidFill>
                  <a:prstDash val="solid"/>
                </a:ln>
              </c:spPr>
              <c:showCatName val="1"/>
              <c:showPercent val="1"/>
            </c:dLbl>
            <c:dLbl>
              <c:idx val="12"/>
              <c:layout>
                <c:manualLayout>
                  <c:x val="-0.2205738551710677"/>
                  <c:y val="-4.8174067320486922E-4"/>
                </c:manualLayout>
              </c:layout>
              <c:tx>
                <c:rich>
                  <a:bodyPr/>
                  <a:lstStyle/>
                  <a:p>
                    <a:r>
                      <a:rPr lang="ja-JP" altLang="en-US"/>
                      <a:t>生活関連</a:t>
                    </a:r>
                    <a:endParaRPr lang="en-US" altLang="ja-JP"/>
                  </a:p>
                  <a:p>
                    <a:r>
                      <a:rPr lang="ja-JP" altLang="en-US"/>
                      <a:t>サービス業・</a:t>
                    </a:r>
                    <a:endParaRPr lang="en-US" altLang="ja-JP"/>
                  </a:p>
                  <a:p>
                    <a:r>
                      <a:rPr lang="ja-JP" altLang="en-US"/>
                      <a:t>娯楽業
</a:t>
                    </a:r>
                    <a:r>
                      <a:rPr lang="en-US" altLang="ja-JP"/>
                      <a:t>8.4%</a:t>
                    </a:r>
                  </a:p>
                </c:rich>
              </c:tx>
              <c:showCatName val="1"/>
              <c:showPercent val="1"/>
            </c:dLbl>
            <c:dLbl>
              <c:idx val="13"/>
              <c:layout>
                <c:manualLayout>
                  <c:x val="-0.21769831712212787"/>
                  <c:y val="-6.9867494349960216E-2"/>
                </c:manualLayout>
              </c:layout>
              <c:showCatName val="1"/>
              <c:showPercent val="1"/>
            </c:dLbl>
            <c:dLbl>
              <c:idx val="14"/>
              <c:layout>
                <c:manualLayout>
                  <c:x val="-2.7330245484021194E-2"/>
                  <c:y val="-1.7121341253991069E-2"/>
                </c:manualLayout>
              </c:layout>
              <c:showCatName val="1"/>
              <c:showPercent val="1"/>
              <c:separator>
</c:separator>
            </c:dLbl>
            <c:dLbl>
              <c:idx val="15"/>
              <c:layout>
                <c:manualLayout>
                  <c:x val="-0.23934444959086354"/>
                  <c:y val="-0.11935786701944803"/>
                </c:manualLayout>
              </c:layout>
              <c:showCatName val="1"/>
              <c:showPercent val="1"/>
              <c:separator>
</c:separator>
            </c:dLbl>
            <c:dLbl>
              <c:idx val="16"/>
              <c:layout>
                <c:manualLayout>
                  <c:x val="-7.8898491519159494E-2"/>
                  <c:y val="-0.14595602730274509"/>
                </c:manualLayout>
              </c:layout>
              <c:tx>
                <c:rich>
                  <a:bodyPr/>
                  <a:lstStyle/>
                  <a:p>
                    <a:r>
                      <a:rPr lang="ja-JP" altLang="en-US" sz="500"/>
                      <a:t>サービス業</a:t>
                    </a:r>
                    <a:r>
                      <a:rPr lang="en-US" altLang="ja-JP" sz="500"/>
                      <a:t>(</a:t>
                    </a:r>
                    <a:r>
                      <a:rPr lang="ja-JP" altLang="en-US" sz="500"/>
                      <a:t>他に分類されないもの）
</a:t>
                    </a:r>
                    <a:r>
                      <a:rPr lang="en-US" altLang="ja-JP" sz="500"/>
                      <a:t>7.1%</a:t>
                    </a:r>
                    <a:endParaRPr lang="ja-JP" altLang="en-US" sz="500"/>
                  </a:p>
                </c:rich>
              </c:tx>
              <c:showCatName val="1"/>
              <c:showPercent val="1"/>
              <c:separator>
</c:separator>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グラフ!$H$43:$H$59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グラフ!$I$43:$I$59</c:f>
              <c:numCache>
                <c:formatCode>_ * #,##0_ ;_ * \-#,##0_ ;_ * \-_ ;_ @_ </c:formatCode>
                <c:ptCount val="17"/>
                <c:pt idx="0">
                  <c:v>3</c:v>
                </c:pt>
                <c:pt idx="1">
                  <c:v>3</c:v>
                </c:pt>
                <c:pt idx="2">
                  <c:v>353</c:v>
                </c:pt>
                <c:pt idx="3">
                  <c:v>161</c:v>
                </c:pt>
                <c:pt idx="4">
                  <c:v>4</c:v>
                </c:pt>
                <c:pt idx="5">
                  <c:v>88</c:v>
                </c:pt>
                <c:pt idx="6">
                  <c:v>104</c:v>
                </c:pt>
                <c:pt idx="7">
                  <c:v>1152</c:v>
                </c:pt>
                <c:pt idx="8">
                  <c:v>81</c:v>
                </c:pt>
                <c:pt idx="9">
                  <c:v>628</c:v>
                </c:pt>
                <c:pt idx="10">
                  <c:v>248</c:v>
                </c:pt>
                <c:pt idx="11">
                  <c:v>662</c:v>
                </c:pt>
                <c:pt idx="12">
                  <c:v>407</c:v>
                </c:pt>
                <c:pt idx="13">
                  <c:v>209</c:v>
                </c:pt>
                <c:pt idx="14">
                  <c:v>371</c:v>
                </c:pt>
                <c:pt idx="15">
                  <c:v>22</c:v>
                </c:pt>
                <c:pt idx="16">
                  <c:v>344</c:v>
                </c:pt>
              </c:numCache>
            </c:numRef>
          </c:val>
        </c:ser>
        <c:dLbls>
          <c:showCatName val="1"/>
          <c:showPercent val="1"/>
          <c:separator>
</c:separator>
        </c:dLbls>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4706" l="0.59055118110234706" r="0.59055118110234706" t="0.59055118110234706" header="0.39370078740157488" footer="0.39370078740157488"/>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2710643280289375"/>
          <c:y val="0.17480976404787571"/>
          <c:w val="0.6313679662397581"/>
          <c:h val="0.60988014254330514"/>
        </c:manualLayout>
      </c:layout>
      <c:doughnutChart>
        <c:varyColors val="1"/>
        <c:ser>
          <c:idx val="0"/>
          <c:order val="0"/>
          <c:spPr>
            <a:solidFill>
              <a:srgbClr val="FFFFFF"/>
            </a:solidFill>
            <a:ln w="12700">
              <a:solidFill>
                <a:srgbClr val="000000"/>
              </a:solidFill>
              <a:prstDash val="solid"/>
            </a:ln>
          </c:spPr>
          <c:dPt>
            <c:idx val="2"/>
            <c:spPr>
              <a:pattFill prst="ltHorz">
                <a:fgClr>
                  <a:srgbClr val="000000"/>
                </a:fgClr>
                <a:bgClr>
                  <a:srgbClr val="FFFFFF"/>
                </a:bgClr>
              </a:pattFill>
              <a:ln w="12700">
                <a:solidFill>
                  <a:srgbClr val="000000"/>
                </a:solidFill>
                <a:prstDash val="solid"/>
              </a:ln>
            </c:spPr>
          </c:dPt>
          <c:dPt>
            <c:idx val="3"/>
            <c:spPr>
              <a:pattFill prst="pct90">
                <a:fgClr>
                  <a:srgbClr val="000000"/>
                </a:fgClr>
                <a:bgClr>
                  <a:srgbClr val="FFFFFF"/>
                </a:bgClr>
              </a:pattFill>
              <a:ln w="12700">
                <a:solidFill>
                  <a:srgbClr val="000000"/>
                </a:solidFill>
                <a:prstDash val="solid"/>
              </a:ln>
            </c:spPr>
          </c:dPt>
          <c:dPt>
            <c:idx val="5"/>
            <c:spPr>
              <a:pattFill prst="smConfetti">
                <a:fgClr>
                  <a:srgbClr val="000000"/>
                </a:fgClr>
                <a:bgClr>
                  <a:srgbClr val="FFFFFF"/>
                </a:bgClr>
              </a:pattFill>
              <a:ln w="12700">
                <a:solidFill>
                  <a:srgbClr val="000000"/>
                </a:solidFill>
                <a:prstDash val="solid"/>
              </a:ln>
            </c:spPr>
          </c:dPt>
          <c:dPt>
            <c:idx val="6"/>
            <c:spPr>
              <a:pattFill prst="ltUpDiag">
                <a:fgClr>
                  <a:srgbClr val="000000"/>
                </a:fgClr>
                <a:bgClr>
                  <a:srgbClr val="FFFFFF"/>
                </a:bgClr>
              </a:pattFill>
              <a:ln w="12700">
                <a:solidFill>
                  <a:srgbClr val="000000"/>
                </a:solidFill>
                <a:prstDash val="solid"/>
              </a:ln>
            </c:spPr>
          </c:dPt>
          <c:dPt>
            <c:idx val="7"/>
            <c:spPr>
              <a:pattFill prst="lgCheck">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divot">
                <a:fgClr>
                  <a:srgbClr val="000000"/>
                </a:fgClr>
                <a:bgClr>
                  <a:srgbClr val="FFFFFF"/>
                </a:bgClr>
              </a:pattFill>
              <a:ln w="12700">
                <a:solidFill>
                  <a:srgbClr val="000000"/>
                </a:solidFill>
                <a:prstDash val="solid"/>
              </a:ln>
            </c:spPr>
          </c:dPt>
          <c:dPt>
            <c:idx val="10"/>
            <c:spPr>
              <a:pattFill prst="diagBrick">
                <a:fgClr>
                  <a:srgbClr val="000000"/>
                </a:fgClr>
                <a:bgClr>
                  <a:srgbClr val="FFFFFF"/>
                </a:bgClr>
              </a:pattFill>
              <a:ln w="12700">
                <a:solidFill>
                  <a:srgbClr val="000000"/>
                </a:solidFill>
                <a:prstDash val="solid"/>
              </a:ln>
            </c:spPr>
          </c:dPt>
          <c:dPt>
            <c:idx val="11"/>
            <c:spPr>
              <a:pattFill prst="lgConfetti">
                <a:fgClr>
                  <a:srgbClr val="000000"/>
                </a:fgClr>
                <a:bgClr>
                  <a:srgbClr val="FFFFFF"/>
                </a:bgClr>
              </a:pattFill>
              <a:ln w="12700">
                <a:solidFill>
                  <a:srgbClr val="000000"/>
                </a:solidFill>
                <a:prstDash val="solid"/>
              </a:ln>
            </c:spPr>
          </c:dPt>
          <c:dPt>
            <c:idx val="12"/>
            <c:spPr>
              <a:pattFill prst="wdUpDiag">
                <a:fgClr>
                  <a:srgbClr val="000000"/>
                </a:fgClr>
                <a:bgClr>
                  <a:srgbClr val="FFFFFF"/>
                </a:bgClr>
              </a:pattFill>
              <a:ln w="12700">
                <a:solidFill>
                  <a:srgbClr val="000000"/>
                </a:solidFill>
                <a:prstDash val="solid"/>
              </a:ln>
            </c:spPr>
          </c:dPt>
          <c:dPt>
            <c:idx val="13"/>
            <c:spPr>
              <a:pattFill prst="dashVert">
                <a:fgClr>
                  <a:srgbClr val="000000"/>
                </a:fgClr>
                <a:bgClr>
                  <a:srgbClr val="FFFFFF"/>
                </a:bgClr>
              </a:pattFill>
              <a:ln w="12700">
                <a:solidFill>
                  <a:srgbClr val="000000"/>
                </a:solidFill>
                <a:prstDash val="solid"/>
              </a:ln>
            </c:spPr>
          </c:dPt>
          <c:dLbls>
            <c:dLbl>
              <c:idx val="0"/>
              <c:layout>
                <c:manualLayout>
                  <c:x val="-2.4522390429606602E-2"/>
                  <c:y val="-0.20067673542973688"/>
                </c:manualLayout>
              </c:layout>
              <c:showCatName val="1"/>
              <c:showPercent val="1"/>
            </c:dLbl>
            <c:dLbl>
              <c:idx val="1"/>
              <c:layout>
                <c:manualLayout>
                  <c:x val="0.16359918200408999"/>
                  <c:y val="-0.16322204557498676"/>
                </c:manualLayout>
              </c:layout>
              <c:tx>
                <c:rich>
                  <a:bodyPr/>
                  <a:lstStyle/>
                  <a:p>
                    <a:pPr>
                      <a:defRPr sz="800" b="0" i="0" u="none" strike="noStrike" baseline="0">
                        <a:solidFill>
                          <a:srgbClr val="000000"/>
                        </a:solidFill>
                        <a:latin typeface="+mn-ea"/>
                        <a:ea typeface="+mn-ea"/>
                        <a:cs typeface="ＭＳ Ｐゴシック"/>
                      </a:defRPr>
                    </a:pPr>
                    <a:r>
                      <a:rPr lang="ja-JP" altLang="en-US" sz="600">
                        <a:latin typeface="+mn-ea"/>
                        <a:ea typeface="+mn-ea"/>
                      </a:rPr>
                      <a:t>鉱</a:t>
                    </a:r>
                    <a:r>
                      <a:rPr lang="ja-JP" altLang="en-US" sz="600"/>
                      <a:t>業</a:t>
                    </a:r>
                    <a:r>
                      <a:rPr lang="en-US" altLang="ja-JP" sz="600"/>
                      <a:t>,</a:t>
                    </a:r>
                    <a:r>
                      <a:rPr lang="ja-JP" altLang="en-US" sz="600"/>
                      <a:t>採石業</a:t>
                    </a:r>
                    <a:r>
                      <a:rPr lang="en-US" altLang="ja-JP" sz="600"/>
                      <a:t>,</a:t>
                    </a:r>
                  </a:p>
                  <a:p>
                    <a:pPr>
                      <a:defRPr sz="800" b="0" i="0" u="none" strike="noStrike" baseline="0">
                        <a:solidFill>
                          <a:srgbClr val="000000"/>
                        </a:solidFill>
                        <a:latin typeface="+mn-ea"/>
                        <a:ea typeface="+mn-ea"/>
                        <a:cs typeface="ＭＳ Ｐゴシック"/>
                      </a:defRPr>
                    </a:pPr>
                    <a:r>
                      <a:rPr lang="ja-JP" altLang="en-US" sz="600"/>
                      <a:t>砂利採取業</a:t>
                    </a:r>
                    <a:r>
                      <a:rPr lang="ja-JP" altLang="en-US"/>
                      <a:t>
</a:t>
                    </a:r>
                    <a:r>
                      <a:rPr lang="en-US" altLang="ja-JP"/>
                      <a:t>0.0%</a:t>
                    </a:r>
                    <a:endParaRPr lang="ja-JP" altLang="en-US"/>
                  </a:p>
                </c:rich>
              </c:tx>
              <c:numFmt formatCode="0.00%" sourceLinked="0"/>
              <c:spPr>
                <a:solidFill>
                  <a:srgbClr val="FFFFFF"/>
                </a:solidFill>
                <a:ln w="12700">
                  <a:solidFill>
                    <a:schemeClr val="tx1"/>
                  </a:solidFill>
                  <a:prstDash val="solid"/>
                </a:ln>
              </c:spPr>
              <c:showCatName val="1"/>
              <c:showPercent val="1"/>
            </c:dLbl>
            <c:dLbl>
              <c:idx val="2"/>
              <c:layout>
                <c:manualLayout>
                  <c:x val="8.3022737463667867E-3"/>
                  <c:y val="-2.9318069848626768E-2"/>
                </c:manualLayout>
              </c:layout>
              <c:showCatName val="1"/>
              <c:showPercent val="1"/>
              <c:separator>
</c:separator>
            </c:dLbl>
            <c:dLbl>
              <c:idx val="3"/>
              <c:layout>
                <c:manualLayout>
                  <c:x val="4.4004075510078906E-2"/>
                  <c:y val="-2.466057847028251E-2"/>
                </c:manualLayout>
              </c:layout>
              <c:showCatName val="1"/>
              <c:showPercent val="1"/>
              <c:separator>
</c:separator>
            </c:dLbl>
            <c:dLbl>
              <c:idx val="4"/>
              <c:layout>
                <c:manualLayout>
                  <c:x val="0.20022268751188971"/>
                  <c:y val="-0.15302159559967909"/>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電</a:t>
                    </a:r>
                    <a:r>
                      <a:rPr lang="ja-JP" altLang="en-US" sz="700"/>
                      <a:t>気・ガス・</a:t>
                    </a:r>
                    <a:endParaRPr lang="en-US" altLang="ja-JP" sz="700"/>
                  </a:p>
                  <a:p>
                    <a:pPr>
                      <a:defRPr sz="1000" b="0" i="0" u="none" strike="noStrike" baseline="0">
                        <a:solidFill>
                          <a:srgbClr val="000000"/>
                        </a:solidFill>
                        <a:latin typeface="+mn-ea"/>
                        <a:ea typeface="+mn-ea"/>
                        <a:cs typeface="ＭＳ 明朝"/>
                      </a:defRPr>
                    </a:pPr>
                    <a:r>
                      <a:rPr lang="ja-JP" altLang="en-US" sz="700"/>
                      <a:t>水道業
</a:t>
                    </a:r>
                    <a:r>
                      <a:rPr lang="en-US" altLang="ja-JP" sz="700"/>
                      <a:t>2.0%</a:t>
                    </a:r>
                  </a:p>
                </c:rich>
              </c:tx>
              <c:numFmt formatCode="0.0%" sourceLinked="0"/>
              <c:spPr>
                <a:solidFill>
                  <a:srgbClr val="FFFFFF"/>
                </a:solidFill>
                <a:ln w="12700">
                  <a:solidFill>
                    <a:schemeClr val="tx1"/>
                  </a:solidFill>
                  <a:prstDash val="solid"/>
                </a:ln>
              </c:spPr>
              <c:showCatName val="1"/>
              <c:showPercent val="1"/>
            </c:dLbl>
            <c:dLbl>
              <c:idx val="5"/>
              <c:layout>
                <c:manualLayout>
                  <c:x val="0.20421022610803641"/>
                  <c:y val="-4.1463261380223833E-2"/>
                </c:manualLayout>
              </c:layout>
              <c:tx>
                <c:rich>
                  <a:bodyPr/>
                  <a:lstStyle/>
                  <a:p>
                    <a:pPr>
                      <a:defRPr sz="700" b="0" i="0" u="none" strike="noStrike" baseline="0">
                        <a:solidFill>
                          <a:srgbClr val="000000"/>
                        </a:solidFill>
                        <a:latin typeface="+mn-ea"/>
                        <a:ea typeface="+mn-ea"/>
                        <a:cs typeface="ＭＳ 明朝"/>
                      </a:defRPr>
                    </a:pPr>
                    <a:r>
                      <a:rPr lang="ja-JP" altLang="en-US" sz="700">
                        <a:latin typeface="+mn-ea"/>
                        <a:ea typeface="+mn-ea"/>
                      </a:rPr>
                      <a:t>情</a:t>
                    </a:r>
                    <a:r>
                      <a:rPr lang="ja-JP" altLang="en-US" sz="700"/>
                      <a:t>報</a:t>
                    </a:r>
                    <a:endParaRPr lang="en-US" altLang="ja-JP" sz="700"/>
                  </a:p>
                  <a:p>
                    <a:pPr>
                      <a:defRPr sz="700" b="0" i="0" u="none" strike="noStrike" baseline="0">
                        <a:solidFill>
                          <a:srgbClr val="000000"/>
                        </a:solidFill>
                        <a:latin typeface="+mn-ea"/>
                        <a:ea typeface="+mn-ea"/>
                        <a:cs typeface="ＭＳ 明朝"/>
                      </a:defRPr>
                    </a:pPr>
                    <a:r>
                      <a:rPr lang="ja-JP" altLang="en-US" sz="700"/>
                      <a:t>通信業
</a:t>
                    </a:r>
                    <a:r>
                      <a:rPr lang="en-US" altLang="ja-JP" sz="700"/>
                      <a:t>5.7%</a:t>
                    </a:r>
                    <a:endParaRPr lang="ja-JP" altLang="en-US" sz="700"/>
                  </a:p>
                </c:rich>
              </c:tx>
              <c:numFmt formatCode="0.0%" sourceLinked="0"/>
              <c:spPr>
                <a:solidFill>
                  <a:srgbClr val="FFFFFF"/>
                </a:solidFill>
                <a:ln w="12700">
                  <a:solidFill>
                    <a:schemeClr val="tx1"/>
                  </a:solidFill>
                  <a:prstDash val="solid"/>
                </a:ln>
              </c:spPr>
              <c:showCatName val="1"/>
              <c:showPercent val="1"/>
            </c:dLbl>
            <c:dLbl>
              <c:idx val="6"/>
              <c:layout>
                <c:manualLayout>
                  <c:x val="0.19276698914252488"/>
                  <c:y val="0.1099140743569175"/>
                </c:manualLayout>
              </c:layout>
              <c:tx>
                <c:rich>
                  <a:bodyPr/>
                  <a:lstStyle/>
                  <a:p>
                    <a:r>
                      <a:rPr lang="ja-JP" altLang="en-US" sz="700"/>
                      <a:t>運輸業・</a:t>
                    </a:r>
                    <a:endParaRPr lang="en-US" altLang="ja-JP" sz="700"/>
                  </a:p>
                  <a:p>
                    <a:r>
                      <a:rPr lang="ja-JP" altLang="en-US" sz="700"/>
                      <a:t>郵便業
</a:t>
                    </a:r>
                    <a:r>
                      <a:rPr lang="en-US" altLang="ja-JP" sz="700"/>
                      <a:t>5.8%</a:t>
                    </a:r>
                    <a:endParaRPr lang="ja-JP" altLang="en-US" sz="700"/>
                  </a:p>
                </c:rich>
              </c:tx>
              <c:showCatName val="1"/>
              <c:showPercent val="1"/>
              <c:separator>
</c:separator>
            </c:dLbl>
            <c:dLbl>
              <c:idx val="7"/>
              <c:layout>
                <c:manualLayout>
                  <c:x val="0.23258890059796281"/>
                  <c:y val="0.14371791835432707"/>
                </c:manualLayout>
              </c:layout>
              <c:tx>
                <c:rich>
                  <a:bodyPr/>
                  <a:lstStyle/>
                  <a:p>
                    <a:r>
                      <a:rPr lang="ja-JP" altLang="en-US"/>
                      <a:t>卸売業・</a:t>
                    </a:r>
                    <a:endParaRPr lang="en-US" altLang="ja-JP"/>
                  </a:p>
                  <a:p>
                    <a:r>
                      <a:rPr lang="ja-JP" altLang="en-US"/>
                      <a:t>小売業
</a:t>
                    </a:r>
                    <a:r>
                      <a:rPr lang="en-US" altLang="ja-JP"/>
                      <a:t>26.6%</a:t>
                    </a:r>
                    <a:endParaRPr lang="ja-JP" altLang="en-US"/>
                  </a:p>
                </c:rich>
              </c:tx>
              <c:showCatName val="1"/>
              <c:showPercent val="1"/>
              <c:separator>
</c:separator>
            </c:dLbl>
            <c:dLbl>
              <c:idx val="8"/>
              <c:layout>
                <c:manualLayout>
                  <c:x val="0.18848380413948082"/>
                  <c:y val="0.23413136678685703"/>
                </c:manualLayout>
              </c:layout>
              <c:tx>
                <c:rich>
                  <a:bodyPr/>
                  <a:lstStyle/>
                  <a:p>
                    <a:r>
                      <a:rPr lang="ja-JP" altLang="en-US">
                        <a:latin typeface="+mn-ea"/>
                        <a:ea typeface="+mn-ea"/>
                      </a:rPr>
                      <a:t>金</a:t>
                    </a:r>
                    <a:r>
                      <a:rPr lang="ja-JP" altLang="en-US"/>
                      <a:t>融・</a:t>
                    </a:r>
                    <a:endParaRPr lang="en-US" altLang="ja-JP"/>
                  </a:p>
                  <a:p>
                    <a:r>
                      <a:rPr lang="ja-JP" altLang="en-US"/>
                      <a:t>保険業
</a:t>
                    </a:r>
                    <a:r>
                      <a:rPr lang="en-US" altLang="ja-JP"/>
                      <a:t>1.8%</a:t>
                    </a:r>
                  </a:p>
                </c:rich>
              </c:tx>
              <c:showCatName val="1"/>
              <c:showPercent val="1"/>
              <c:separator>
</c:separator>
            </c:dLbl>
            <c:dLbl>
              <c:idx val="9"/>
              <c:layout>
                <c:manualLayout>
                  <c:x val="-1.2358757387702769E-2"/>
                  <c:y val="0.2501540644001265"/>
                </c:manualLayout>
              </c:layout>
              <c:tx>
                <c:rich>
                  <a:bodyPr/>
                  <a:lstStyle/>
                  <a:p>
                    <a:pPr>
                      <a:defRPr sz="1000" b="0" i="0" u="none" strike="noStrike" baseline="0">
                        <a:solidFill>
                          <a:srgbClr val="000000"/>
                        </a:solidFill>
                        <a:latin typeface="+mn-ea"/>
                        <a:ea typeface="+mn-ea"/>
                        <a:cs typeface="ＭＳ 明朝"/>
                      </a:defRPr>
                    </a:pPr>
                    <a:r>
                      <a:rPr lang="ja-JP" altLang="en-US" sz="800">
                        <a:latin typeface="+mn-ea"/>
                        <a:ea typeface="+mn-ea"/>
                      </a:rPr>
                      <a:t>不</a:t>
                    </a:r>
                    <a:r>
                      <a:rPr lang="ja-JP" altLang="en-US" sz="800"/>
                      <a:t>動産業・</a:t>
                    </a:r>
                    <a:endParaRPr lang="en-US" altLang="ja-JP" sz="800"/>
                  </a:p>
                  <a:p>
                    <a:pPr>
                      <a:defRPr sz="1000" b="0" i="0" u="none" strike="noStrike" baseline="0">
                        <a:solidFill>
                          <a:srgbClr val="000000"/>
                        </a:solidFill>
                        <a:latin typeface="+mn-ea"/>
                        <a:ea typeface="+mn-ea"/>
                        <a:cs typeface="ＭＳ 明朝"/>
                      </a:defRPr>
                    </a:pPr>
                    <a:r>
                      <a:rPr lang="ja-JP" altLang="en-US" sz="800"/>
                      <a:t>物品賃貸業
</a:t>
                    </a:r>
                    <a:r>
                      <a:rPr lang="en-US" altLang="ja-JP" sz="800"/>
                      <a:t>3.2%</a:t>
                    </a:r>
                    <a:endParaRPr lang="ja-JP" altLang="en-US" sz="800"/>
                  </a:p>
                </c:rich>
              </c:tx>
              <c:numFmt formatCode="0.0%" sourceLinked="0"/>
              <c:spPr>
                <a:solidFill>
                  <a:srgbClr val="FFFFFF"/>
                </a:solidFill>
                <a:ln w="12700">
                  <a:solidFill>
                    <a:schemeClr val="tx1"/>
                  </a:solidFill>
                  <a:prstDash val="solid"/>
                </a:ln>
              </c:spPr>
              <c:showCatName val="1"/>
              <c:showPercent val="1"/>
            </c:dLbl>
            <c:dLbl>
              <c:idx val="10"/>
              <c:layout>
                <c:manualLayout>
                  <c:x val="-0.18383090746544123"/>
                  <c:y val="0.24243785465020798"/>
                </c:manualLayout>
              </c:layout>
              <c:showCatName val="1"/>
              <c:showPercent val="1"/>
              <c:separator>
</c:separator>
            </c:dLbl>
            <c:dLbl>
              <c:idx val="11"/>
              <c:layout>
                <c:manualLayout>
                  <c:x val="-0.26710269901812816"/>
                  <c:y val="0.11989019739576785"/>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宿</a:t>
                    </a:r>
                    <a:r>
                      <a:rPr lang="ja-JP" altLang="en-US" sz="700"/>
                      <a:t>泊業・飲食サービス業</a:t>
                    </a:r>
                    <a:r>
                      <a:rPr lang="ja-JP" altLang="en-US"/>
                      <a:t>
</a:t>
                    </a:r>
                    <a:r>
                      <a:rPr lang="en-US" altLang="ja-JP"/>
                      <a:t>6.9%</a:t>
                    </a:r>
                    <a:endParaRPr lang="ja-JP" altLang="en-US"/>
                  </a:p>
                </c:rich>
              </c:tx>
              <c:numFmt formatCode="0.0%" sourceLinked="0"/>
              <c:spPr>
                <a:solidFill>
                  <a:srgbClr val="FFFFFF"/>
                </a:solidFill>
                <a:ln w="12700">
                  <a:solidFill>
                    <a:schemeClr val="tx1"/>
                  </a:solidFill>
                  <a:prstDash val="solid"/>
                </a:ln>
              </c:spPr>
              <c:showCatName val="1"/>
              <c:showPercent val="1"/>
            </c:dLbl>
            <c:dLbl>
              <c:idx val="12"/>
              <c:layout>
                <c:manualLayout>
                  <c:x val="-0.23525770870346763"/>
                  <c:y val="1.2675572998733654E-2"/>
                </c:manualLayout>
              </c:layout>
              <c:tx>
                <c:rich>
                  <a:bodyPr/>
                  <a:lstStyle/>
                  <a:p>
                    <a:r>
                      <a:rPr lang="ja-JP" altLang="en-US" sz="600">
                        <a:latin typeface="+mn-ea"/>
                        <a:ea typeface="+mn-ea"/>
                      </a:rPr>
                      <a:t>生</a:t>
                    </a:r>
                    <a:r>
                      <a:rPr lang="ja-JP" altLang="en-US" sz="600"/>
                      <a:t>活関連</a:t>
                    </a:r>
                    <a:endParaRPr lang="en-US" altLang="ja-JP" sz="600"/>
                  </a:p>
                  <a:p>
                    <a:r>
                      <a:rPr lang="ja-JP" altLang="en-US" sz="600"/>
                      <a:t>サービス業・</a:t>
                    </a:r>
                    <a:endParaRPr lang="en-US" altLang="ja-JP" sz="600"/>
                  </a:p>
                  <a:p>
                    <a:r>
                      <a:rPr lang="ja-JP" altLang="en-US" sz="600"/>
                      <a:t>娯楽業</a:t>
                    </a:r>
                    <a:r>
                      <a:rPr lang="ja-JP" altLang="en-US"/>
                      <a:t>
</a:t>
                    </a:r>
                    <a:r>
                      <a:rPr lang="en-US" altLang="ja-JP"/>
                      <a:t>4.1%</a:t>
                    </a:r>
                    <a:endParaRPr lang="ja-JP" altLang="en-US"/>
                  </a:p>
                </c:rich>
              </c:tx>
              <c:showCatName val="1"/>
              <c:showPercent val="1"/>
              <c:separator>
</c:separator>
            </c:dLbl>
            <c:dLbl>
              <c:idx val="13"/>
              <c:layout>
                <c:manualLayout>
                  <c:x val="-0.23218415390577485"/>
                  <c:y val="-0.11346994112927393"/>
                </c:manualLayout>
              </c:layout>
              <c:tx>
                <c:rich>
                  <a:bodyPr/>
                  <a:lstStyle/>
                  <a:p>
                    <a:r>
                      <a:rPr lang="ja-JP" altLang="en-US"/>
                      <a:t>教育・</a:t>
                    </a:r>
                    <a:endParaRPr lang="en-US" altLang="ja-JP"/>
                  </a:p>
                  <a:p>
                    <a:r>
                      <a:rPr lang="ja-JP" altLang="en-US"/>
                      <a:t>学習支援業
</a:t>
                    </a:r>
                    <a:r>
                      <a:rPr lang="en-US" altLang="ja-JP"/>
                      <a:t>2.4%</a:t>
                    </a:r>
                    <a:endParaRPr lang="ja-JP" altLang="en-US"/>
                  </a:p>
                </c:rich>
              </c:tx>
              <c:showCatName val="1"/>
              <c:showPercent val="1"/>
              <c:separator>
</c:separator>
            </c:dLbl>
            <c:dLbl>
              <c:idx val="14"/>
              <c:layout>
                <c:manualLayout>
                  <c:x val="-7.8060485812814339E-3"/>
                  <c:y val="1.5346022600945421E-2"/>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CatName val="1"/>
              <c:showPercent val="1"/>
              <c:separator>
</c:separator>
            </c:dLbl>
            <c:dLbl>
              <c:idx val="15"/>
              <c:layout>
                <c:manualLayout>
                  <c:x val="-0.26175869120654432"/>
                  <c:y val="-0.11022787493375728"/>
                </c:manualLayout>
              </c:layout>
              <c:tx>
                <c:rich>
                  <a:bodyPr/>
                  <a:lstStyle/>
                  <a:p>
                    <a:pPr>
                      <a:defRPr sz="700" b="0" i="0" u="none" strike="noStrike" baseline="0">
                        <a:solidFill>
                          <a:srgbClr val="000000"/>
                        </a:solidFill>
                        <a:latin typeface="+mn-ea"/>
                        <a:ea typeface="+mn-ea"/>
                        <a:cs typeface="ＭＳ Ｐゴシック"/>
                      </a:defRPr>
                    </a:pPr>
                    <a:r>
                      <a:rPr lang="ja-JP" altLang="en-US" sz="700"/>
                      <a:t>複合サービス事業
</a:t>
                    </a:r>
                    <a:r>
                      <a:rPr lang="en-US" altLang="ja-JP" sz="700"/>
                      <a:t>0.4%</a:t>
                    </a:r>
                  </a:p>
                </c:rich>
              </c:tx>
              <c:numFmt formatCode="0.0%" sourceLinked="0"/>
              <c:spPr>
                <a:solidFill>
                  <a:srgbClr val="FFFFFF"/>
                </a:solidFill>
                <a:ln w="12700">
                  <a:solidFill>
                    <a:schemeClr val="tx1"/>
                  </a:solidFill>
                  <a:prstDash val="solid"/>
                </a:ln>
              </c:spPr>
              <c:showCatName val="1"/>
              <c:showPercent val="1"/>
              <c:separator>
</c:separator>
            </c:dLbl>
            <c:dLbl>
              <c:idx val="16"/>
              <c:layout>
                <c:manualLayout>
                  <c:x val="-0.13847530661021729"/>
                  <c:y val="-0.18070334325790113"/>
                </c:manualLayout>
              </c:layout>
              <c:tx>
                <c:rich>
                  <a:bodyPr/>
                  <a:lstStyle/>
                  <a:p>
                    <a:r>
                      <a:rPr lang="ja-JP" altLang="en-US" sz="600">
                        <a:latin typeface="+mn-ea"/>
                        <a:ea typeface="+mn-ea"/>
                      </a:rPr>
                      <a:t>サ</a:t>
                    </a:r>
                    <a:r>
                      <a:rPr lang="ja-JP" altLang="en-US" sz="600"/>
                      <a:t>ービス業</a:t>
                    </a:r>
                    <a:endParaRPr lang="en-US" altLang="ja-JP" sz="600"/>
                  </a:p>
                  <a:p>
                    <a:r>
                      <a:rPr lang="en-US" altLang="ja-JP" sz="600"/>
                      <a:t>(</a:t>
                    </a:r>
                    <a:r>
                      <a:rPr lang="ja-JP" altLang="en-US" sz="600"/>
                      <a:t>他に分類</a:t>
                    </a:r>
                    <a:endParaRPr lang="en-US" altLang="ja-JP" sz="600"/>
                  </a:p>
                  <a:p>
                    <a:r>
                      <a:rPr lang="ja-JP" altLang="en-US" sz="600"/>
                      <a:t>されないもの）
</a:t>
                    </a:r>
                    <a:r>
                      <a:rPr lang="en-US" altLang="ja-JP" sz="600"/>
                      <a:t>10.0%</a:t>
                    </a:r>
                    <a:endParaRPr lang="ja-JP" altLang="en-US" sz="600"/>
                  </a:p>
                </c:rich>
              </c:tx>
              <c:showCatName val="1"/>
              <c:showPercent val="1"/>
              <c:separator>
</c:separator>
            </c:dLbl>
            <c:numFmt formatCode="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CatName val="1"/>
            <c:showPercent val="1"/>
            <c:separator>
</c:separator>
          </c:dLbls>
          <c:cat>
            <c:strRef>
              <c:f>グラフ!$K$43:$K$59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グラフ!$L$43:$L$59</c:f>
              <c:numCache>
                <c:formatCode>_ * #,##0_ ;_ * \-#,##0_ ;_ * \-_ ;_ @_ </c:formatCode>
                <c:ptCount val="17"/>
                <c:pt idx="0">
                  <c:v>31</c:v>
                </c:pt>
                <c:pt idx="1">
                  <c:v>18</c:v>
                </c:pt>
                <c:pt idx="2">
                  <c:v>4139</c:v>
                </c:pt>
                <c:pt idx="3">
                  <c:v>3329</c:v>
                </c:pt>
                <c:pt idx="4">
                  <c:v>1076</c:v>
                </c:pt>
                <c:pt idx="5">
                  <c:v>3042</c:v>
                </c:pt>
                <c:pt idx="6">
                  <c:v>3108</c:v>
                </c:pt>
                <c:pt idx="7">
                  <c:v>14204</c:v>
                </c:pt>
                <c:pt idx="8">
                  <c:v>981</c:v>
                </c:pt>
                <c:pt idx="9">
                  <c:v>1725</c:v>
                </c:pt>
                <c:pt idx="10">
                  <c:v>1873</c:v>
                </c:pt>
                <c:pt idx="11">
                  <c:v>3681</c:v>
                </c:pt>
                <c:pt idx="12">
                  <c:v>2161</c:v>
                </c:pt>
                <c:pt idx="13">
                  <c:v>1260</c:v>
                </c:pt>
                <c:pt idx="14">
                  <c:v>7177</c:v>
                </c:pt>
                <c:pt idx="15">
                  <c:v>198</c:v>
                </c:pt>
                <c:pt idx="16">
                  <c:v>5336</c:v>
                </c:pt>
              </c:numCache>
            </c:numRef>
          </c:val>
        </c:ser>
        <c:dLbls>
          <c:showCatName val="1"/>
          <c:showPercent val="1"/>
          <c:separator>
</c:separator>
        </c:dLbls>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641697235916741"/>
          <c:y val="0.13361995394747544"/>
          <c:w val="0.74507161382275833"/>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spPr>
              <a:pattFill prst="ltUpDiag">
                <a:fgClr>
                  <a:srgbClr val="FFFFFF"/>
                </a:fgClr>
                <a:bgClr>
                  <a:srgbClr val="FFFFFF"/>
                </a:bgClr>
              </a:pattFill>
              <a:ln w="12700">
                <a:solidFill>
                  <a:srgbClr val="000000"/>
                </a:solidFill>
                <a:prstDash val="solid"/>
              </a:ln>
            </c:spPr>
          </c:dPt>
          <c:dPt>
            <c:idx val="1"/>
            <c:spPr>
              <a:pattFill prst="wdUpDiag">
                <a:fgClr>
                  <a:srgbClr val="000000"/>
                </a:fgClr>
                <a:bgClr>
                  <a:srgbClr val="FFFFFF"/>
                </a:bgClr>
              </a:pattFill>
              <a:ln w="12700">
                <a:solidFill>
                  <a:srgbClr val="000000"/>
                </a:solidFill>
                <a:prstDash val="solid"/>
              </a:ln>
            </c:spPr>
          </c:dPt>
          <c:dPt>
            <c:idx val="2"/>
            <c:spPr>
              <a:pattFill prst="smConfetti">
                <a:fgClr>
                  <a:srgbClr val="000000"/>
                </a:fgClr>
                <a:bgClr>
                  <a:srgbClr val="FFFFFF"/>
                </a:bgClr>
              </a:pattFill>
              <a:ln w="12700">
                <a:solidFill>
                  <a:srgbClr val="000000"/>
                </a:solidFill>
                <a:prstDash val="solid"/>
              </a:ln>
            </c:spPr>
          </c:dPt>
          <c:dPt>
            <c:idx val="3"/>
            <c:spPr>
              <a:pattFill prst="lgConfetti">
                <a:fgClr>
                  <a:srgbClr val="000000"/>
                </a:fgClr>
                <a:bgClr>
                  <a:srgbClr val="FFFFFF"/>
                </a:bgClr>
              </a:pattFill>
              <a:ln w="12700">
                <a:solidFill>
                  <a:srgbClr val="000000"/>
                </a:solidFill>
                <a:prstDash val="solid"/>
              </a:ln>
            </c:spPr>
          </c:dPt>
          <c:dPt>
            <c:idx val="4"/>
            <c:spPr>
              <a:pattFill prst="ltVert">
                <a:fgClr>
                  <a:srgbClr val="000000"/>
                </a:fgClr>
                <a:bgClr>
                  <a:srgbClr val="FFFFFF"/>
                </a:bgClr>
              </a:pattFill>
              <a:ln w="12700">
                <a:solidFill>
                  <a:srgbClr val="000000"/>
                </a:solidFill>
                <a:prstDash val="solid"/>
              </a:ln>
            </c:spPr>
          </c:dPt>
          <c:dPt>
            <c:idx val="5"/>
            <c:spPr>
              <a:pattFill prst="dashHorz">
                <a:fgClr>
                  <a:srgbClr val="000000"/>
                </a:fgClr>
                <a:bgClr>
                  <a:srgbClr val="FFFFFF"/>
                </a:bgClr>
              </a:pattFill>
              <a:ln w="12700">
                <a:solidFill>
                  <a:srgbClr val="000000"/>
                </a:solidFill>
                <a:prstDash val="solid"/>
              </a:ln>
            </c:spPr>
          </c:dPt>
          <c:dLbls>
            <c:dLbl>
              <c:idx val="0"/>
              <c:layout>
                <c:manualLayout>
                  <c:x val="-0.1372870129180476"/>
                  <c:y val="-0.21556198191734643"/>
                </c:manualLayout>
              </c:layout>
              <c:showCatName val="1"/>
              <c:showPercent val="1"/>
            </c:dLbl>
            <c:dLbl>
              <c:idx val="1"/>
              <c:layout>
                <c:manualLayout>
                  <c:x val="0.19593707553676623"/>
                  <c:y val="-0.19059207715314655"/>
                </c:manualLayout>
              </c:layout>
              <c:showCatName val="1"/>
              <c:showPercent val="1"/>
            </c:dLbl>
            <c:dLbl>
              <c:idx val="2"/>
              <c:layout>
                <c:manualLayout>
                  <c:x val="2.7871252935488401E-2"/>
                  <c:y val="2.8297551413668222E-2"/>
                </c:manualLayout>
              </c:layout>
              <c:showCatName val="1"/>
              <c:showPercent val="1"/>
            </c:dLbl>
            <c:dLbl>
              <c:idx val="3"/>
              <c:layout>
                <c:manualLayout>
                  <c:x val="-1.0392766186125839E-3"/>
                  <c:y val="1.8819702751879937E-2"/>
                </c:manualLayout>
              </c:layout>
              <c:showCatName val="1"/>
              <c:showPercent val="1"/>
            </c:dLbl>
            <c:dLbl>
              <c:idx val="4"/>
              <c:layout>
                <c:manualLayout>
                  <c:x val="-3.6517982124375334E-2"/>
                  <c:y val="-4.8185429961342632E-2"/>
                </c:manualLayout>
              </c:layout>
              <c:showCatName val="1"/>
              <c:showPercent val="1"/>
            </c:dLbl>
            <c:dLbl>
              <c:idx val="5"/>
              <c:layout>
                <c:manualLayout>
                  <c:x val="-2.1532440023944412E-2"/>
                  <c:y val="4.0110302667862655E-3"/>
                </c:manualLayout>
              </c:layout>
              <c:showCatName val="1"/>
              <c:showPercent val="1"/>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グラフ!$H$100:$H$105</c:f>
              <c:strCache>
                <c:ptCount val="6"/>
                <c:pt idx="0">
                  <c:v>各種商品</c:v>
                </c:pt>
                <c:pt idx="1">
                  <c:v>繊維・衣服</c:v>
                </c:pt>
                <c:pt idx="2">
                  <c:v>飲食料品</c:v>
                </c:pt>
                <c:pt idx="3">
                  <c:v>建築材料・鉱物</c:v>
                </c:pt>
                <c:pt idx="4">
                  <c:v>機械器具</c:v>
                </c:pt>
                <c:pt idx="5">
                  <c:v>その他</c:v>
                </c:pt>
              </c:strCache>
            </c:strRef>
          </c:cat>
          <c:val>
            <c:numRef>
              <c:f>グラフ!$I$100:$I$105</c:f>
              <c:numCache>
                <c:formatCode>#,##0;[Red]#,##0</c:formatCode>
                <c:ptCount val="6"/>
                <c:pt idx="0">
                  <c:v>1</c:v>
                </c:pt>
                <c:pt idx="1">
                  <c:v>12</c:v>
                </c:pt>
                <c:pt idx="2">
                  <c:v>134</c:v>
                </c:pt>
                <c:pt idx="3">
                  <c:v>66</c:v>
                </c:pt>
                <c:pt idx="4">
                  <c:v>131</c:v>
                </c:pt>
                <c:pt idx="5">
                  <c:v>90</c:v>
                </c:pt>
              </c:numCache>
            </c:numRef>
          </c:val>
        </c:ser>
        <c:dLbls>
          <c:showCatName val="1"/>
          <c:showPercent val="1"/>
        </c:dLbls>
        <c:firstSliceAng val="0"/>
        <c:holeSize val="35"/>
      </c:doughnut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650996059121149"/>
          <c:y val="0.14899723853737007"/>
          <c:w val="0.74360036853801048"/>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spPr>
              <a:pattFill prst="pct20">
                <a:fgClr>
                  <a:srgbClr val="000000"/>
                </a:fgClr>
                <a:bgClr>
                  <a:srgbClr val="FFFFFF"/>
                </a:bgClr>
              </a:pattFill>
              <a:ln w="12700">
                <a:solidFill>
                  <a:srgbClr val="000000"/>
                </a:solidFill>
                <a:prstDash val="solid"/>
              </a:ln>
            </c:spPr>
          </c:dPt>
          <c:dPt>
            <c:idx val="2"/>
            <c:spPr>
              <a:pattFill prst="smGrid">
                <a:fgClr>
                  <a:srgbClr val="000000"/>
                </a:fgClr>
                <a:bgClr>
                  <a:srgbClr val="FFFFFF"/>
                </a:bgClr>
              </a:pattFill>
              <a:ln w="12700">
                <a:solidFill>
                  <a:srgbClr val="000000"/>
                </a:solidFill>
                <a:prstDash val="solid"/>
              </a:ln>
            </c:spPr>
          </c:dPt>
          <c:dPt>
            <c:idx val="3"/>
            <c:spPr>
              <a:pattFill prst="divot">
                <a:fgClr>
                  <a:srgbClr val="000000"/>
                </a:fgClr>
                <a:bgClr>
                  <a:srgbClr val="FFFFFF"/>
                </a:bgClr>
              </a:pattFill>
              <a:ln w="12700">
                <a:solidFill>
                  <a:srgbClr val="000000"/>
                </a:solidFill>
                <a:prstDash val="solid"/>
              </a:ln>
            </c:spPr>
          </c:dPt>
          <c:dLbls>
            <c:dLbl>
              <c:idx val="0"/>
              <c:layout>
                <c:manualLayout>
                  <c:x val="-9.9115044247787727E-3"/>
                  <c:y val="-2.692967208202781E-2"/>
                </c:manualLayout>
              </c:layout>
              <c:showCatName val="1"/>
              <c:showPercent val="1"/>
            </c:dLbl>
            <c:dLbl>
              <c:idx val="1"/>
              <c:layout>
                <c:manualLayout>
                  <c:x val="1.23361128531497E-2"/>
                  <c:y val="1.3317454479144382E-2"/>
                </c:manualLayout>
              </c:layout>
              <c:showCatName val="1"/>
              <c:showPercent val="1"/>
            </c:dLbl>
            <c:dLbl>
              <c:idx val="2"/>
              <c:layout>
                <c:manualLayout>
                  <c:x val="-0.19167878351489251"/>
                  <c:y val="-0.17385786112400164"/>
                </c:manualLayout>
              </c:layout>
              <c:showCatName val="1"/>
              <c:showPercent val="1"/>
            </c:dLbl>
            <c:dLbl>
              <c:idx val="3"/>
              <c:layout>
                <c:manualLayout>
                  <c:x val="-1.0551656908576006E-2"/>
                  <c:y val="-2.2695380738280032E-2"/>
                </c:manualLayout>
              </c:layout>
              <c:showCatName val="1"/>
              <c:showPercent val="1"/>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グラフ!$H$111:$H$114</c:f>
              <c:strCache>
                <c:ptCount val="4"/>
                <c:pt idx="0">
                  <c:v>法人卸売業</c:v>
                </c:pt>
                <c:pt idx="1">
                  <c:v>法人小売業</c:v>
                </c:pt>
                <c:pt idx="2">
                  <c:v>個人卸売業</c:v>
                </c:pt>
                <c:pt idx="3">
                  <c:v>個人小売業</c:v>
                </c:pt>
              </c:strCache>
            </c:strRef>
          </c:cat>
          <c:val>
            <c:numRef>
              <c:f>グラフ!$I$111:$I$114</c:f>
              <c:numCache>
                <c:formatCode>#,##0;[Red]#,##0</c:formatCode>
                <c:ptCount val="4"/>
                <c:pt idx="0">
                  <c:v>7656</c:v>
                </c:pt>
                <c:pt idx="1">
                  <c:v>4528</c:v>
                </c:pt>
                <c:pt idx="2">
                  <c:v>257</c:v>
                </c:pt>
                <c:pt idx="3">
                  <c:v>1691</c:v>
                </c:pt>
              </c:numCache>
            </c:numRef>
          </c:val>
        </c:ser>
        <c:dLbls>
          <c:showCatName val="1"/>
          <c:showPercent val="1"/>
          <c:separator>
</c:separator>
        </c:dLbls>
        <c:firstSliceAng val="0"/>
        <c:holeSize val="35"/>
      </c:doughnutChart>
      <c:spPr>
        <a:noFill/>
        <a:ln w="25400">
          <a:noFill/>
        </a:ln>
      </c:spPr>
    </c:plotArea>
    <c:plotVisOnly val="1"/>
    <c:dispBlanksAs val="zero"/>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946607744412909"/>
          <c:y val="0.14412432455256174"/>
          <c:w val="0.63501575687325673"/>
          <c:h val="0.66740648754341281"/>
        </c:manualLayout>
      </c:layout>
      <c:barChart>
        <c:barDir val="col"/>
        <c:grouping val="clustered"/>
        <c:ser>
          <c:idx val="1"/>
          <c:order val="0"/>
          <c:tx>
            <c:strRef>
              <c:f>グラフ!$H$67</c:f>
              <c:strCache>
                <c:ptCount val="1"/>
                <c:pt idx="0">
                  <c:v>商店数</c:v>
                </c:pt>
              </c:strCache>
            </c:strRef>
          </c:tx>
          <c:spPr>
            <a:pattFill prst="pct20">
              <a:fgClr>
                <a:srgbClr val="000000"/>
              </a:fgClr>
              <a:bgClr>
                <a:srgbClr val="FFFFFF"/>
              </a:bgClr>
            </a:pattFill>
            <a:ln w="12700">
              <a:solidFill>
                <a:srgbClr val="000000"/>
              </a:solidFill>
              <a:prstDash val="solid"/>
            </a:ln>
          </c:spPr>
          <c:dLbls>
            <c:dLbl>
              <c:idx val="0"/>
              <c:layout>
                <c:manualLayout>
                  <c:x val="-6.9604224912570957E-3"/>
                  <c:y val="8.2046357234386805E-3"/>
                </c:manualLayout>
              </c:layout>
              <c:dLblPos val="outEnd"/>
              <c:showVal val="1"/>
            </c:dLbl>
            <c:dLbl>
              <c:idx val="1"/>
              <c:layout>
                <c:manualLayout>
                  <c:x val="-9.3344406893146568E-3"/>
                  <c:y val="7.2101726317685914E-3"/>
                </c:manualLayout>
              </c:layout>
              <c:dLblPos val="outEnd"/>
              <c:showVal val="1"/>
            </c:dLbl>
            <c:dLbl>
              <c:idx val="2"/>
              <c:layout>
                <c:manualLayout>
                  <c:x val="-5.7734206538638706E-3"/>
                  <c:y val="4.1937156188286088E-3"/>
                </c:manualLayout>
              </c:layout>
              <c:dLblPos val="outEnd"/>
              <c:showVal val="1"/>
            </c:dLbl>
            <c:dLbl>
              <c:idx val="3"/>
              <c:layout>
                <c:manualLayout>
                  <c:x val="-8.1474388519214205E-3"/>
                  <c:y val="6.6808200992832124E-3"/>
                </c:manualLayout>
              </c:layout>
              <c:dLblPos val="outEnd"/>
              <c:showVal val="1"/>
            </c:dLbl>
            <c:dLbl>
              <c:idx val="4"/>
              <c:layout>
                <c:manualLayout>
                  <c:x val="-1.0521457049979333E-2"/>
                  <c:y val="8.9241991314500026E-3"/>
                </c:manualLayout>
              </c:layout>
              <c:dLblPos val="outEnd"/>
              <c:showVal val="1"/>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グラフ!$I$66:$M$66</c:f>
              <c:strCache>
                <c:ptCount val="5"/>
                <c:pt idx="0">
                  <c:v>平成3年</c:v>
                </c:pt>
                <c:pt idx="1">
                  <c:v>6年</c:v>
                </c:pt>
                <c:pt idx="2">
                  <c:v>9年</c:v>
                </c:pt>
                <c:pt idx="3">
                  <c:v>14年</c:v>
                </c:pt>
                <c:pt idx="4">
                  <c:v>19年</c:v>
                </c:pt>
              </c:strCache>
            </c:strRef>
          </c:cat>
          <c:val>
            <c:numRef>
              <c:f>グラフ!$I$67:$M$67</c:f>
              <c:numCache>
                <c:formatCode>#,##0;[Red]#,##0</c:formatCode>
                <c:ptCount val="5"/>
                <c:pt idx="0">
                  <c:v>1639</c:v>
                </c:pt>
                <c:pt idx="1">
                  <c:v>1562</c:v>
                </c:pt>
                <c:pt idx="2">
                  <c:v>1596</c:v>
                </c:pt>
                <c:pt idx="3">
                  <c:v>1443</c:v>
                </c:pt>
                <c:pt idx="4">
                  <c:v>1231</c:v>
                </c:pt>
              </c:numCache>
            </c:numRef>
          </c:val>
        </c:ser>
        <c:ser>
          <c:idx val="0"/>
          <c:order val="1"/>
          <c:tx>
            <c:strRef>
              <c:f>グラフ!$H$68</c:f>
              <c:strCache>
                <c:ptCount val="1"/>
                <c:pt idx="0">
                  <c:v>従業者数</c:v>
                </c:pt>
              </c:strCache>
            </c:strRef>
          </c:tx>
          <c:spPr>
            <a:pattFill prst="ltUpDiag">
              <a:fgClr>
                <a:srgbClr val="000000"/>
              </a:fgClr>
              <a:bgClr>
                <a:srgbClr val="FFFFFF"/>
              </a:bgClr>
            </a:pattFill>
            <a:ln w="12700">
              <a:solidFill>
                <a:srgbClr val="000000"/>
              </a:solidFill>
              <a:prstDash val="solid"/>
            </a:ln>
          </c:spPr>
          <c:dLbls>
            <c:dLbl>
              <c:idx val="4"/>
              <c:layout>
                <c:manualLayout>
                  <c:x val="-2.2218875023866564E-2"/>
                  <c:y val="1.0476306586737753E-2"/>
                </c:manualLayout>
              </c:layout>
              <c:dLblPos val="outEnd"/>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グラフ!$I$66:$M$66</c:f>
              <c:strCache>
                <c:ptCount val="5"/>
                <c:pt idx="0">
                  <c:v>平成3年</c:v>
                </c:pt>
                <c:pt idx="1">
                  <c:v>6年</c:v>
                </c:pt>
                <c:pt idx="2">
                  <c:v>9年</c:v>
                </c:pt>
                <c:pt idx="3">
                  <c:v>14年</c:v>
                </c:pt>
                <c:pt idx="4">
                  <c:v>19年</c:v>
                </c:pt>
              </c:strCache>
            </c:strRef>
          </c:cat>
          <c:val>
            <c:numRef>
              <c:f>グラフ!$I$68:$M$68</c:f>
              <c:numCache>
                <c:formatCode>#,##0;[Red]#,##0</c:formatCode>
                <c:ptCount val="5"/>
                <c:pt idx="0">
                  <c:v>14263</c:v>
                </c:pt>
                <c:pt idx="1">
                  <c:v>14687</c:v>
                </c:pt>
                <c:pt idx="2">
                  <c:v>13681</c:v>
                </c:pt>
                <c:pt idx="3">
                  <c:v>14869</c:v>
                </c:pt>
                <c:pt idx="4">
                  <c:v>14132</c:v>
                </c:pt>
              </c:numCache>
            </c:numRef>
          </c:val>
        </c:ser>
        <c:dLbls>
          <c:showVal val="1"/>
        </c:dLbls>
        <c:gapWidth val="30"/>
        <c:axId val="138957952"/>
        <c:axId val="138959872"/>
      </c:barChart>
      <c:lineChart>
        <c:grouping val="standard"/>
        <c:ser>
          <c:idx val="2"/>
          <c:order val="2"/>
          <c:tx>
            <c:strRef>
              <c:f>グラフ!$H$69</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elete val="1"/>
          </c:dLbls>
          <c:cat>
            <c:strRef>
              <c:f>グラフ!$I$66:$M$66</c:f>
              <c:strCache>
                <c:ptCount val="5"/>
                <c:pt idx="0">
                  <c:v>平成3年</c:v>
                </c:pt>
                <c:pt idx="1">
                  <c:v>6年</c:v>
                </c:pt>
                <c:pt idx="2">
                  <c:v>9年</c:v>
                </c:pt>
                <c:pt idx="3">
                  <c:v>14年</c:v>
                </c:pt>
                <c:pt idx="4">
                  <c:v>19年</c:v>
                </c:pt>
              </c:strCache>
            </c:strRef>
          </c:cat>
          <c:val>
            <c:numRef>
              <c:f>グラフ!$I$69:$M$69</c:f>
              <c:numCache>
                <c:formatCode>#,##0;[Red]#,##0</c:formatCode>
                <c:ptCount val="5"/>
                <c:pt idx="0">
                  <c:v>53671098</c:v>
                </c:pt>
                <c:pt idx="1">
                  <c:v>59401448</c:v>
                </c:pt>
                <c:pt idx="2">
                  <c:v>59381725</c:v>
                </c:pt>
                <c:pt idx="3">
                  <c:v>63499645</c:v>
                </c:pt>
                <c:pt idx="4">
                  <c:v>58150659</c:v>
                </c:pt>
              </c:numCache>
            </c:numRef>
          </c:val>
        </c:ser>
        <c:dLbls>
          <c:showVal val="1"/>
        </c:dLbls>
        <c:marker val="1"/>
        <c:axId val="138982528"/>
        <c:axId val="138984064"/>
      </c:lineChart>
      <c:catAx>
        <c:axId val="13895795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959872"/>
        <c:crosses val="autoZero"/>
        <c:lblAlgn val="ctr"/>
        <c:lblOffset val="100"/>
        <c:tickLblSkip val="1"/>
        <c:tickMarkSkip val="1"/>
      </c:catAx>
      <c:valAx>
        <c:axId val="138959872"/>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957952"/>
        <c:crosses val="autoZero"/>
        <c:crossBetween val="between"/>
      </c:valAx>
      <c:catAx>
        <c:axId val="138982528"/>
        <c:scaling>
          <c:orientation val="minMax"/>
        </c:scaling>
        <c:delete val="1"/>
        <c:axPos val="b"/>
        <c:tickLblPos val="none"/>
        <c:crossAx val="138984064"/>
        <c:crosses val="autoZero"/>
        <c:lblAlgn val="ctr"/>
        <c:lblOffset val="100"/>
      </c:catAx>
      <c:valAx>
        <c:axId val="138984064"/>
        <c:scaling>
          <c:orientation val="minMax"/>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75667780399854956"/>
              <c:y val="8.8691796008870713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982528"/>
        <c:crosses val="max"/>
        <c:crossBetween val="between"/>
      </c:valAx>
      <c:spPr>
        <a:noFill/>
        <a:ln w="12700">
          <a:solidFill>
            <a:srgbClr val="000000"/>
          </a:solidFill>
          <a:prstDash val="solid"/>
        </a:ln>
      </c:spPr>
    </c:plotArea>
    <c:legend>
      <c:legendPos val="r"/>
      <c:layout>
        <c:manualLayout>
          <c:xMode val="edge"/>
          <c:yMode val="edge"/>
          <c:x val="5.3412462908012721E-2"/>
          <c:y val="0.88026700653549161"/>
          <c:w val="0.84273121646145588"/>
          <c:h val="7.0953436807096301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2571428571428728"/>
          <c:y val="0.28211057333430251"/>
          <c:w val="0.6657142857142857"/>
          <c:h val="0.53440426821005527"/>
        </c:manualLayout>
      </c:layout>
      <c:doughnutChart>
        <c:varyColors val="1"/>
        <c:ser>
          <c:idx val="0"/>
          <c:order val="0"/>
          <c:spPr>
            <a:solidFill>
              <a:srgbClr val="9999FF"/>
            </a:solidFill>
            <a:ln w="12700">
              <a:solidFill>
                <a:srgbClr val="000000"/>
              </a:solidFill>
              <a:prstDash val="solid"/>
            </a:ln>
          </c:spPr>
          <c:dPt>
            <c:idx val="0"/>
            <c:spPr>
              <a:solidFill>
                <a:srgbClr val="000000"/>
              </a:solidFill>
              <a:ln w="12700">
                <a:solidFill>
                  <a:srgbClr val="000000"/>
                </a:solidFill>
                <a:prstDash val="solid"/>
              </a:ln>
            </c:spPr>
          </c:dPt>
          <c:dPt>
            <c:idx val="1"/>
            <c:spPr>
              <a:pattFill prst="dashHorz">
                <a:fgClr>
                  <a:srgbClr val="000000"/>
                </a:fgClr>
                <a:bgClr>
                  <a:srgbClr val="FFFFFF"/>
                </a:bgClr>
              </a:pattFill>
              <a:ln w="12700">
                <a:solidFill>
                  <a:srgbClr val="000000"/>
                </a:solidFill>
                <a:prstDash val="solid"/>
              </a:ln>
            </c:spPr>
          </c:dPt>
          <c:dPt>
            <c:idx val="2"/>
            <c:spPr>
              <a:pattFill prst="openDmnd">
                <a:fgClr>
                  <a:srgbClr val="000000"/>
                </a:fgClr>
                <a:bgClr>
                  <a:srgbClr val="FFFFFF"/>
                </a:bgClr>
              </a:pattFill>
              <a:ln w="12700">
                <a:solidFill>
                  <a:srgbClr val="000000"/>
                </a:solidFill>
                <a:prstDash val="solid"/>
              </a:ln>
            </c:spPr>
          </c:dPt>
          <c:dPt>
            <c:idx val="3"/>
            <c:spPr>
              <a:pattFill prst="divot">
                <a:fgClr>
                  <a:srgbClr val="000000"/>
                </a:fgClr>
                <a:bgClr>
                  <a:srgbClr val="FFFFFF"/>
                </a:bgClr>
              </a:pattFill>
              <a:ln w="12700">
                <a:solidFill>
                  <a:srgbClr val="000000"/>
                </a:solidFill>
                <a:prstDash val="solid"/>
              </a:ln>
            </c:spPr>
          </c:dPt>
          <c:dPt>
            <c:idx val="4"/>
            <c:spPr>
              <a:pattFill prst="dkHorz">
                <a:fgClr>
                  <a:srgbClr val="000000"/>
                </a:fgClr>
                <a:bgClr>
                  <a:srgbClr val="FFFFFF"/>
                </a:bgClr>
              </a:pattFill>
              <a:ln w="12700">
                <a:solidFill>
                  <a:srgbClr val="000000"/>
                </a:solidFill>
                <a:prstDash val="solid"/>
              </a:ln>
            </c:spPr>
          </c:dPt>
          <c:dPt>
            <c:idx val="5"/>
            <c:spPr>
              <a:pattFill prst="pct20">
                <a:fgClr>
                  <a:srgbClr val="000000"/>
                </a:fgClr>
                <a:bgClr>
                  <a:srgbClr val="FFFFFF"/>
                </a:bgClr>
              </a:pattFill>
              <a:ln w="12700">
                <a:solidFill>
                  <a:srgbClr val="000000"/>
                </a:solidFill>
                <a:prstDash val="solid"/>
              </a:ln>
            </c:spPr>
          </c:dPt>
          <c:dLbls>
            <c:dLbl>
              <c:idx val="0"/>
              <c:layout>
                <c:manualLayout>
                  <c:x val="-2.5174953130858668E-2"/>
                  <c:y val="-0.22001361489847771"/>
                </c:manualLayout>
              </c:layout>
              <c:showCatName val="1"/>
              <c:showPercent val="1"/>
            </c:dLbl>
            <c:dLbl>
              <c:idx val="1"/>
              <c:layout>
                <c:manualLayout>
                  <c:x val="0.20481469816273262"/>
                  <c:y val="-0.19494964770920944"/>
                </c:manualLayout>
              </c:layout>
              <c:showCatName val="1"/>
              <c:showPercent val="1"/>
            </c:dLbl>
            <c:dLbl>
              <c:idx val="3"/>
              <c:layout>
                <c:manualLayout>
                  <c:x val="-3.6877690288714897E-2"/>
                  <c:y val="0.20781478521547794"/>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自動車・</a:t>
                    </a:r>
                  </a:p>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自転車</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9.0%</a:t>
                    </a:r>
                  </a:p>
                </c:rich>
              </c:tx>
              <c:spPr>
                <a:solidFill>
                  <a:srgbClr val="FFFFFF"/>
                </a:solidFill>
                <a:ln w="12700">
                  <a:solidFill>
                    <a:srgbClr val="000000"/>
                  </a:solidFill>
                  <a:prstDash val="solid"/>
                </a:ln>
              </c:spPr>
            </c:dLbl>
            <c:dLbl>
              <c:idx val="4"/>
              <c:layout>
                <c:manualLayout>
                  <c:x val="-0.24984386951631402"/>
                  <c:y val="9.7698313986757546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家具・</a:t>
                    </a:r>
                  </a:p>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じゅう器</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9.5%</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グラフ!$H$73:$H$78</c:f>
              <c:strCache>
                <c:ptCount val="6"/>
                <c:pt idx="0">
                  <c:v>各種商品</c:v>
                </c:pt>
                <c:pt idx="1">
                  <c:v>繊維・衣服</c:v>
                </c:pt>
                <c:pt idx="2">
                  <c:v>飲食料品</c:v>
                </c:pt>
                <c:pt idx="3">
                  <c:v>自動車・自転車</c:v>
                </c:pt>
                <c:pt idx="4">
                  <c:v>家具・じゅう器</c:v>
                </c:pt>
                <c:pt idx="5">
                  <c:v>その他</c:v>
                </c:pt>
              </c:strCache>
            </c:strRef>
          </c:cat>
          <c:val>
            <c:numRef>
              <c:f>グラフ!$I$73:$I$78</c:f>
              <c:numCache>
                <c:formatCode>#,##0;[Red]#,##0</c:formatCode>
                <c:ptCount val="6"/>
                <c:pt idx="0">
                  <c:v>1</c:v>
                </c:pt>
                <c:pt idx="1">
                  <c:v>69</c:v>
                </c:pt>
                <c:pt idx="2">
                  <c:v>310</c:v>
                </c:pt>
                <c:pt idx="3">
                  <c:v>72</c:v>
                </c:pt>
                <c:pt idx="4">
                  <c:v>76</c:v>
                </c:pt>
                <c:pt idx="5">
                  <c:v>269</c:v>
                </c:pt>
              </c:numCache>
            </c:numRef>
          </c:val>
        </c:ser>
        <c:dLbls>
          <c:showCatName val="1"/>
          <c:showPercent val="1"/>
        </c:dLbls>
        <c:firstSliceAng val="0"/>
        <c:holeSize val="30"/>
      </c:doughnutChart>
      <c:spPr>
        <a:noFill/>
        <a:ln w="25400">
          <a:noFill/>
        </a:ln>
      </c:spPr>
    </c:plotArea>
    <c:plotVisOnly val="1"/>
    <c:dispBlanksAs val="zero"/>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2049"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2050"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3073"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51953</xdr:colOff>
      <xdr:row>158</xdr:row>
      <xdr:rowOff>89694</xdr:rowOff>
    </xdr:from>
    <xdr:to>
      <xdr:col>3</xdr:col>
      <xdr:colOff>17318</xdr:colOff>
      <xdr:row>183</xdr:row>
      <xdr:rowOff>29080</xdr:rowOff>
    </xdr:to>
    <xdr:graphicFrame macro="">
      <xdr:nvGraphicFramePr>
        <xdr:cNvPr id="73" name="グラフ 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xdr:colOff>
      <xdr:row>8</xdr:row>
      <xdr:rowOff>45892</xdr:rowOff>
    </xdr:from>
    <xdr:to>
      <xdr:col>2</xdr:col>
      <xdr:colOff>1046018</xdr:colOff>
      <xdr:row>34</xdr:row>
      <xdr:rowOff>131618</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82261</xdr:colOff>
      <xdr:row>8</xdr:row>
      <xdr:rowOff>19050</xdr:rowOff>
    </xdr:from>
    <xdr:to>
      <xdr:col>5</xdr:col>
      <xdr:colOff>882361</xdr:colOff>
      <xdr:row>34</xdr:row>
      <xdr:rowOff>123826</xdr:rowOff>
    </xdr:to>
    <xdr:graphicFrame macro="">
      <xdr:nvGraphicFramePr>
        <xdr:cNvPr id="10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39</xdr:row>
      <xdr:rowOff>123825</xdr:rowOff>
    </xdr:from>
    <xdr:to>
      <xdr:col>2</xdr:col>
      <xdr:colOff>1038225</xdr:colOff>
      <xdr:row>60</xdr:row>
      <xdr:rowOff>124558</xdr:rowOff>
    </xdr:to>
    <xdr:graphicFrame macro="">
      <xdr:nvGraphicFramePr>
        <xdr:cNvPr id="10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123824</xdr:colOff>
      <xdr:row>39</xdr:row>
      <xdr:rowOff>38100</xdr:rowOff>
    </xdr:from>
    <xdr:to>
      <xdr:col>6</xdr:col>
      <xdr:colOff>58615</xdr:colOff>
      <xdr:row>60</xdr:row>
      <xdr:rowOff>102577</xdr:rowOff>
    </xdr:to>
    <xdr:graphicFrame macro="">
      <xdr:nvGraphicFramePr>
        <xdr:cNvPr id="10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年経済センサス活動調査</a:t>
          </a:r>
        </a:p>
      </xdr:txBody>
    </xdr:sp>
    <xdr:clientData/>
  </xdr:twoCellAnchor>
  <xdr:twoCellAnchor>
    <xdr:from>
      <xdr:col>2</xdr:col>
      <xdr:colOff>116032</xdr:colOff>
      <xdr:row>38</xdr:row>
      <xdr:rowOff>51954</xdr:rowOff>
    </xdr:from>
    <xdr:to>
      <xdr:col>4</xdr:col>
      <xdr:colOff>96982</xdr:colOff>
      <xdr:row>39</xdr:row>
      <xdr:rowOff>86741</xdr:rowOff>
    </xdr:to>
    <xdr:sp macro="" textlink="" fLocksText="0">
      <xdr:nvSpPr>
        <xdr:cNvPr id="11130" name="Text Box 28"/>
        <xdr:cNvSpPr txBox="1">
          <a:spLocks noChangeArrowheads="1"/>
        </xdr:cNvSpPr>
      </xdr:nvSpPr>
      <xdr:spPr bwMode="auto">
        <a:xfrm>
          <a:off x="2332759" y="6044045"/>
          <a:ext cx="2197678" cy="190651"/>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 経済センサス活動調査</a:t>
          </a:r>
        </a:p>
      </xdr:txBody>
    </xdr:sp>
    <xdr:clientData/>
  </xdr:twoCellAnchor>
  <xdr:twoCellAnchor>
    <xdr:from>
      <xdr:col>2</xdr:col>
      <xdr:colOff>266700</xdr:colOff>
      <xdr:row>98</xdr:row>
      <xdr:rowOff>0</xdr:rowOff>
    </xdr:from>
    <xdr:to>
      <xdr:col>3</xdr:col>
      <xdr:colOff>733425</xdr:colOff>
      <xdr:row>99</xdr:row>
      <xdr:rowOff>47625</xdr:rowOff>
    </xdr:to>
    <xdr:sp macro="" textlink="" fLocksText="0">
      <xdr:nvSpPr>
        <xdr:cNvPr id="11131" name="Text Box 30"/>
        <xdr:cNvSpPr txBox="1">
          <a:spLocks noChangeArrowheads="1"/>
        </xdr:cNvSpPr>
      </xdr:nvSpPr>
      <xdr:spPr bwMode="auto">
        <a:xfrm>
          <a:off x="2476500" y="16192500"/>
          <a:ext cx="1571625" cy="209550"/>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2</xdr:col>
      <xdr:colOff>168518</xdr:colOff>
      <xdr:row>46</xdr:row>
      <xdr:rowOff>21981</xdr:rowOff>
    </xdr:from>
    <xdr:to>
      <xdr:col>2</xdr:col>
      <xdr:colOff>446941</xdr:colOff>
      <xdr:row>46</xdr:row>
      <xdr:rowOff>73269</xdr:rowOff>
    </xdr:to>
    <xdr:sp macro="" textlink="">
      <xdr:nvSpPr>
        <xdr:cNvPr id="1033" name="直線コネクタ 24"/>
        <xdr:cNvSpPr>
          <a:spLocks noChangeShapeType="1"/>
        </xdr:cNvSpPr>
      </xdr:nvSpPr>
      <xdr:spPr bwMode="auto">
        <a:xfrm flipH="1" flipV="1">
          <a:off x="2381249" y="7187712"/>
          <a:ext cx="278423" cy="51288"/>
        </a:xfrm>
        <a:prstGeom prst="line">
          <a:avLst/>
        </a:prstGeom>
        <a:noFill/>
        <a:ln w="6480">
          <a:solidFill>
            <a:srgbClr val="000000"/>
          </a:solidFill>
          <a:miter lim="800000"/>
          <a:headEnd/>
          <a:tailEnd/>
        </a:ln>
      </xdr:spPr>
    </xdr:sp>
    <xdr:clientData/>
  </xdr:twoCellAnchor>
  <xdr:twoCellAnchor>
    <xdr:from>
      <xdr:col>4</xdr:col>
      <xdr:colOff>337038</xdr:colOff>
      <xdr:row>43</xdr:row>
      <xdr:rowOff>0</xdr:rowOff>
    </xdr:from>
    <xdr:to>
      <xdr:col>4</xdr:col>
      <xdr:colOff>482110</xdr:colOff>
      <xdr:row>43</xdr:row>
      <xdr:rowOff>144340</xdr:rowOff>
    </xdr:to>
    <xdr:sp macro="" textlink="">
      <xdr:nvSpPr>
        <xdr:cNvPr id="1034" name="Line 574"/>
        <xdr:cNvSpPr>
          <a:spLocks noChangeShapeType="1"/>
        </xdr:cNvSpPr>
      </xdr:nvSpPr>
      <xdr:spPr bwMode="auto">
        <a:xfrm flipH="1" flipV="1">
          <a:off x="4762500" y="6696808"/>
          <a:ext cx="145072" cy="144340"/>
        </a:xfrm>
        <a:prstGeom prst="line">
          <a:avLst/>
        </a:prstGeom>
        <a:noFill/>
        <a:ln w="9525">
          <a:solidFill>
            <a:srgbClr val="000000"/>
          </a:solidFill>
          <a:round/>
          <a:headEnd/>
          <a:tailEnd/>
        </a:ln>
      </xdr:spPr>
    </xdr:sp>
    <xdr:clientData/>
  </xdr:twoCellAnchor>
  <xdr:twoCellAnchor>
    <xdr:from>
      <xdr:col>0</xdr:col>
      <xdr:colOff>681403</xdr:colOff>
      <xdr:row>46</xdr:row>
      <xdr:rowOff>124558</xdr:rowOff>
    </xdr:from>
    <xdr:to>
      <xdr:col>0</xdr:col>
      <xdr:colOff>1068996</xdr:colOff>
      <xdr:row>47</xdr:row>
      <xdr:rowOff>95983</xdr:rowOff>
    </xdr:to>
    <xdr:sp macro="" textlink="">
      <xdr:nvSpPr>
        <xdr:cNvPr id="1036" name="Line 576"/>
        <xdr:cNvSpPr>
          <a:spLocks noChangeShapeType="1"/>
        </xdr:cNvSpPr>
      </xdr:nvSpPr>
      <xdr:spPr bwMode="auto">
        <a:xfrm>
          <a:off x="681403" y="7290289"/>
          <a:ext cx="387593" cy="125290"/>
        </a:xfrm>
        <a:prstGeom prst="line">
          <a:avLst/>
        </a:prstGeom>
        <a:noFill/>
        <a:ln w="9525">
          <a:solidFill>
            <a:srgbClr val="000000"/>
          </a:solidFill>
          <a:round/>
          <a:headEnd/>
          <a:tailEnd/>
        </a:ln>
      </xdr:spPr>
    </xdr:sp>
    <xdr:clientData/>
  </xdr:twoCellAnchor>
  <xdr:twoCellAnchor>
    <xdr:from>
      <xdr:col>0</xdr:col>
      <xdr:colOff>901942</xdr:colOff>
      <xdr:row>44</xdr:row>
      <xdr:rowOff>5861</xdr:rowOff>
    </xdr:from>
    <xdr:to>
      <xdr:col>1</xdr:col>
      <xdr:colOff>227134</xdr:colOff>
      <xdr:row>45</xdr:row>
      <xdr:rowOff>36634</xdr:rowOff>
    </xdr:to>
    <xdr:sp macro="" textlink="">
      <xdr:nvSpPr>
        <xdr:cNvPr id="1037" name="Line 577"/>
        <xdr:cNvSpPr>
          <a:spLocks noChangeShapeType="1"/>
        </xdr:cNvSpPr>
      </xdr:nvSpPr>
      <xdr:spPr bwMode="auto">
        <a:xfrm flipH="1" flipV="1">
          <a:off x="901942" y="6863861"/>
          <a:ext cx="431557" cy="184638"/>
        </a:xfrm>
        <a:prstGeom prst="line">
          <a:avLst/>
        </a:prstGeom>
        <a:noFill/>
        <a:ln w="9525">
          <a:solidFill>
            <a:srgbClr val="000000"/>
          </a:solidFill>
          <a:round/>
          <a:headEnd/>
          <a:tailEnd/>
        </a:ln>
      </xdr:spPr>
    </xdr:sp>
    <xdr:clientData/>
  </xdr:twoCellAnchor>
  <xdr:twoCellAnchor>
    <xdr:from>
      <xdr:col>2</xdr:col>
      <xdr:colOff>73269</xdr:colOff>
      <xdr:row>44</xdr:row>
      <xdr:rowOff>109904</xdr:rowOff>
    </xdr:from>
    <xdr:to>
      <xdr:col>2</xdr:col>
      <xdr:colOff>468923</xdr:colOff>
      <xdr:row>45</xdr:row>
      <xdr:rowOff>80597</xdr:rowOff>
    </xdr:to>
    <xdr:sp macro="" textlink="">
      <xdr:nvSpPr>
        <xdr:cNvPr id="1038" name="Line 578"/>
        <xdr:cNvSpPr>
          <a:spLocks noChangeShapeType="1"/>
        </xdr:cNvSpPr>
      </xdr:nvSpPr>
      <xdr:spPr bwMode="auto">
        <a:xfrm flipH="1">
          <a:off x="2286000" y="6967904"/>
          <a:ext cx="395654" cy="124558"/>
        </a:xfrm>
        <a:prstGeom prst="line">
          <a:avLst/>
        </a:prstGeom>
        <a:noFill/>
        <a:ln w="9525">
          <a:solidFill>
            <a:srgbClr val="000000"/>
          </a:solidFill>
          <a:round/>
          <a:headEnd/>
          <a:tailEnd/>
        </a:ln>
      </xdr:spPr>
    </xdr:sp>
    <xdr:clientData/>
  </xdr:twoCellAnchor>
  <xdr:twoCellAnchor>
    <xdr:from>
      <xdr:col>1</xdr:col>
      <xdr:colOff>1033095</xdr:colOff>
      <xdr:row>44</xdr:row>
      <xdr:rowOff>7327</xdr:rowOff>
    </xdr:from>
    <xdr:to>
      <xdr:col>2</xdr:col>
      <xdr:colOff>146537</xdr:colOff>
      <xdr:row>45</xdr:row>
      <xdr:rowOff>14653</xdr:rowOff>
    </xdr:to>
    <xdr:sp macro="" textlink="">
      <xdr:nvSpPr>
        <xdr:cNvPr id="1039" name="Line 579"/>
        <xdr:cNvSpPr>
          <a:spLocks noChangeShapeType="1"/>
        </xdr:cNvSpPr>
      </xdr:nvSpPr>
      <xdr:spPr bwMode="auto">
        <a:xfrm flipH="1">
          <a:off x="2139460" y="6865327"/>
          <a:ext cx="219808" cy="161191"/>
        </a:xfrm>
        <a:prstGeom prst="line">
          <a:avLst/>
        </a:prstGeom>
        <a:noFill/>
        <a:ln w="9525">
          <a:solidFill>
            <a:srgbClr val="000000"/>
          </a:solidFill>
          <a:round/>
          <a:headEnd/>
          <a:tailEnd/>
        </a:ln>
      </xdr:spPr>
    </xdr:sp>
    <xdr:clientData/>
  </xdr:twoCellAnchor>
  <xdr:twoCellAnchor>
    <xdr:from>
      <xdr:col>1</xdr:col>
      <xdr:colOff>358508</xdr:colOff>
      <xdr:row>48</xdr:row>
      <xdr:rowOff>31153</xdr:rowOff>
    </xdr:from>
    <xdr:to>
      <xdr:col>1</xdr:col>
      <xdr:colOff>820615</xdr:colOff>
      <xdr:row>51</xdr:row>
      <xdr:rowOff>60614</xdr:rowOff>
    </xdr:to>
    <xdr:sp macro="" textlink="">
      <xdr:nvSpPr>
        <xdr:cNvPr id="679259" name="Rectangle 580"/>
        <xdr:cNvSpPr>
          <a:spLocks noChangeArrowheads="1"/>
        </xdr:cNvSpPr>
      </xdr:nvSpPr>
      <xdr:spPr bwMode="auto">
        <a:xfrm>
          <a:off x="1466872" y="7599198"/>
          <a:ext cx="462107" cy="497052"/>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4,840</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718039</xdr:colOff>
      <xdr:row>50</xdr:row>
      <xdr:rowOff>109903</xdr:rowOff>
    </xdr:from>
    <xdr:to>
      <xdr:col>4</xdr:col>
      <xdr:colOff>14652</xdr:colOff>
      <xdr:row>50</xdr:row>
      <xdr:rowOff>117231</xdr:rowOff>
    </xdr:to>
    <xdr:sp macro="" textlink="">
      <xdr:nvSpPr>
        <xdr:cNvPr id="1041" name="Line 581"/>
        <xdr:cNvSpPr>
          <a:spLocks noChangeShapeType="1"/>
        </xdr:cNvSpPr>
      </xdr:nvSpPr>
      <xdr:spPr bwMode="auto">
        <a:xfrm flipV="1">
          <a:off x="4037135" y="7891095"/>
          <a:ext cx="402979" cy="7328"/>
        </a:xfrm>
        <a:prstGeom prst="line">
          <a:avLst/>
        </a:prstGeom>
        <a:noFill/>
        <a:ln w="9525">
          <a:solidFill>
            <a:srgbClr val="000000"/>
          </a:solidFill>
          <a:round/>
          <a:headEnd/>
          <a:tailEnd/>
        </a:ln>
      </xdr:spPr>
    </xdr:sp>
    <xdr:clientData/>
  </xdr:twoCellAnchor>
  <xdr:twoCellAnchor>
    <xdr:from>
      <xdr:col>3</xdr:col>
      <xdr:colOff>732692</xdr:colOff>
      <xdr:row>52</xdr:row>
      <xdr:rowOff>109904</xdr:rowOff>
    </xdr:from>
    <xdr:to>
      <xdr:col>4</xdr:col>
      <xdr:colOff>14653</xdr:colOff>
      <xdr:row>54</xdr:row>
      <xdr:rowOff>21981</xdr:rowOff>
    </xdr:to>
    <xdr:sp macro="" textlink="">
      <xdr:nvSpPr>
        <xdr:cNvPr id="1042" name="Line 582"/>
        <xdr:cNvSpPr>
          <a:spLocks noChangeShapeType="1"/>
        </xdr:cNvSpPr>
      </xdr:nvSpPr>
      <xdr:spPr bwMode="auto">
        <a:xfrm flipH="1">
          <a:off x="4051788" y="8198827"/>
          <a:ext cx="388327" cy="219808"/>
        </a:xfrm>
        <a:prstGeom prst="line">
          <a:avLst/>
        </a:prstGeom>
        <a:noFill/>
        <a:ln w="9525">
          <a:solidFill>
            <a:srgbClr val="000000"/>
          </a:solidFill>
          <a:round/>
          <a:headEnd/>
          <a:tailEnd/>
        </a:ln>
      </xdr:spPr>
    </xdr:sp>
    <xdr:clientData/>
  </xdr:twoCellAnchor>
  <xdr:twoCellAnchor>
    <xdr:from>
      <xdr:col>3</xdr:col>
      <xdr:colOff>1077056</xdr:colOff>
      <xdr:row>54</xdr:row>
      <xdr:rowOff>21982</xdr:rowOff>
    </xdr:from>
    <xdr:to>
      <xdr:col>4</xdr:col>
      <xdr:colOff>168518</xdr:colOff>
      <xdr:row>56</xdr:row>
      <xdr:rowOff>1</xdr:rowOff>
    </xdr:to>
    <xdr:sp macro="" textlink="">
      <xdr:nvSpPr>
        <xdr:cNvPr id="1043" name="Line 583"/>
        <xdr:cNvSpPr>
          <a:spLocks noChangeShapeType="1"/>
        </xdr:cNvSpPr>
      </xdr:nvSpPr>
      <xdr:spPr bwMode="auto">
        <a:xfrm flipH="1">
          <a:off x="4396152" y="8418636"/>
          <a:ext cx="197828" cy="285750"/>
        </a:xfrm>
        <a:prstGeom prst="line">
          <a:avLst/>
        </a:prstGeom>
        <a:noFill/>
        <a:ln w="9525">
          <a:solidFill>
            <a:srgbClr val="000000"/>
          </a:solidFill>
          <a:round/>
          <a:headEnd/>
          <a:tailEnd/>
        </a:ln>
      </xdr:spPr>
    </xdr:sp>
    <xdr:clientData/>
  </xdr:twoCellAnchor>
  <xdr:twoCellAnchor>
    <xdr:from>
      <xdr:col>3</xdr:col>
      <xdr:colOff>930518</xdr:colOff>
      <xdr:row>44</xdr:row>
      <xdr:rowOff>51288</xdr:rowOff>
    </xdr:from>
    <xdr:to>
      <xdr:col>4</xdr:col>
      <xdr:colOff>227133</xdr:colOff>
      <xdr:row>44</xdr:row>
      <xdr:rowOff>95250</xdr:rowOff>
    </xdr:to>
    <xdr:sp macro="" textlink="">
      <xdr:nvSpPr>
        <xdr:cNvPr id="1044" name="Line 584"/>
        <xdr:cNvSpPr>
          <a:spLocks noChangeShapeType="1"/>
        </xdr:cNvSpPr>
      </xdr:nvSpPr>
      <xdr:spPr bwMode="auto">
        <a:xfrm flipH="1" flipV="1">
          <a:off x="4249614" y="6909288"/>
          <a:ext cx="402981" cy="43962"/>
        </a:xfrm>
        <a:prstGeom prst="line">
          <a:avLst/>
        </a:prstGeom>
        <a:noFill/>
        <a:ln w="9525">
          <a:solidFill>
            <a:srgbClr val="000000"/>
          </a:solidFill>
          <a:round/>
          <a:headEnd/>
          <a:tailEnd/>
        </a:ln>
      </xdr:spPr>
    </xdr:sp>
    <xdr:clientData/>
  </xdr:twoCellAnchor>
  <xdr:twoCellAnchor>
    <xdr:from>
      <xdr:col>5</xdr:col>
      <xdr:colOff>629382</xdr:colOff>
      <xdr:row>49</xdr:row>
      <xdr:rowOff>62280</xdr:rowOff>
    </xdr:from>
    <xdr:to>
      <xdr:col>5</xdr:col>
      <xdr:colOff>952499</xdr:colOff>
      <xdr:row>50</xdr:row>
      <xdr:rowOff>80596</xdr:rowOff>
    </xdr:to>
    <xdr:sp macro="" textlink="">
      <xdr:nvSpPr>
        <xdr:cNvPr id="1045" name="Line 585"/>
        <xdr:cNvSpPr>
          <a:spLocks noChangeShapeType="1"/>
        </xdr:cNvSpPr>
      </xdr:nvSpPr>
      <xdr:spPr bwMode="auto">
        <a:xfrm>
          <a:off x="6161209" y="7689607"/>
          <a:ext cx="323117" cy="172181"/>
        </a:xfrm>
        <a:prstGeom prst="line">
          <a:avLst/>
        </a:prstGeom>
        <a:noFill/>
        <a:ln w="9525">
          <a:solidFill>
            <a:srgbClr val="000000"/>
          </a:solidFill>
          <a:round/>
          <a:headEnd/>
          <a:tailEnd/>
        </a:ln>
      </xdr:spPr>
    </xdr:sp>
    <xdr:clientData/>
  </xdr:twoCellAnchor>
  <xdr:twoCellAnchor>
    <xdr:from>
      <xdr:col>4</xdr:col>
      <xdr:colOff>505556</xdr:colOff>
      <xdr:row>54</xdr:row>
      <xdr:rowOff>146538</xdr:rowOff>
    </xdr:from>
    <xdr:to>
      <xdr:col>4</xdr:col>
      <xdr:colOff>1003787</xdr:colOff>
      <xdr:row>57</xdr:row>
      <xdr:rowOff>29308</xdr:rowOff>
    </xdr:to>
    <xdr:sp macro="" textlink="">
      <xdr:nvSpPr>
        <xdr:cNvPr id="1046" name="Line 586"/>
        <xdr:cNvSpPr>
          <a:spLocks noChangeShapeType="1"/>
        </xdr:cNvSpPr>
      </xdr:nvSpPr>
      <xdr:spPr bwMode="auto">
        <a:xfrm>
          <a:off x="4931018" y="8543192"/>
          <a:ext cx="498231" cy="344366"/>
        </a:xfrm>
        <a:prstGeom prst="line">
          <a:avLst/>
        </a:prstGeom>
        <a:noFill/>
        <a:ln w="9525">
          <a:solidFill>
            <a:srgbClr val="000000"/>
          </a:solidFill>
          <a:round/>
          <a:headEnd/>
          <a:tailEnd/>
        </a:ln>
      </xdr:spPr>
    </xdr:sp>
    <xdr:clientData/>
  </xdr:twoCellAnchor>
  <xdr:twoCellAnchor>
    <xdr:from>
      <xdr:col>4</xdr:col>
      <xdr:colOff>576963</xdr:colOff>
      <xdr:row>48</xdr:row>
      <xdr:rowOff>27169</xdr:rowOff>
    </xdr:from>
    <xdr:to>
      <xdr:col>4</xdr:col>
      <xdr:colOff>1034163</xdr:colOff>
      <xdr:row>50</xdr:row>
      <xdr:rowOff>103909</xdr:rowOff>
    </xdr:to>
    <xdr:sp macro="" textlink="">
      <xdr:nvSpPr>
        <xdr:cNvPr id="500382" name="Rectangle 588"/>
        <xdr:cNvSpPr>
          <a:spLocks noChangeArrowheads="1"/>
        </xdr:cNvSpPr>
      </xdr:nvSpPr>
      <xdr:spPr bwMode="auto">
        <a:xfrm>
          <a:off x="5010418" y="7595214"/>
          <a:ext cx="457200" cy="38846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53,339</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161</xdr:row>
      <xdr:rowOff>66675</xdr:rowOff>
    </xdr:from>
    <xdr:to>
      <xdr:col>2</xdr:col>
      <xdr:colOff>247650</xdr:colOff>
      <xdr:row>161</xdr:row>
      <xdr:rowOff>66675</xdr:rowOff>
    </xdr:to>
    <xdr:sp macro="" textlink="">
      <xdr:nvSpPr>
        <xdr:cNvPr id="1048"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99</xdr:row>
      <xdr:rowOff>104775</xdr:rowOff>
    </xdr:from>
    <xdr:to>
      <xdr:col>2</xdr:col>
      <xdr:colOff>1057275</xdr:colOff>
      <xdr:row>119</xdr:row>
      <xdr:rowOff>133350</xdr:rowOff>
    </xdr:to>
    <xdr:graphicFrame macro="">
      <xdr:nvGraphicFramePr>
        <xdr:cNvPr id="10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99</xdr:row>
      <xdr:rowOff>57150</xdr:rowOff>
    </xdr:from>
    <xdr:to>
      <xdr:col>5</xdr:col>
      <xdr:colOff>1047750</xdr:colOff>
      <xdr:row>118</xdr:row>
      <xdr:rowOff>57150</xdr:rowOff>
    </xdr:to>
    <xdr:graphicFrame macro="">
      <xdr:nvGraphicFramePr>
        <xdr:cNvPr id="10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247650</xdr:colOff>
      <xdr:row>161</xdr:row>
      <xdr:rowOff>66675</xdr:rowOff>
    </xdr:from>
    <xdr:to>
      <xdr:col>2</xdr:col>
      <xdr:colOff>247650</xdr:colOff>
      <xdr:row>161</xdr:row>
      <xdr:rowOff>66675</xdr:rowOff>
    </xdr:to>
    <xdr:sp macro="" textlink="">
      <xdr:nvSpPr>
        <xdr:cNvPr id="1051"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64</xdr:row>
      <xdr:rowOff>57150</xdr:rowOff>
    </xdr:from>
    <xdr:to>
      <xdr:col>2</xdr:col>
      <xdr:colOff>1095375</xdr:colOff>
      <xdr:row>91</xdr:row>
      <xdr:rowOff>142875</xdr:rowOff>
    </xdr:to>
    <xdr:graphicFrame macro="">
      <xdr:nvGraphicFramePr>
        <xdr:cNvPr id="1052" name="Chart 6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64</xdr:row>
      <xdr:rowOff>38100</xdr:rowOff>
    </xdr:from>
    <xdr:to>
      <xdr:col>6</xdr:col>
      <xdr:colOff>28575</xdr:colOff>
      <xdr:row>90</xdr:row>
      <xdr:rowOff>133350</xdr:rowOff>
    </xdr:to>
    <xdr:graphicFrame macro="">
      <xdr:nvGraphicFramePr>
        <xdr:cNvPr id="1053" name="Chart 6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752475</xdr:colOff>
      <xdr:row>69</xdr:row>
      <xdr:rowOff>28575</xdr:rowOff>
    </xdr:from>
    <xdr:to>
      <xdr:col>4</xdr:col>
      <xdr:colOff>762000</xdr:colOff>
      <xdr:row>71</xdr:row>
      <xdr:rowOff>104775</xdr:rowOff>
    </xdr:to>
    <xdr:sp macro="" textlink="">
      <xdr:nvSpPr>
        <xdr:cNvPr id="1054" name="Line 621"/>
        <xdr:cNvSpPr>
          <a:spLocks noChangeShapeType="1"/>
        </xdr:cNvSpPr>
      </xdr:nvSpPr>
      <xdr:spPr bwMode="auto">
        <a:xfrm>
          <a:off x="5172075" y="13935075"/>
          <a:ext cx="9525" cy="381000"/>
        </a:xfrm>
        <a:prstGeom prst="line">
          <a:avLst/>
        </a:prstGeom>
        <a:noFill/>
        <a:ln w="9525">
          <a:solidFill>
            <a:srgbClr val="000000"/>
          </a:solidFill>
          <a:round/>
          <a:headEnd/>
          <a:tailEnd/>
        </a:ln>
      </xdr:spPr>
    </xdr:sp>
    <xdr:clientData/>
  </xdr:twoCellAnchor>
  <xdr:twoCellAnchor>
    <xdr:from>
      <xdr:col>4</xdr:col>
      <xdr:colOff>533400</xdr:colOff>
      <xdr:row>77</xdr:row>
      <xdr:rowOff>125896</xdr:rowOff>
    </xdr:from>
    <xdr:to>
      <xdr:col>4</xdr:col>
      <xdr:colOff>1000953</xdr:colOff>
      <xdr:row>80</xdr:row>
      <xdr:rowOff>31474</xdr:rowOff>
    </xdr:to>
    <xdr:sp macro="" textlink="">
      <xdr:nvSpPr>
        <xdr:cNvPr id="11156" name="Rectangle 622"/>
        <xdr:cNvSpPr>
          <a:spLocks noChangeArrowheads="1"/>
        </xdr:cNvSpPr>
      </xdr:nvSpPr>
      <xdr:spPr bwMode="auto">
        <a:xfrm>
          <a:off x="4953000" y="15146821"/>
          <a:ext cx="467553" cy="39135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797</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124</xdr:row>
      <xdr:rowOff>0</xdr:rowOff>
    </xdr:from>
    <xdr:to>
      <xdr:col>3</xdr:col>
      <xdr:colOff>25977</xdr:colOff>
      <xdr:row>150</xdr:row>
      <xdr:rowOff>57150</xdr:rowOff>
    </xdr:to>
    <xdr:graphicFrame macro="">
      <xdr:nvGraphicFramePr>
        <xdr:cNvPr id="105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1039091</xdr:colOff>
      <xdr:row>124</xdr:row>
      <xdr:rowOff>17317</xdr:rowOff>
    </xdr:from>
    <xdr:to>
      <xdr:col>7</xdr:col>
      <xdr:colOff>129021</xdr:colOff>
      <xdr:row>149</xdr:row>
      <xdr:rowOff>86590</xdr:rowOff>
    </xdr:to>
    <xdr:graphicFrame macro="">
      <xdr:nvGraphicFramePr>
        <xdr:cNvPr id="1057" name="Chart 6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640772</xdr:colOff>
      <xdr:row>140</xdr:row>
      <xdr:rowOff>38965</xdr:rowOff>
    </xdr:from>
    <xdr:to>
      <xdr:col>3</xdr:col>
      <xdr:colOff>913533</xdr:colOff>
      <xdr:row>141</xdr:row>
      <xdr:rowOff>60613</xdr:rowOff>
    </xdr:to>
    <xdr:sp macro="" textlink="">
      <xdr:nvSpPr>
        <xdr:cNvPr id="1058" name="Line 628"/>
        <xdr:cNvSpPr>
          <a:spLocks noChangeShapeType="1"/>
        </xdr:cNvSpPr>
      </xdr:nvSpPr>
      <xdr:spPr bwMode="auto">
        <a:xfrm flipV="1">
          <a:off x="3965863" y="25210942"/>
          <a:ext cx="272761" cy="177512"/>
        </a:xfrm>
        <a:prstGeom prst="line">
          <a:avLst/>
        </a:prstGeom>
        <a:noFill/>
        <a:ln w="9525">
          <a:solidFill>
            <a:srgbClr val="000000"/>
          </a:solidFill>
          <a:round/>
          <a:headEnd/>
          <a:tailEnd/>
        </a:ln>
      </xdr:spPr>
    </xdr:sp>
    <xdr:clientData/>
  </xdr:twoCellAnchor>
  <xdr:twoCellAnchor>
    <xdr:from>
      <xdr:col>4</xdr:col>
      <xdr:colOff>424295</xdr:colOff>
      <xdr:row>144</xdr:row>
      <xdr:rowOff>43294</xdr:rowOff>
    </xdr:from>
    <xdr:to>
      <xdr:col>4</xdr:col>
      <xdr:colOff>658090</xdr:colOff>
      <xdr:row>146</xdr:row>
      <xdr:rowOff>51954</xdr:rowOff>
    </xdr:to>
    <xdr:sp macro="" textlink="">
      <xdr:nvSpPr>
        <xdr:cNvPr id="1060" name="Line 630"/>
        <xdr:cNvSpPr>
          <a:spLocks noChangeShapeType="1"/>
        </xdr:cNvSpPr>
      </xdr:nvSpPr>
      <xdr:spPr bwMode="auto">
        <a:xfrm flipV="1">
          <a:off x="4857750" y="25838726"/>
          <a:ext cx="233795" cy="320387"/>
        </a:xfrm>
        <a:prstGeom prst="line">
          <a:avLst/>
        </a:prstGeom>
        <a:noFill/>
        <a:ln w="9525">
          <a:solidFill>
            <a:srgbClr val="000000"/>
          </a:solidFill>
          <a:round/>
          <a:headEnd/>
          <a:tailEnd/>
        </a:ln>
      </xdr:spPr>
    </xdr:sp>
    <xdr:clientData/>
  </xdr:twoCellAnchor>
  <xdr:twoCellAnchor>
    <xdr:from>
      <xdr:col>4</xdr:col>
      <xdr:colOff>1089313</xdr:colOff>
      <xdr:row>145</xdr:row>
      <xdr:rowOff>866</xdr:rowOff>
    </xdr:from>
    <xdr:to>
      <xdr:col>5</xdr:col>
      <xdr:colOff>0</xdr:colOff>
      <xdr:row>146</xdr:row>
      <xdr:rowOff>105641</xdr:rowOff>
    </xdr:to>
    <xdr:sp macro="" textlink="">
      <xdr:nvSpPr>
        <xdr:cNvPr id="1061" name="Line 631"/>
        <xdr:cNvSpPr>
          <a:spLocks noChangeShapeType="1"/>
        </xdr:cNvSpPr>
      </xdr:nvSpPr>
      <xdr:spPr bwMode="auto">
        <a:xfrm flipH="1" flipV="1">
          <a:off x="5522768" y="25952161"/>
          <a:ext cx="19050" cy="260639"/>
        </a:xfrm>
        <a:prstGeom prst="line">
          <a:avLst/>
        </a:prstGeom>
        <a:noFill/>
        <a:ln w="9525">
          <a:solidFill>
            <a:srgbClr val="000000"/>
          </a:solidFill>
          <a:round/>
          <a:headEnd/>
          <a:tailEnd/>
        </a:ln>
      </xdr:spPr>
    </xdr:sp>
    <xdr:clientData/>
  </xdr:twoCellAnchor>
  <xdr:twoCellAnchor>
    <xdr:from>
      <xdr:col>5</xdr:col>
      <xdr:colOff>290144</xdr:colOff>
      <xdr:row>143</xdr:row>
      <xdr:rowOff>100379</xdr:rowOff>
    </xdr:from>
    <xdr:to>
      <xdr:col>5</xdr:col>
      <xdr:colOff>783980</xdr:colOff>
      <xdr:row>145</xdr:row>
      <xdr:rowOff>109904</xdr:rowOff>
    </xdr:to>
    <xdr:sp macro="" textlink="">
      <xdr:nvSpPr>
        <xdr:cNvPr id="1062" name="Line 632"/>
        <xdr:cNvSpPr>
          <a:spLocks noChangeShapeType="1"/>
        </xdr:cNvSpPr>
      </xdr:nvSpPr>
      <xdr:spPr bwMode="auto">
        <a:xfrm flipH="1" flipV="1">
          <a:off x="5821971" y="22293629"/>
          <a:ext cx="493836" cy="317256"/>
        </a:xfrm>
        <a:prstGeom prst="line">
          <a:avLst/>
        </a:prstGeom>
        <a:noFill/>
        <a:ln w="9525">
          <a:solidFill>
            <a:srgbClr val="000000"/>
          </a:solidFill>
          <a:round/>
          <a:headEnd/>
          <a:tailEnd/>
        </a:ln>
      </xdr:spPr>
    </xdr:sp>
    <xdr:clientData/>
  </xdr:twoCellAnchor>
  <xdr:twoCellAnchor>
    <xdr:from>
      <xdr:col>3</xdr:col>
      <xdr:colOff>536864</xdr:colOff>
      <xdr:row>138</xdr:row>
      <xdr:rowOff>0</xdr:rowOff>
    </xdr:from>
    <xdr:to>
      <xdr:col>3</xdr:col>
      <xdr:colOff>863312</xdr:colOff>
      <xdr:row>138</xdr:row>
      <xdr:rowOff>4328</xdr:rowOff>
    </xdr:to>
    <xdr:sp macro="" textlink="">
      <xdr:nvSpPr>
        <xdr:cNvPr id="1063" name="Line 633"/>
        <xdr:cNvSpPr>
          <a:spLocks noChangeShapeType="1"/>
        </xdr:cNvSpPr>
      </xdr:nvSpPr>
      <xdr:spPr bwMode="auto">
        <a:xfrm>
          <a:off x="3861955" y="24860250"/>
          <a:ext cx="326448" cy="4328"/>
        </a:xfrm>
        <a:prstGeom prst="line">
          <a:avLst/>
        </a:prstGeom>
        <a:noFill/>
        <a:ln w="9525">
          <a:solidFill>
            <a:srgbClr val="000000"/>
          </a:solidFill>
          <a:round/>
          <a:headEnd/>
          <a:tailEnd/>
        </a:ln>
      </xdr:spPr>
    </xdr:sp>
    <xdr:clientData/>
  </xdr:twoCellAnchor>
  <xdr:twoCellAnchor>
    <xdr:from>
      <xdr:col>4</xdr:col>
      <xdr:colOff>34637</xdr:colOff>
      <xdr:row>129</xdr:row>
      <xdr:rowOff>69275</xdr:rowOff>
    </xdr:from>
    <xdr:to>
      <xdr:col>4</xdr:col>
      <xdr:colOff>263237</xdr:colOff>
      <xdr:row>131</xdr:row>
      <xdr:rowOff>113435</xdr:rowOff>
    </xdr:to>
    <xdr:sp macro="" textlink="">
      <xdr:nvSpPr>
        <xdr:cNvPr id="1065" name="Line 635"/>
        <xdr:cNvSpPr>
          <a:spLocks noChangeShapeType="1"/>
        </xdr:cNvSpPr>
      </xdr:nvSpPr>
      <xdr:spPr bwMode="auto">
        <a:xfrm>
          <a:off x="4468092" y="23526752"/>
          <a:ext cx="228600" cy="355888"/>
        </a:xfrm>
        <a:prstGeom prst="line">
          <a:avLst/>
        </a:prstGeom>
        <a:noFill/>
        <a:ln w="9525">
          <a:solidFill>
            <a:srgbClr val="000000"/>
          </a:solidFill>
          <a:round/>
          <a:headEnd/>
          <a:tailEnd/>
        </a:ln>
      </xdr:spPr>
    </xdr:sp>
    <xdr:clientData/>
  </xdr:twoCellAnchor>
  <xdr:twoCellAnchor>
    <xdr:from>
      <xdr:col>4</xdr:col>
      <xdr:colOff>502228</xdr:colOff>
      <xdr:row>128</xdr:row>
      <xdr:rowOff>138545</xdr:rowOff>
    </xdr:from>
    <xdr:to>
      <xdr:col>4</xdr:col>
      <xdr:colOff>600076</xdr:colOff>
      <xdr:row>130</xdr:row>
      <xdr:rowOff>133350</xdr:rowOff>
    </xdr:to>
    <xdr:sp macro="" textlink="">
      <xdr:nvSpPr>
        <xdr:cNvPr id="1066" name="Line 636"/>
        <xdr:cNvSpPr>
          <a:spLocks noChangeShapeType="1"/>
        </xdr:cNvSpPr>
      </xdr:nvSpPr>
      <xdr:spPr bwMode="auto">
        <a:xfrm>
          <a:off x="4935683" y="23440159"/>
          <a:ext cx="97848" cy="306532"/>
        </a:xfrm>
        <a:prstGeom prst="line">
          <a:avLst/>
        </a:prstGeom>
        <a:noFill/>
        <a:ln w="9525">
          <a:solidFill>
            <a:srgbClr val="000000"/>
          </a:solidFill>
          <a:round/>
          <a:headEnd/>
          <a:tailEnd/>
        </a:ln>
      </xdr:spPr>
    </xdr:sp>
    <xdr:clientData/>
  </xdr:twoCellAnchor>
  <xdr:twoCellAnchor>
    <xdr:from>
      <xdr:col>4</xdr:col>
      <xdr:colOff>351692</xdr:colOff>
      <xdr:row>54</xdr:row>
      <xdr:rowOff>131884</xdr:rowOff>
    </xdr:from>
    <xdr:to>
      <xdr:col>4</xdr:col>
      <xdr:colOff>395652</xdr:colOff>
      <xdr:row>57</xdr:row>
      <xdr:rowOff>43962</xdr:rowOff>
    </xdr:to>
    <xdr:sp macro="" textlink="">
      <xdr:nvSpPr>
        <xdr:cNvPr id="1077" name="Line 651"/>
        <xdr:cNvSpPr>
          <a:spLocks noChangeShapeType="1"/>
        </xdr:cNvSpPr>
      </xdr:nvSpPr>
      <xdr:spPr bwMode="auto">
        <a:xfrm>
          <a:off x="4777154" y="8528538"/>
          <a:ext cx="43960" cy="373674"/>
        </a:xfrm>
        <a:prstGeom prst="line">
          <a:avLst/>
        </a:prstGeom>
        <a:noFill/>
        <a:ln w="9525">
          <a:solidFill>
            <a:srgbClr val="000000"/>
          </a:solidFill>
          <a:round/>
          <a:headEnd/>
          <a:tailEnd/>
        </a:ln>
      </xdr:spPr>
    </xdr:sp>
    <xdr:clientData/>
  </xdr:twoCellAnchor>
  <xdr:twoCellAnchor>
    <xdr:from>
      <xdr:col>4</xdr:col>
      <xdr:colOff>552450</xdr:colOff>
      <xdr:row>84</xdr:row>
      <xdr:rowOff>133350</xdr:rowOff>
    </xdr:from>
    <xdr:to>
      <xdr:col>4</xdr:col>
      <xdr:colOff>609600</xdr:colOff>
      <xdr:row>87</xdr:row>
      <xdr:rowOff>9525</xdr:rowOff>
    </xdr:to>
    <xdr:sp macro="" textlink="">
      <xdr:nvSpPr>
        <xdr:cNvPr id="1089" name="Line 956"/>
        <xdr:cNvSpPr>
          <a:spLocks noChangeShapeType="1"/>
        </xdr:cNvSpPr>
      </xdr:nvSpPr>
      <xdr:spPr bwMode="auto">
        <a:xfrm flipH="1">
          <a:off x="4972050" y="16383000"/>
          <a:ext cx="57150" cy="352425"/>
        </a:xfrm>
        <a:prstGeom prst="line">
          <a:avLst/>
        </a:prstGeom>
        <a:noFill/>
        <a:ln w="9525">
          <a:solidFill>
            <a:srgbClr val="000000"/>
          </a:solidFill>
          <a:round/>
          <a:headEnd/>
          <a:tailEnd/>
        </a:ln>
      </xdr:spPr>
    </xdr:sp>
    <xdr:clientData/>
  </xdr:twoCellAnchor>
  <xdr:twoCellAnchor>
    <xdr:from>
      <xdr:col>3</xdr:col>
      <xdr:colOff>866775</xdr:colOff>
      <xdr:row>83</xdr:row>
      <xdr:rowOff>123825</xdr:rowOff>
    </xdr:from>
    <xdr:to>
      <xdr:col>4</xdr:col>
      <xdr:colOff>95250</xdr:colOff>
      <xdr:row>84</xdr:row>
      <xdr:rowOff>76200</xdr:rowOff>
    </xdr:to>
    <xdr:sp macro="" textlink="">
      <xdr:nvSpPr>
        <xdr:cNvPr id="1090" name="Line 957"/>
        <xdr:cNvSpPr>
          <a:spLocks noChangeShapeType="1"/>
        </xdr:cNvSpPr>
      </xdr:nvSpPr>
      <xdr:spPr bwMode="auto">
        <a:xfrm flipH="1">
          <a:off x="4181475" y="16221075"/>
          <a:ext cx="333375" cy="104775"/>
        </a:xfrm>
        <a:prstGeom prst="line">
          <a:avLst/>
        </a:prstGeom>
        <a:noFill/>
        <a:ln w="9525">
          <a:solidFill>
            <a:srgbClr val="000000"/>
          </a:solidFill>
          <a:round/>
          <a:headEnd/>
          <a:tailEnd/>
        </a:ln>
      </xdr:spPr>
    </xdr:sp>
    <xdr:clientData/>
  </xdr:twoCellAnchor>
  <xdr:twoCellAnchor>
    <xdr:from>
      <xdr:col>4</xdr:col>
      <xdr:colOff>1019175</xdr:colOff>
      <xdr:row>69</xdr:row>
      <xdr:rowOff>133350</xdr:rowOff>
    </xdr:from>
    <xdr:to>
      <xdr:col>5</xdr:col>
      <xdr:colOff>257175</xdr:colOff>
      <xdr:row>72</xdr:row>
      <xdr:rowOff>123825</xdr:rowOff>
    </xdr:to>
    <xdr:sp macro="" textlink="">
      <xdr:nvSpPr>
        <xdr:cNvPr id="1091" name="Line 958"/>
        <xdr:cNvSpPr>
          <a:spLocks noChangeShapeType="1"/>
        </xdr:cNvSpPr>
      </xdr:nvSpPr>
      <xdr:spPr bwMode="auto">
        <a:xfrm flipH="1">
          <a:off x="5438775" y="14039850"/>
          <a:ext cx="342900" cy="457200"/>
        </a:xfrm>
        <a:prstGeom prst="line">
          <a:avLst/>
        </a:prstGeom>
        <a:noFill/>
        <a:ln w="9525">
          <a:solidFill>
            <a:srgbClr val="000000"/>
          </a:solidFill>
          <a:round/>
          <a:headEnd/>
          <a:tailEnd/>
        </a:ln>
      </xdr:spPr>
    </xdr:sp>
    <xdr:clientData/>
  </xdr:twoCellAnchor>
  <xdr:twoCellAnchor>
    <xdr:from>
      <xdr:col>2</xdr:col>
      <xdr:colOff>342900</xdr:colOff>
      <xdr:row>64</xdr:row>
      <xdr:rowOff>47625</xdr:rowOff>
    </xdr:from>
    <xdr:to>
      <xdr:col>3</xdr:col>
      <xdr:colOff>714375</xdr:colOff>
      <xdr:row>65</xdr:row>
      <xdr:rowOff>66675</xdr:rowOff>
    </xdr:to>
    <xdr:sp macro="" textlink="" fLocksText="0">
      <xdr:nvSpPr>
        <xdr:cNvPr id="11129" name="Text Box 27"/>
        <xdr:cNvSpPr txBox="1">
          <a:spLocks noChangeArrowheads="1"/>
        </xdr:cNvSpPr>
      </xdr:nvSpPr>
      <xdr:spPr bwMode="auto">
        <a:xfrm>
          <a:off x="2552700" y="10963275"/>
          <a:ext cx="1476375" cy="18097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744682</xdr:colOff>
      <xdr:row>124</xdr:row>
      <xdr:rowOff>30494</xdr:rowOff>
    </xdr:from>
    <xdr:to>
      <xdr:col>5</xdr:col>
      <xdr:colOff>192646</xdr:colOff>
      <xdr:row>125</xdr:row>
      <xdr:rowOff>86591</xdr:rowOff>
    </xdr:to>
    <xdr:sp macro="" textlink="" fLocksText="0">
      <xdr:nvSpPr>
        <xdr:cNvPr id="11201" name="Text Box 30"/>
        <xdr:cNvSpPr txBox="1">
          <a:spLocks noChangeArrowheads="1"/>
        </xdr:cNvSpPr>
      </xdr:nvSpPr>
      <xdr:spPr bwMode="auto">
        <a:xfrm>
          <a:off x="4069773" y="19565403"/>
          <a:ext cx="1664691" cy="211961"/>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2</xdr:col>
      <xdr:colOff>55684</xdr:colOff>
      <xdr:row>54</xdr:row>
      <xdr:rowOff>117963</xdr:rowOff>
    </xdr:from>
    <xdr:to>
      <xdr:col>2</xdr:col>
      <xdr:colOff>255709</xdr:colOff>
      <xdr:row>55</xdr:row>
      <xdr:rowOff>49823</xdr:rowOff>
    </xdr:to>
    <xdr:sp macro="" textlink="">
      <xdr:nvSpPr>
        <xdr:cNvPr id="1095" name="Line 2451"/>
        <xdr:cNvSpPr>
          <a:spLocks noChangeShapeType="1"/>
        </xdr:cNvSpPr>
      </xdr:nvSpPr>
      <xdr:spPr bwMode="auto">
        <a:xfrm>
          <a:off x="2268415" y="8514617"/>
          <a:ext cx="200025" cy="85725"/>
        </a:xfrm>
        <a:prstGeom prst="line">
          <a:avLst/>
        </a:prstGeom>
        <a:noFill/>
        <a:ln w="9525">
          <a:solidFill>
            <a:srgbClr val="000000"/>
          </a:solidFill>
          <a:round/>
          <a:headEnd/>
          <a:tailEnd/>
        </a:ln>
      </xdr:spPr>
    </xdr:sp>
    <xdr:clientData/>
  </xdr:twoCellAnchor>
  <xdr:twoCellAnchor>
    <xdr:from>
      <xdr:col>3</xdr:col>
      <xdr:colOff>762000</xdr:colOff>
      <xdr:row>47</xdr:row>
      <xdr:rowOff>80596</xdr:rowOff>
    </xdr:from>
    <xdr:to>
      <xdr:col>4</xdr:col>
      <xdr:colOff>76200</xdr:colOff>
      <xdr:row>49</xdr:row>
      <xdr:rowOff>95251</xdr:rowOff>
    </xdr:to>
    <xdr:sp macro="" textlink="">
      <xdr:nvSpPr>
        <xdr:cNvPr id="72" name="Line 581"/>
        <xdr:cNvSpPr>
          <a:spLocks noChangeShapeType="1"/>
        </xdr:cNvSpPr>
      </xdr:nvSpPr>
      <xdr:spPr bwMode="auto">
        <a:xfrm>
          <a:off x="4081096" y="7400192"/>
          <a:ext cx="420566" cy="322386"/>
        </a:xfrm>
        <a:prstGeom prst="line">
          <a:avLst/>
        </a:prstGeom>
        <a:noFill/>
        <a:ln w="9525">
          <a:solidFill>
            <a:srgbClr val="000000"/>
          </a:solidFill>
          <a:round/>
          <a:headEnd/>
          <a:tailEnd/>
        </a:ln>
      </xdr:spPr>
    </xdr:sp>
    <xdr:clientData/>
  </xdr:twoCellAnchor>
  <xdr:twoCellAnchor>
    <xdr:from>
      <xdr:col>3</xdr:col>
      <xdr:colOff>25978</xdr:colOff>
      <xdr:row>158</xdr:row>
      <xdr:rowOff>107010</xdr:rowOff>
    </xdr:from>
    <xdr:to>
      <xdr:col>7</xdr:col>
      <xdr:colOff>112568</xdr:colOff>
      <xdr:row>183</xdr:row>
      <xdr:rowOff>17947</xdr:rowOff>
    </xdr:to>
    <xdr:graphicFrame macro="">
      <xdr:nvGraphicFramePr>
        <xdr:cNvPr id="60" name="グラフ 5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1086098</xdr:colOff>
      <xdr:row>162</xdr:row>
      <xdr:rowOff>13607</xdr:rowOff>
    </xdr:from>
    <xdr:to>
      <xdr:col>3</xdr:col>
      <xdr:colOff>1086098</xdr:colOff>
      <xdr:row>164</xdr:row>
      <xdr:rowOff>117518</xdr:rowOff>
    </xdr:to>
    <xdr:cxnSp macro="">
      <xdr:nvCxnSpPr>
        <xdr:cNvPr id="62" name="直線コネクタ 61"/>
        <xdr:cNvCxnSpPr/>
      </xdr:nvCxnSpPr>
      <xdr:spPr bwMode="auto">
        <a:xfrm>
          <a:off x="4392634" y="24540482"/>
          <a:ext cx="0" cy="40326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740352</xdr:colOff>
      <xdr:row>162</xdr:row>
      <xdr:rowOff>11751</xdr:rowOff>
    </xdr:from>
    <xdr:to>
      <xdr:col>3</xdr:col>
      <xdr:colOff>1034143</xdr:colOff>
      <xdr:row>165</xdr:row>
      <xdr:rowOff>54428</xdr:rowOff>
    </xdr:to>
    <xdr:cxnSp macro="">
      <xdr:nvCxnSpPr>
        <xdr:cNvPr id="64" name="直線コネクタ 63"/>
        <xdr:cNvCxnSpPr/>
      </xdr:nvCxnSpPr>
      <xdr:spPr bwMode="auto">
        <a:xfrm>
          <a:off x="4046888" y="24538626"/>
          <a:ext cx="293791" cy="49171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701387</xdr:colOff>
      <xdr:row>164</xdr:row>
      <xdr:rowOff>103909</xdr:rowOff>
    </xdr:from>
    <xdr:to>
      <xdr:col>3</xdr:col>
      <xdr:colOff>952500</xdr:colOff>
      <xdr:row>166</xdr:row>
      <xdr:rowOff>136072</xdr:rowOff>
    </xdr:to>
    <xdr:cxnSp macro="">
      <xdr:nvCxnSpPr>
        <xdr:cNvPr id="66" name="直線コネクタ 65"/>
        <xdr:cNvCxnSpPr/>
      </xdr:nvCxnSpPr>
      <xdr:spPr bwMode="auto">
        <a:xfrm>
          <a:off x="4007923" y="24930141"/>
          <a:ext cx="251113" cy="33152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536864</xdr:colOff>
      <xdr:row>167</xdr:row>
      <xdr:rowOff>17317</xdr:rowOff>
    </xdr:from>
    <xdr:to>
      <xdr:col>3</xdr:col>
      <xdr:colOff>850446</xdr:colOff>
      <xdr:row>168</xdr:row>
      <xdr:rowOff>47625</xdr:rowOff>
    </xdr:to>
    <xdr:cxnSp macro="">
      <xdr:nvCxnSpPr>
        <xdr:cNvPr id="69" name="直線コネクタ 68"/>
        <xdr:cNvCxnSpPr/>
      </xdr:nvCxnSpPr>
      <xdr:spPr bwMode="auto">
        <a:xfrm>
          <a:off x="3843400" y="25292585"/>
          <a:ext cx="313582" cy="17998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335231</xdr:colOff>
      <xdr:row>169</xdr:row>
      <xdr:rowOff>27214</xdr:rowOff>
    </xdr:from>
    <xdr:to>
      <xdr:col>3</xdr:col>
      <xdr:colOff>673553</xdr:colOff>
      <xdr:row>172</xdr:row>
      <xdr:rowOff>121227</xdr:rowOff>
    </xdr:to>
    <xdr:cxnSp macro="">
      <xdr:nvCxnSpPr>
        <xdr:cNvPr id="71" name="直線コネクタ 70"/>
        <xdr:cNvCxnSpPr/>
      </xdr:nvCxnSpPr>
      <xdr:spPr bwMode="auto">
        <a:xfrm flipV="1">
          <a:off x="3641767" y="25601839"/>
          <a:ext cx="338322" cy="543049"/>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xdr:col>
      <xdr:colOff>415018</xdr:colOff>
      <xdr:row>170</xdr:row>
      <xdr:rowOff>76708</xdr:rowOff>
    </xdr:from>
    <xdr:to>
      <xdr:col>5</xdr:col>
      <xdr:colOff>204106</xdr:colOff>
      <xdr:row>173</xdr:row>
      <xdr:rowOff>13</xdr:rowOff>
    </xdr:to>
    <xdr:sp macro="" textlink="">
      <xdr:nvSpPr>
        <xdr:cNvPr id="59" name="テキスト ボックス 58"/>
        <xdr:cNvSpPr txBox="1"/>
      </xdr:nvSpPr>
      <xdr:spPr>
        <a:xfrm>
          <a:off x="4823732" y="25801012"/>
          <a:ext cx="891267" cy="372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t"/>
        <a:lstStyle/>
        <a:p>
          <a:pPr algn="ctr"/>
          <a:r>
            <a:rPr kumimoji="1" lang="ja-JP" altLang="en-US" sz="800">
              <a:latin typeface="+mn-ea"/>
              <a:ea typeface="+mn-ea"/>
            </a:rPr>
            <a:t>総額</a:t>
          </a:r>
          <a:endParaRPr kumimoji="1" lang="en-US" altLang="ja-JP" sz="800">
            <a:latin typeface="+mn-ea"/>
            <a:ea typeface="+mn-ea"/>
          </a:endParaRPr>
        </a:p>
        <a:p>
          <a:pPr algn="ctr"/>
          <a:r>
            <a:rPr kumimoji="1" lang="en-US" altLang="ja-JP" sz="900">
              <a:latin typeface="+mn-ea"/>
              <a:ea typeface="+mn-ea"/>
            </a:rPr>
            <a:t>4,941,902</a:t>
          </a:r>
          <a:r>
            <a:rPr kumimoji="1" lang="ja-JP" altLang="en-US" sz="800">
              <a:latin typeface="+mn-ea"/>
              <a:ea typeface="+mn-ea"/>
            </a:rPr>
            <a:t>万円</a:t>
          </a:r>
          <a:endParaRPr kumimoji="1" lang="ja-JP" altLang="en-US" sz="900">
            <a:latin typeface="+mn-ea"/>
            <a:ea typeface="+mn-ea"/>
          </a:endParaRPr>
        </a:p>
      </xdr:txBody>
    </xdr:sp>
    <xdr:clientData/>
  </xdr:twoCellAnchor>
  <xdr:twoCellAnchor>
    <xdr:from>
      <xdr:col>2</xdr:col>
      <xdr:colOff>473546</xdr:colOff>
      <xdr:row>156</xdr:row>
      <xdr:rowOff>76334</xdr:rowOff>
    </xdr:from>
    <xdr:to>
      <xdr:col>3</xdr:col>
      <xdr:colOff>1025996</xdr:colOff>
      <xdr:row>157</xdr:row>
      <xdr:rowOff>133484</xdr:rowOff>
    </xdr:to>
    <xdr:sp macro="" textlink="" fLocksText="0">
      <xdr:nvSpPr>
        <xdr:cNvPr id="11202" name="Text Box 30"/>
        <xdr:cNvSpPr txBox="1">
          <a:spLocks noChangeArrowheads="1"/>
        </xdr:cNvSpPr>
      </xdr:nvSpPr>
      <xdr:spPr bwMode="auto">
        <a:xfrm>
          <a:off x="2677903" y="23705138"/>
          <a:ext cx="1654629" cy="20682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0</xdr:col>
      <xdr:colOff>791308</xdr:colOff>
      <xdr:row>53</xdr:row>
      <xdr:rowOff>87924</xdr:rowOff>
    </xdr:from>
    <xdr:to>
      <xdr:col>0</xdr:col>
      <xdr:colOff>1047750</xdr:colOff>
      <xdr:row>54</xdr:row>
      <xdr:rowOff>109904</xdr:rowOff>
    </xdr:to>
    <xdr:cxnSp macro="">
      <xdr:nvCxnSpPr>
        <xdr:cNvPr id="61" name="直線コネクタ 60"/>
        <xdr:cNvCxnSpPr/>
      </xdr:nvCxnSpPr>
      <xdr:spPr bwMode="auto">
        <a:xfrm flipV="1">
          <a:off x="791308" y="8330712"/>
          <a:ext cx="256442" cy="17584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747347</xdr:colOff>
      <xdr:row>55</xdr:row>
      <xdr:rowOff>14654</xdr:rowOff>
    </xdr:from>
    <xdr:to>
      <xdr:col>1</xdr:col>
      <xdr:colOff>754673</xdr:colOff>
      <xdr:row>56</xdr:row>
      <xdr:rowOff>109903</xdr:rowOff>
    </xdr:to>
    <xdr:cxnSp macro="">
      <xdr:nvCxnSpPr>
        <xdr:cNvPr id="65" name="直線コネクタ 64"/>
        <xdr:cNvCxnSpPr/>
      </xdr:nvCxnSpPr>
      <xdr:spPr bwMode="auto">
        <a:xfrm flipH="1" flipV="1">
          <a:off x="1853712" y="8565173"/>
          <a:ext cx="7326" cy="24911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0</xdr:col>
      <xdr:colOff>40824</xdr:colOff>
      <xdr:row>167</xdr:row>
      <xdr:rowOff>13619</xdr:rowOff>
    </xdr:from>
    <xdr:to>
      <xdr:col>0</xdr:col>
      <xdr:colOff>619126</xdr:colOff>
      <xdr:row>169</xdr:row>
      <xdr:rowOff>108857</xdr:rowOff>
    </xdr:to>
    <xdr:sp macro="" textlink="">
      <xdr:nvSpPr>
        <xdr:cNvPr id="67" name="テキスト ボックス 66"/>
        <xdr:cNvSpPr txBox="1"/>
      </xdr:nvSpPr>
      <xdr:spPr>
        <a:xfrm>
          <a:off x="40824" y="25288887"/>
          <a:ext cx="578302" cy="39459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ctr"/>
          <a:r>
            <a:rPr kumimoji="1" lang="ja-JP" altLang="en-US" sz="700">
              <a:latin typeface="ＭＳ Ｐゴシック" pitchFamily="50" charset="-128"/>
              <a:ea typeface="ＭＳ Ｐゴシック" pitchFamily="50" charset="-128"/>
            </a:rPr>
            <a:t>なめし革・</a:t>
          </a:r>
          <a:endParaRPr kumimoji="1" lang="en-US" altLang="ja-JP" sz="700">
            <a:latin typeface="ＭＳ Ｐゴシック" pitchFamily="50" charset="-128"/>
            <a:ea typeface="ＭＳ Ｐゴシック" pitchFamily="50" charset="-128"/>
          </a:endParaRPr>
        </a:p>
        <a:p>
          <a:pPr algn="ctr"/>
          <a:r>
            <a:rPr kumimoji="1" lang="ja-JP" altLang="en-US" sz="700">
              <a:latin typeface="ＭＳ Ｐゴシック" pitchFamily="50" charset="-128"/>
              <a:ea typeface="ＭＳ Ｐゴシック" pitchFamily="50" charset="-128"/>
            </a:rPr>
            <a:t>同製品・毛皮</a:t>
          </a:r>
          <a:endParaRPr kumimoji="1" lang="en-US" altLang="ja-JP" sz="700">
            <a:latin typeface="ＭＳ Ｐゴシック" pitchFamily="50" charset="-128"/>
            <a:ea typeface="ＭＳ Ｐゴシック" pitchFamily="50" charset="-128"/>
          </a:endParaRPr>
        </a:p>
        <a:p>
          <a:pPr algn="ctr"/>
          <a:r>
            <a:rPr kumimoji="1" lang="en-US" altLang="ja-JP" sz="700">
              <a:latin typeface="ＭＳ Ｐゴシック" pitchFamily="50" charset="-128"/>
              <a:ea typeface="ＭＳ Ｐゴシック" pitchFamily="50" charset="-128"/>
            </a:rPr>
            <a:t>0.2</a:t>
          </a:r>
          <a:r>
            <a:rPr kumimoji="1" lang="ja-JP" altLang="en-US" sz="700">
              <a:latin typeface="ＭＳ Ｐゴシック" pitchFamily="50" charset="-128"/>
              <a:ea typeface="ＭＳ Ｐゴシック" pitchFamily="50" charset="-128"/>
            </a:rPr>
            <a:t>％</a:t>
          </a:r>
          <a:endParaRPr kumimoji="1" lang="en-US" altLang="ja-JP" sz="700">
            <a:latin typeface="ＭＳ Ｐゴシック" pitchFamily="50" charset="-128"/>
            <a:ea typeface="ＭＳ Ｐゴシック" pitchFamily="50" charset="-128"/>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0.55263</cdr:x>
      <cdr:y>0.13093</cdr:y>
    </cdr:from>
    <cdr:to>
      <cdr:x>0.73684</cdr:x>
      <cdr:y>0.20993</cdr:y>
    </cdr:to>
    <cdr:sp macro="" textlink="">
      <cdr:nvSpPr>
        <cdr:cNvPr id="3" name="直線コネクタ 2"/>
        <cdr:cNvSpPr/>
      </cdr:nvSpPr>
      <cdr:spPr bwMode="auto">
        <a:xfrm xmlns:a="http://schemas.openxmlformats.org/drawingml/2006/main" flipH="1">
          <a:off x="1818404" y="502228"/>
          <a:ext cx="606142" cy="3030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0.14737</cdr:x>
      <cdr:y>0.53301</cdr:y>
    </cdr:from>
    <cdr:to>
      <cdr:x>0.25526</cdr:x>
      <cdr:y>0.54402</cdr:y>
    </cdr:to>
    <cdr:sp macro="" textlink="">
      <cdr:nvSpPr>
        <cdr:cNvPr id="15" name="直線コネクタ 14"/>
        <cdr:cNvSpPr/>
      </cdr:nvSpPr>
      <cdr:spPr bwMode="auto">
        <a:xfrm xmlns:a="http://schemas.openxmlformats.org/drawingml/2006/main">
          <a:off x="484903" y="2044607"/>
          <a:ext cx="355030" cy="4223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0.10526</cdr:x>
      <cdr:y>0.63205</cdr:y>
    </cdr:from>
    <cdr:to>
      <cdr:x>0.21053</cdr:x>
      <cdr:y>0.68397</cdr:y>
    </cdr:to>
    <cdr:sp macro="" textlink="">
      <cdr:nvSpPr>
        <cdr:cNvPr id="17" name="直線コネクタ 16"/>
        <cdr:cNvSpPr/>
      </cdr:nvSpPr>
      <cdr:spPr bwMode="auto">
        <a:xfrm xmlns:a="http://schemas.openxmlformats.org/drawingml/2006/main" flipV="1">
          <a:off x="346365" y="2424545"/>
          <a:ext cx="346363" cy="19915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0.12895</cdr:x>
      <cdr:y>0.65914</cdr:y>
    </cdr:from>
    <cdr:to>
      <cdr:x>0.21053</cdr:x>
      <cdr:y>0.85779</cdr:y>
    </cdr:to>
    <cdr:sp macro="" textlink="">
      <cdr:nvSpPr>
        <cdr:cNvPr id="21" name="直線コネクタ 20"/>
        <cdr:cNvSpPr/>
      </cdr:nvSpPr>
      <cdr:spPr bwMode="auto">
        <a:xfrm xmlns:a="http://schemas.openxmlformats.org/drawingml/2006/main" flipV="1">
          <a:off x="424298" y="2528451"/>
          <a:ext cx="268430" cy="76200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0.27895</cdr:x>
      <cdr:y>0.71684</cdr:y>
    </cdr:from>
    <cdr:to>
      <cdr:x>0.29737</cdr:x>
      <cdr:y>0.87414</cdr:y>
    </cdr:to>
    <cdr:sp macro="" textlink="">
      <cdr:nvSpPr>
        <cdr:cNvPr id="23" name="直線コネクタ 22"/>
        <cdr:cNvSpPr/>
      </cdr:nvSpPr>
      <cdr:spPr bwMode="auto">
        <a:xfrm xmlns:a="http://schemas.openxmlformats.org/drawingml/2006/main">
          <a:off x="917862" y="2749764"/>
          <a:ext cx="60610" cy="6033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0.4842</cdr:x>
      <cdr:y>0.48304</cdr:y>
    </cdr:from>
    <cdr:to>
      <cdr:x>0.65789</cdr:x>
      <cdr:y>0.60045</cdr:y>
    </cdr:to>
    <cdr:sp macro="" textlink="">
      <cdr:nvSpPr>
        <cdr:cNvPr id="24" name="テキスト ボックス 23"/>
        <cdr:cNvSpPr txBox="1"/>
      </cdr:nvSpPr>
      <cdr:spPr>
        <a:xfrm xmlns:a="http://schemas.openxmlformats.org/drawingml/2006/main">
          <a:off x="1593239" y="1852933"/>
          <a:ext cx="571519"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2189</a:t>
          </a:r>
          <a:r>
            <a:rPr lang="ja-JP" altLang="en-US" sz="900">
              <a:latin typeface="+mn-ea"/>
              <a:ea typeface="+mn-ea"/>
            </a:rPr>
            <a:t>人</a:t>
          </a:r>
          <a:endParaRPr lang="en-US" altLang="ja-JP" sz="900">
            <a:latin typeface="+mn-ea"/>
            <a:ea typeface="+mn-ea"/>
          </a:endParaRPr>
        </a:p>
      </cdr:txBody>
    </cdr:sp>
  </cdr:relSizeAnchor>
  <cdr:relSizeAnchor xmlns:cdr="http://schemas.openxmlformats.org/drawingml/2006/chartDrawing">
    <cdr:from>
      <cdr:x>0.55263</cdr:x>
      <cdr:y>0.13093</cdr:y>
    </cdr:from>
    <cdr:to>
      <cdr:x>0.73684</cdr:x>
      <cdr:y>0.20993</cdr:y>
    </cdr:to>
    <cdr:sp macro="" textlink="">
      <cdr:nvSpPr>
        <cdr:cNvPr id="2" name="直線コネクタ 2"/>
        <cdr:cNvSpPr/>
      </cdr:nvSpPr>
      <cdr:spPr bwMode="auto">
        <a:xfrm xmlns:a="http://schemas.openxmlformats.org/drawingml/2006/main" flipH="1">
          <a:off x="1818404" y="502228"/>
          <a:ext cx="606142" cy="30306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0.49737</cdr:x>
      <cdr:y>0.15306</cdr:y>
    </cdr:from>
    <cdr:to>
      <cdr:x>0.55803</cdr:x>
      <cdr:y>0.22799</cdr:y>
    </cdr:to>
    <cdr:sp macro="" textlink="">
      <cdr:nvSpPr>
        <cdr:cNvPr id="4" name="直線コネクタ 4"/>
        <cdr:cNvSpPr/>
      </cdr:nvSpPr>
      <cdr:spPr bwMode="auto">
        <a:xfrm xmlns:a="http://schemas.openxmlformats.org/drawingml/2006/main" flipV="1">
          <a:off x="1627345" y="563459"/>
          <a:ext cx="198488" cy="27585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cdr:x>
      <cdr:y>0.16784</cdr:y>
    </cdr:from>
    <cdr:to>
      <cdr:x>0.40208</cdr:x>
      <cdr:y>0.2754</cdr:y>
    </cdr:to>
    <cdr:sp macro="" textlink="">
      <cdr:nvSpPr>
        <cdr:cNvPr id="6" name="直線コネクタ 6"/>
        <cdr:cNvSpPr/>
      </cdr:nvSpPr>
      <cdr:spPr bwMode="auto">
        <a:xfrm xmlns:a="http://schemas.openxmlformats.org/drawingml/2006/main" flipH="1">
          <a:off x="1308760" y="617889"/>
          <a:ext cx="6805" cy="3959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0.23157</cdr:x>
      <cdr:y>0.13642</cdr:y>
    </cdr:from>
    <cdr:to>
      <cdr:x>0.28158</cdr:x>
      <cdr:y>0.31377</cdr:y>
    </cdr:to>
    <cdr:sp macro="" textlink="">
      <cdr:nvSpPr>
        <cdr:cNvPr id="8" name="直線コネクタ 8"/>
        <cdr:cNvSpPr/>
      </cdr:nvSpPr>
      <cdr:spPr bwMode="auto">
        <a:xfrm xmlns:a="http://schemas.openxmlformats.org/drawingml/2006/main">
          <a:off x="757672" y="502228"/>
          <a:ext cx="163630" cy="65287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0.15671</cdr:x>
      <cdr:y>0.26949</cdr:y>
    </cdr:from>
    <cdr:to>
      <cdr:x>0.22895</cdr:x>
      <cdr:y>0.46517</cdr:y>
    </cdr:to>
    <cdr:sp macro="" textlink="">
      <cdr:nvSpPr>
        <cdr:cNvPr id="10" name="直線コネクタ 10"/>
        <cdr:cNvSpPr/>
      </cdr:nvSpPr>
      <cdr:spPr bwMode="auto">
        <a:xfrm xmlns:a="http://schemas.openxmlformats.org/drawingml/2006/main">
          <a:off x="512742" y="992084"/>
          <a:ext cx="236359" cy="72037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0.14737</cdr:x>
      <cdr:y>0.53301</cdr:y>
    </cdr:from>
    <cdr:to>
      <cdr:x>0.25526</cdr:x>
      <cdr:y>0.54402</cdr:y>
    </cdr:to>
    <cdr:sp macro="" textlink="">
      <cdr:nvSpPr>
        <cdr:cNvPr id="12" name="直線コネクタ 14"/>
        <cdr:cNvSpPr/>
      </cdr:nvSpPr>
      <cdr:spPr bwMode="auto">
        <a:xfrm xmlns:a="http://schemas.openxmlformats.org/drawingml/2006/main">
          <a:off x="484903" y="2044607"/>
          <a:ext cx="355030" cy="4223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0.10526</cdr:x>
      <cdr:y>0.63205</cdr:y>
    </cdr:from>
    <cdr:to>
      <cdr:x>0.21053</cdr:x>
      <cdr:y>0.68397</cdr:y>
    </cdr:to>
    <cdr:sp macro="" textlink="">
      <cdr:nvSpPr>
        <cdr:cNvPr id="13" name="直線コネクタ 16"/>
        <cdr:cNvSpPr/>
      </cdr:nvSpPr>
      <cdr:spPr bwMode="auto">
        <a:xfrm xmlns:a="http://schemas.openxmlformats.org/drawingml/2006/main" flipV="1">
          <a:off x="346365" y="2424545"/>
          <a:ext cx="346363" cy="19915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0.12895</cdr:x>
      <cdr:y>0.65914</cdr:y>
    </cdr:from>
    <cdr:to>
      <cdr:x>0.21053</cdr:x>
      <cdr:y>0.85779</cdr:y>
    </cdr:to>
    <cdr:sp macro="" textlink="">
      <cdr:nvSpPr>
        <cdr:cNvPr id="16" name="直線コネクタ 20"/>
        <cdr:cNvSpPr/>
      </cdr:nvSpPr>
      <cdr:spPr bwMode="auto">
        <a:xfrm xmlns:a="http://schemas.openxmlformats.org/drawingml/2006/main" flipV="1">
          <a:off x="424298" y="2528451"/>
          <a:ext cx="268430" cy="76200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0.27895</cdr:x>
      <cdr:y>0.71684</cdr:y>
    </cdr:from>
    <cdr:to>
      <cdr:x>0.29737</cdr:x>
      <cdr:y>0.87414</cdr:y>
    </cdr:to>
    <cdr:sp macro="" textlink="">
      <cdr:nvSpPr>
        <cdr:cNvPr id="18" name="直線コネクタ 22"/>
        <cdr:cNvSpPr/>
      </cdr:nvSpPr>
      <cdr:spPr bwMode="auto">
        <a:xfrm xmlns:a="http://schemas.openxmlformats.org/drawingml/2006/main">
          <a:off x="917862" y="2749764"/>
          <a:ext cx="60610" cy="60339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0.4842</cdr:x>
      <cdr:y>0.48304</cdr:y>
    </cdr:from>
    <cdr:to>
      <cdr:x>0.65789</cdr:x>
      <cdr:y>0.60045</cdr:y>
    </cdr:to>
    <cdr:sp macro="" textlink="">
      <cdr:nvSpPr>
        <cdr:cNvPr id="20" name="テキスト ボックス 23"/>
        <cdr:cNvSpPr txBox="1"/>
      </cdr:nvSpPr>
      <cdr:spPr>
        <a:xfrm xmlns:a="http://schemas.openxmlformats.org/drawingml/2006/main">
          <a:off x="1593239" y="1852933"/>
          <a:ext cx="571519"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2189</a:t>
          </a:r>
          <a:r>
            <a:rPr lang="ja-JP" altLang="en-US" sz="900">
              <a:latin typeface="+mn-ea"/>
              <a:ea typeface="+mn-ea"/>
            </a:rPr>
            <a:t>人</a:t>
          </a:r>
          <a:endParaRPr lang="en-US" altLang="ja-JP" sz="900">
            <a:latin typeface="+mn-ea"/>
            <a:ea typeface="+mn-ea"/>
          </a:endParaRPr>
        </a:p>
      </cdr:txBody>
    </cdr:sp>
  </cdr:relSizeAnchor>
  <cdr:relSizeAnchor xmlns:cdr="http://schemas.openxmlformats.org/drawingml/2006/chartDrawing">
    <cdr:from>
      <cdr:x>0.12136</cdr:x>
      <cdr:y>0.4506</cdr:y>
    </cdr:from>
    <cdr:to>
      <cdr:x>0.17958</cdr:x>
      <cdr:y>0.48017</cdr:y>
    </cdr:to>
    <cdr:sp macro="" textlink="">
      <cdr:nvSpPr>
        <cdr:cNvPr id="26" name="直線コネクタ 25"/>
        <cdr:cNvSpPr/>
      </cdr:nvSpPr>
      <cdr:spPr bwMode="auto">
        <a:xfrm xmlns:a="http://schemas.openxmlformats.org/drawingml/2006/main" flipH="1" flipV="1">
          <a:off x="397083" y="1658834"/>
          <a:ext cx="190500" cy="10885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5.xml><?xml version="1.0" encoding="utf-8"?>
<c:userShapes xmlns:c="http://schemas.openxmlformats.org/drawingml/2006/chart">
  <cdr:relSizeAnchor xmlns:cdr="http://schemas.openxmlformats.org/drawingml/2006/chartDrawing">
    <cdr:from>
      <cdr:x>0.51083</cdr:x>
      <cdr:y>0.13338</cdr:y>
    </cdr:from>
    <cdr:to>
      <cdr:x>0.53911</cdr:x>
      <cdr:y>0.21539</cdr:y>
    </cdr:to>
    <cdr:sp macro="" textlink="">
      <cdr:nvSpPr>
        <cdr:cNvPr id="2" name="Line 578"/>
        <cdr:cNvSpPr>
          <a:spLocks xmlns:a="http://schemas.openxmlformats.org/drawingml/2006/main" noChangeShapeType="1"/>
        </cdr:cNvSpPr>
      </cdr:nvSpPr>
      <cdr:spPr bwMode="auto">
        <a:xfrm xmlns:a="http://schemas.openxmlformats.org/drawingml/2006/main" flipH="1">
          <a:off x="1646085" y="433021"/>
          <a:ext cx="91128" cy="26626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0.42769</cdr:x>
      <cdr:y>0.18303</cdr:y>
    </cdr:from>
    <cdr:to>
      <cdr:x>0.45491</cdr:x>
      <cdr:y>0.26382</cdr:y>
    </cdr:to>
    <cdr:sp macro="" textlink="">
      <cdr:nvSpPr>
        <cdr:cNvPr id="5" name="直線コネクタ 4"/>
        <cdr:cNvSpPr/>
      </cdr:nvSpPr>
      <cdr:spPr bwMode="auto">
        <a:xfrm xmlns:a="http://schemas.openxmlformats.org/drawingml/2006/main">
          <a:off x="1378193" y="594214"/>
          <a:ext cx="87699" cy="2622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0.40268</cdr:x>
      <cdr:y>0.7572</cdr:y>
    </cdr:from>
    <cdr:to>
      <cdr:x>0.42352</cdr:x>
      <cdr:y>0.80366</cdr:y>
    </cdr:to>
    <cdr:sp macro="" textlink="">
      <cdr:nvSpPr>
        <cdr:cNvPr id="6" name="直線コネクタ 5"/>
        <cdr:cNvSpPr/>
      </cdr:nvSpPr>
      <cdr:spPr bwMode="auto">
        <a:xfrm xmlns:a="http://schemas.openxmlformats.org/drawingml/2006/main" flipV="1">
          <a:off x="1297598" y="2458288"/>
          <a:ext cx="67145" cy="1508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0.16166</cdr:x>
      <cdr:y>0.46739</cdr:y>
    </cdr:from>
    <cdr:to>
      <cdr:x>0.24579</cdr:x>
      <cdr:y>0.46739</cdr:y>
    </cdr:to>
    <cdr:sp macro="" textlink="">
      <cdr:nvSpPr>
        <cdr:cNvPr id="8" name="直線コネクタ 7"/>
        <cdr:cNvSpPr/>
      </cdr:nvSpPr>
      <cdr:spPr bwMode="auto">
        <a:xfrm xmlns:a="http://schemas.openxmlformats.org/drawingml/2006/main">
          <a:off x="520944" y="1517406"/>
          <a:ext cx="271096"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6.xml><?xml version="1.0" encoding="utf-8"?>
<c:userShapes xmlns:c="http://schemas.openxmlformats.org/drawingml/2006/chart">
  <cdr:relSizeAnchor xmlns:cdr="http://schemas.openxmlformats.org/drawingml/2006/chartDrawing">
    <cdr:from>
      <cdr:x>0.72078</cdr:x>
      <cdr:y>0.65471</cdr:y>
    </cdr:from>
    <cdr:to>
      <cdr:x>0.86965</cdr:x>
      <cdr:y>0.72284</cdr:y>
    </cdr:to>
    <cdr:sp macro="" textlink="">
      <cdr:nvSpPr>
        <cdr:cNvPr id="2" name="Line 581"/>
        <cdr:cNvSpPr>
          <a:spLocks xmlns:a="http://schemas.openxmlformats.org/drawingml/2006/main" noChangeShapeType="1"/>
        </cdr:cNvSpPr>
      </cdr:nvSpPr>
      <cdr:spPr bwMode="auto">
        <a:xfrm xmlns:a="http://schemas.openxmlformats.org/drawingml/2006/main">
          <a:off x="2345348" y="2167304"/>
          <a:ext cx="484381" cy="2255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0.78608</cdr:x>
      <cdr:y>0.26738</cdr:y>
    </cdr:from>
    <cdr:to>
      <cdr:x>0.83337</cdr:x>
      <cdr:y>0.31386</cdr:y>
    </cdr:to>
    <cdr:sp macro="" textlink="">
      <cdr:nvSpPr>
        <cdr:cNvPr id="4" name="直線コネクタ 3"/>
        <cdr:cNvSpPr/>
      </cdr:nvSpPr>
      <cdr:spPr bwMode="auto">
        <a:xfrm xmlns:a="http://schemas.openxmlformats.org/drawingml/2006/main" flipV="1">
          <a:off x="2557830" y="885093"/>
          <a:ext cx="153865" cy="15386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0.78608</cdr:x>
      <cdr:y>0.36698</cdr:y>
    </cdr:from>
    <cdr:to>
      <cdr:x>0.88066</cdr:x>
      <cdr:y>0.38026</cdr:y>
    </cdr:to>
    <cdr:sp macro="" textlink="">
      <cdr:nvSpPr>
        <cdr:cNvPr id="6" name="直線コネクタ 5"/>
        <cdr:cNvSpPr/>
      </cdr:nvSpPr>
      <cdr:spPr bwMode="auto">
        <a:xfrm xmlns:a="http://schemas.openxmlformats.org/drawingml/2006/main" flipV="1">
          <a:off x="2557830" y="1214804"/>
          <a:ext cx="307731" cy="4396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7.xml><?xml version="1.0" encoding="utf-8"?>
<c:userShapes xmlns:c="http://schemas.openxmlformats.org/drawingml/2006/chart">
  <cdr:relSizeAnchor xmlns:cdr="http://schemas.openxmlformats.org/drawingml/2006/chartDrawing">
    <cdr:from>
      <cdr:x>0.41502</cdr:x>
      <cdr:y>0.45403</cdr:y>
    </cdr:from>
    <cdr:to>
      <cdr:x>0.57327</cdr:x>
      <cdr:y>0.56723</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35062" y="1440103"/>
          <a:ext cx="509067" cy="3590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434</a:t>
          </a:r>
          <a:r>
            <a:rPr lang="ja-JP" altLang="en-US" sz="900" b="0" i="0" u="none" strike="noStrike" baseline="0">
              <a:solidFill>
                <a:srgbClr val="000000"/>
              </a:solidFill>
              <a:latin typeface="ＭＳ Ｐゴシック"/>
              <a:ea typeface="ＭＳ Ｐゴシック"/>
            </a:rPr>
            <a:t>店</a:t>
          </a:r>
        </a:p>
      </cdr:txBody>
    </cdr:sp>
  </cdr:relSizeAnchor>
  <cdr:relSizeAnchor xmlns:cdr="http://schemas.openxmlformats.org/drawingml/2006/chartDrawing">
    <cdr:from>
      <cdr:x>0.4285</cdr:x>
      <cdr:y>0.08945</cdr:y>
    </cdr:from>
    <cdr:to>
      <cdr:x>0.49852</cdr:x>
      <cdr:y>0.1411</cdr:y>
    </cdr:to>
    <cdr:sp macro="" textlink="">
      <cdr:nvSpPr>
        <cdr:cNvPr id="8194" name="Line 2"/>
        <cdr:cNvSpPr>
          <a:spLocks xmlns:a="http://schemas.openxmlformats.org/drawingml/2006/main" noChangeShapeType="1"/>
        </cdr:cNvSpPr>
      </cdr:nvSpPr>
      <cdr:spPr bwMode="auto">
        <a:xfrm xmlns:a="http://schemas.openxmlformats.org/drawingml/2006/main">
          <a:off x="1375453" y="277757"/>
          <a:ext cx="224747" cy="160394"/>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0.52805</cdr:x>
      <cdr:y>0.08889</cdr:y>
    </cdr:from>
    <cdr:to>
      <cdr:x>0.61795</cdr:x>
      <cdr:y>0.16006</cdr:y>
    </cdr:to>
    <cdr:sp macro="" textlink="">
      <cdr:nvSpPr>
        <cdr:cNvPr id="287749" name="Line 2"/>
        <cdr:cNvSpPr>
          <a:spLocks xmlns:a="http://schemas.openxmlformats.org/drawingml/2006/main" noChangeShapeType="1"/>
        </cdr:cNvSpPr>
      </cdr:nvSpPr>
      <cdr:spPr bwMode="auto">
        <a:xfrm xmlns:a="http://schemas.openxmlformats.org/drawingml/2006/main" flipH="1">
          <a:off x="1733550" y="313406"/>
          <a:ext cx="261308" cy="248569"/>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0.42828</cdr:x>
      <cdr:y>0.49391</cdr:y>
    </cdr:from>
    <cdr:to>
      <cdr:x>0.60663</cdr:x>
      <cdr:y>0.64374</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85885" y="1475509"/>
          <a:ext cx="577123" cy="4475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14,132</a:t>
          </a:r>
          <a:r>
            <a:rPr lang="ja-JP" altLang="en-US" sz="800"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0.23476</cdr:x>
      <cdr:y>0.2486</cdr:y>
    </cdr:from>
    <cdr:to>
      <cdr:x>0.2757</cdr:x>
      <cdr:y>0.29431</cdr:y>
    </cdr:to>
    <cdr:sp macro="" textlink="">
      <cdr:nvSpPr>
        <cdr:cNvPr id="9222" name="Line 6"/>
        <cdr:cNvSpPr>
          <a:spLocks xmlns:a="http://schemas.openxmlformats.org/drawingml/2006/main" noChangeShapeType="1"/>
        </cdr:cNvSpPr>
      </cdr:nvSpPr>
      <cdr:spPr bwMode="auto">
        <a:xfrm xmlns:a="http://schemas.openxmlformats.org/drawingml/2006/main">
          <a:off x="758033" y="726936"/>
          <a:ext cx="132194" cy="133664"/>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0.50122</cdr:x>
      <cdr:y>0.45906</cdr:y>
    </cdr:from>
    <cdr:to>
      <cdr:x>0.64415</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28232" y="1735901"/>
          <a:ext cx="492829" cy="492949"/>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62</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dr:relSizeAnchor xmlns:cdr="http://schemas.openxmlformats.org/drawingml/2006/chartDrawing">
    <cdr:from>
      <cdr:x>0.05058</cdr:x>
      <cdr:y>0.37958</cdr:y>
    </cdr:from>
    <cdr:to>
      <cdr:x>0.1993</cdr:x>
      <cdr:y>0.48393</cdr:y>
    </cdr:to>
    <cdr:sp macro="" textlink="">
      <cdr:nvSpPr>
        <cdr:cNvPr id="3" name="テキスト ボックス 2"/>
        <cdr:cNvSpPr txBox="1"/>
      </cdr:nvSpPr>
      <cdr:spPr>
        <a:xfrm xmlns:a="http://schemas.openxmlformats.org/drawingml/2006/main">
          <a:off x="182257" y="1486403"/>
          <a:ext cx="535885" cy="408607"/>
        </a:xfrm>
        <a:prstGeom xmlns:a="http://schemas.openxmlformats.org/drawingml/2006/main" prst="rect">
          <a:avLst/>
        </a:prstGeom>
        <a:noFill xmlns:a="http://schemas.openxmlformats.org/drawingml/2006/main"/>
        <a:ln xmlns:a="http://schemas.openxmlformats.org/drawingml/2006/main">
          <a:solidFill>
            <a:sysClr val="windowText" lastClr="000000"/>
          </a:solidFill>
        </a:ln>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鉄鋼業</a:t>
          </a:r>
          <a:endParaRPr lang="en-US" altLang="ja-JP" sz="800"/>
        </a:p>
        <a:p xmlns:a="http://schemas.openxmlformats.org/drawingml/2006/main">
          <a:pPr algn="ctr"/>
          <a:r>
            <a:rPr lang="en-US" altLang="ja-JP" sz="800"/>
            <a:t>1.6</a:t>
          </a:r>
          <a:r>
            <a:rPr lang="ja-JP" altLang="en-US" sz="800"/>
            <a:t>％</a:t>
          </a:r>
        </a:p>
      </cdr:txBody>
    </cdr:sp>
  </cdr:relSizeAnchor>
  <cdr:relSizeAnchor xmlns:cdr="http://schemas.openxmlformats.org/drawingml/2006/chartDrawing">
    <cdr:from>
      <cdr:x>0.19964</cdr:x>
      <cdr:y>0.4465</cdr:y>
    </cdr:from>
    <cdr:to>
      <cdr:x>0.27284</cdr:x>
      <cdr:y>0.47083</cdr:y>
    </cdr:to>
    <cdr:sp macro="" textlink="">
      <cdr:nvSpPr>
        <cdr:cNvPr id="5" name="直線コネクタ 4"/>
        <cdr:cNvSpPr/>
      </cdr:nvSpPr>
      <cdr:spPr bwMode="auto">
        <a:xfrm xmlns:a="http://schemas.openxmlformats.org/drawingml/2006/main" flipH="1" flipV="1">
          <a:off x="719370" y="1748471"/>
          <a:ext cx="263770" cy="952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4"/>
  <sheetViews>
    <sheetView tabSelected="1" view="pageBreakPreview" zoomScaleNormal="100" zoomScaleSheetLayoutView="100" workbookViewId="0">
      <selection activeCell="B45" sqref="B45"/>
    </sheetView>
  </sheetViews>
  <sheetFormatPr defaultRowHeight="17.100000000000001" customHeight="1"/>
  <cols>
    <col min="1" max="1" width="1.7109375" style="13" customWidth="1"/>
    <col min="2" max="2" width="11.140625" style="13" customWidth="1"/>
    <col min="3" max="3" width="8.85546875" style="13" customWidth="1"/>
    <col min="4" max="4" width="7.85546875" style="13" customWidth="1"/>
    <col min="5" max="5" width="8.7109375" style="13" customWidth="1"/>
    <col min="6" max="6" width="9.140625" style="13"/>
    <col min="7" max="7" width="10.140625" style="13" customWidth="1"/>
    <col min="8" max="8" width="10.5703125" style="13" customWidth="1"/>
    <col min="9" max="9" width="9.7109375" style="13" customWidth="1"/>
    <col min="10" max="10" width="10.42578125" style="13" customWidth="1"/>
    <col min="11" max="11" width="10.28515625" style="13" customWidth="1"/>
    <col min="12" max="16384" width="9.140625" style="13"/>
  </cols>
  <sheetData>
    <row r="1" spans="1:14" ht="17.100000000000001" customHeight="1">
      <c r="B1" s="684" t="s">
        <v>5</v>
      </c>
      <c r="C1" s="684"/>
      <c r="D1" s="684"/>
      <c r="E1" s="684"/>
      <c r="F1" s="684"/>
      <c r="G1" s="684"/>
      <c r="H1" s="684"/>
      <c r="I1" s="684"/>
      <c r="J1" s="684"/>
      <c r="K1" s="684"/>
    </row>
    <row r="2" spans="1:14" ht="15" customHeight="1"/>
    <row r="3" spans="1:14" ht="15" customHeight="1">
      <c r="A3" s="685" t="s">
        <v>471</v>
      </c>
      <c r="B3" s="685"/>
      <c r="C3" s="685"/>
      <c r="D3" s="685"/>
      <c r="E3" s="685"/>
      <c r="F3" s="685"/>
      <c r="G3" s="685"/>
      <c r="H3" s="685"/>
      <c r="I3" s="685"/>
      <c r="J3" s="685"/>
      <c r="K3" s="685"/>
    </row>
    <row r="4" spans="1:14" ht="5.0999999999999996" customHeight="1">
      <c r="A4" s="2"/>
      <c r="B4" s="2"/>
      <c r="C4" s="2"/>
      <c r="D4" s="2"/>
      <c r="E4" s="2"/>
      <c r="F4" s="2"/>
      <c r="G4" s="2"/>
      <c r="H4" s="2"/>
      <c r="I4" s="2"/>
      <c r="J4" s="2"/>
      <c r="K4" s="2"/>
    </row>
    <row r="5" spans="1:14" ht="50.1" customHeight="1">
      <c r="A5" s="686" t="s">
        <v>430</v>
      </c>
      <c r="B5" s="686"/>
      <c r="C5" s="686"/>
      <c r="D5" s="686"/>
      <c r="E5" s="686"/>
      <c r="F5" s="686"/>
      <c r="G5" s="686"/>
      <c r="H5" s="686"/>
      <c r="I5" s="686"/>
      <c r="J5" s="686"/>
      <c r="K5" s="686"/>
    </row>
    <row r="6" spans="1:14" ht="45" customHeight="1">
      <c r="A6" s="686"/>
      <c r="B6" s="686"/>
      <c r="C6" s="686"/>
      <c r="D6" s="686"/>
      <c r="E6" s="686"/>
      <c r="F6" s="686"/>
      <c r="G6" s="686"/>
      <c r="H6" s="686"/>
      <c r="I6" s="686"/>
      <c r="J6" s="686"/>
      <c r="K6" s="686"/>
    </row>
    <row r="7" spans="1:14" ht="15" customHeight="1" thickBot="1">
      <c r="A7" s="13" t="s">
        <v>420</v>
      </c>
      <c r="K7" s="3" t="s">
        <v>6</v>
      </c>
    </row>
    <row r="8" spans="1:14" ht="22.5" customHeight="1">
      <c r="A8" s="687" t="s">
        <v>7</v>
      </c>
      <c r="B8" s="688"/>
      <c r="C8" s="693" t="s">
        <v>354</v>
      </c>
      <c r="D8" s="694"/>
      <c r="E8" s="695"/>
      <c r="F8" s="693" t="s">
        <v>353</v>
      </c>
      <c r="G8" s="694"/>
      <c r="H8" s="694"/>
      <c r="I8" s="691" t="s">
        <v>265</v>
      </c>
      <c r="J8" s="691"/>
      <c r="K8" s="692"/>
    </row>
    <row r="9" spans="1:14" ht="22.5" customHeight="1">
      <c r="A9" s="689"/>
      <c r="B9" s="690"/>
      <c r="C9" s="287" t="s">
        <v>358</v>
      </c>
      <c r="D9" s="520" t="s">
        <v>8</v>
      </c>
      <c r="E9" s="520" t="s">
        <v>9</v>
      </c>
      <c r="F9" s="287" t="s">
        <v>358</v>
      </c>
      <c r="G9" s="520" t="s">
        <v>8</v>
      </c>
      <c r="H9" s="527" t="s">
        <v>9</v>
      </c>
      <c r="I9" s="291" t="s">
        <v>358</v>
      </c>
      <c r="J9" s="397" t="s">
        <v>8</v>
      </c>
      <c r="K9" s="398" t="s">
        <v>9</v>
      </c>
    </row>
    <row r="10" spans="1:14" ht="18.75" customHeight="1">
      <c r="A10" s="698" t="s">
        <v>10</v>
      </c>
      <c r="B10" s="699"/>
      <c r="C10" s="292">
        <f t="shared" ref="C10:H10" si="0">SUM(C11:C12)</f>
        <v>71331</v>
      </c>
      <c r="D10" s="288">
        <f t="shared" si="0"/>
        <v>68543</v>
      </c>
      <c r="E10" s="288">
        <f t="shared" si="0"/>
        <v>517580</v>
      </c>
      <c r="F10" s="518">
        <f t="shared" si="0"/>
        <v>67284</v>
      </c>
      <c r="G10" s="5">
        <f t="shared" si="0"/>
        <v>62977</v>
      </c>
      <c r="H10" s="5">
        <f t="shared" si="0"/>
        <v>514802</v>
      </c>
      <c r="I10" s="7">
        <f t="shared" ref="I10:I23" si="1">F10-C10</f>
        <v>-4047</v>
      </c>
      <c r="J10" s="157">
        <f t="shared" ref="J10:J23" si="2">G10-D10</f>
        <v>-5566</v>
      </c>
      <c r="K10" s="158">
        <f t="shared" ref="K10:K23" si="3">H10-E10</f>
        <v>-2778</v>
      </c>
      <c r="M10" s="514"/>
      <c r="N10" s="126"/>
    </row>
    <row r="11" spans="1:14" s="2" customFormat="1" ht="17.100000000000001" customHeight="1">
      <c r="A11" s="696" t="s">
        <v>11</v>
      </c>
      <c r="B11" s="697"/>
      <c r="C11" s="293">
        <f t="shared" ref="C11:H11" si="4">SUM(C13:C23)</f>
        <v>56572</v>
      </c>
      <c r="D11" s="289">
        <f t="shared" si="4"/>
        <v>54276</v>
      </c>
      <c r="E11" s="289">
        <f t="shared" si="4"/>
        <v>413658</v>
      </c>
      <c r="F11" s="512">
        <f t="shared" si="4"/>
        <v>53451</v>
      </c>
      <c r="G11" s="7">
        <f t="shared" si="4"/>
        <v>49688</v>
      </c>
      <c r="H11" s="7">
        <f t="shared" si="4"/>
        <v>411493</v>
      </c>
      <c r="I11" s="7">
        <f t="shared" si="1"/>
        <v>-3121</v>
      </c>
      <c r="J11" s="7">
        <f t="shared" si="2"/>
        <v>-4588</v>
      </c>
      <c r="K11" s="159">
        <f t="shared" si="3"/>
        <v>-2165</v>
      </c>
      <c r="M11" s="514"/>
      <c r="N11" s="126"/>
    </row>
    <row r="12" spans="1:14" s="2" customFormat="1" ht="17.100000000000001" customHeight="1">
      <c r="A12" s="696" t="s">
        <v>12</v>
      </c>
      <c r="B12" s="697"/>
      <c r="C12" s="293">
        <v>14759</v>
      </c>
      <c r="D12" s="290">
        <v>14267</v>
      </c>
      <c r="E12" s="290">
        <v>103922</v>
      </c>
      <c r="F12" s="7">
        <v>13833</v>
      </c>
      <c r="G12" s="7">
        <v>13289</v>
      </c>
      <c r="H12" s="7">
        <v>103309</v>
      </c>
      <c r="I12" s="7">
        <f t="shared" si="1"/>
        <v>-926</v>
      </c>
      <c r="J12" s="7">
        <f t="shared" si="2"/>
        <v>-978</v>
      </c>
      <c r="K12" s="159">
        <f t="shared" si="3"/>
        <v>-613</v>
      </c>
      <c r="M12" s="514"/>
      <c r="N12" s="126"/>
    </row>
    <row r="13" spans="1:14" ht="17.100000000000001" customHeight="1">
      <c r="A13" s="403"/>
      <c r="B13" s="539" t="s">
        <v>472</v>
      </c>
      <c r="C13" s="399">
        <v>20601</v>
      </c>
      <c r="D13" s="8">
        <v>19596</v>
      </c>
      <c r="E13" s="8">
        <v>154196</v>
      </c>
      <c r="F13" s="8">
        <v>19129</v>
      </c>
      <c r="G13" s="8">
        <v>17287</v>
      </c>
      <c r="H13" s="8">
        <v>149325</v>
      </c>
      <c r="I13" s="8">
        <f t="shared" si="1"/>
        <v>-1472</v>
      </c>
      <c r="J13" s="8">
        <f t="shared" si="2"/>
        <v>-2309</v>
      </c>
      <c r="K13" s="400">
        <f t="shared" si="3"/>
        <v>-4871</v>
      </c>
      <c r="M13" s="9"/>
      <c r="N13" s="10"/>
    </row>
    <row r="14" spans="1:14" ht="17.100000000000001" customHeight="1">
      <c r="A14" s="403"/>
      <c r="B14" s="539" t="s">
        <v>473</v>
      </c>
      <c r="C14" s="399">
        <v>4133</v>
      </c>
      <c r="D14" s="8">
        <v>3928</v>
      </c>
      <c r="E14" s="8">
        <v>29130</v>
      </c>
      <c r="F14" s="8">
        <v>3901</v>
      </c>
      <c r="G14" s="8">
        <v>3566</v>
      </c>
      <c r="H14" s="8">
        <v>29300</v>
      </c>
      <c r="I14" s="8">
        <f t="shared" si="1"/>
        <v>-232</v>
      </c>
      <c r="J14" s="8">
        <f t="shared" si="2"/>
        <v>-362</v>
      </c>
      <c r="K14" s="400">
        <f>H14-E14</f>
        <v>170</v>
      </c>
      <c r="M14" s="514"/>
      <c r="N14" s="126"/>
    </row>
    <row r="15" spans="1:14" ht="17.100000000000001" customHeight="1">
      <c r="A15" s="403"/>
      <c r="B15" s="539" t="s">
        <v>474</v>
      </c>
      <c r="C15" s="399">
        <v>3206</v>
      </c>
      <c r="D15" s="8">
        <v>3098</v>
      </c>
      <c r="E15" s="8">
        <v>19167</v>
      </c>
      <c r="F15" s="8">
        <v>3092</v>
      </c>
      <c r="G15" s="8">
        <v>2937</v>
      </c>
      <c r="H15" s="8">
        <v>18646</v>
      </c>
      <c r="I15" s="8">
        <f t="shared" si="1"/>
        <v>-114</v>
      </c>
      <c r="J15" s="8">
        <f t="shared" si="2"/>
        <v>-161</v>
      </c>
      <c r="K15" s="400">
        <f t="shared" si="3"/>
        <v>-521</v>
      </c>
      <c r="M15" s="514"/>
      <c r="N15" s="126"/>
    </row>
    <row r="16" spans="1:14" ht="17.100000000000001" customHeight="1">
      <c r="A16" s="403"/>
      <c r="B16" s="516" t="s">
        <v>475</v>
      </c>
      <c r="C16" s="293">
        <v>5405</v>
      </c>
      <c r="D16" s="7">
        <v>5238</v>
      </c>
      <c r="E16" s="7">
        <v>53249</v>
      </c>
      <c r="F16" s="7">
        <v>5231</v>
      </c>
      <c r="G16" s="7">
        <v>4840</v>
      </c>
      <c r="H16" s="7">
        <v>53339</v>
      </c>
      <c r="I16" s="7">
        <f t="shared" si="1"/>
        <v>-174</v>
      </c>
      <c r="J16" s="7">
        <f t="shared" si="2"/>
        <v>-398</v>
      </c>
      <c r="K16" s="159">
        <f t="shared" si="3"/>
        <v>90</v>
      </c>
      <c r="M16" s="514"/>
      <c r="N16" s="126"/>
    </row>
    <row r="17" spans="1:14" ht="17.100000000000001" customHeight="1">
      <c r="A17" s="403"/>
      <c r="B17" s="539" t="s">
        <v>476</v>
      </c>
      <c r="C17" s="399">
        <v>2993</v>
      </c>
      <c r="D17" s="8">
        <v>2910</v>
      </c>
      <c r="E17" s="8">
        <v>22717</v>
      </c>
      <c r="F17" s="8">
        <v>2875</v>
      </c>
      <c r="G17" s="8">
        <v>2722</v>
      </c>
      <c r="H17" s="8">
        <v>21859</v>
      </c>
      <c r="I17" s="8">
        <f t="shared" si="1"/>
        <v>-118</v>
      </c>
      <c r="J17" s="8">
        <f t="shared" si="2"/>
        <v>-188</v>
      </c>
      <c r="K17" s="400">
        <f t="shared" si="3"/>
        <v>-858</v>
      </c>
      <c r="M17" s="514"/>
      <c r="N17" s="126"/>
    </row>
    <row r="18" spans="1:14" ht="17.100000000000001" customHeight="1">
      <c r="A18" s="403"/>
      <c r="B18" s="539" t="s">
        <v>477</v>
      </c>
      <c r="C18" s="399">
        <v>2548</v>
      </c>
      <c r="D18" s="8">
        <v>2492</v>
      </c>
      <c r="E18" s="8">
        <v>18422</v>
      </c>
      <c r="F18" s="8">
        <v>2415</v>
      </c>
      <c r="G18" s="8">
        <v>2340</v>
      </c>
      <c r="H18" s="8">
        <v>19879</v>
      </c>
      <c r="I18" s="8">
        <f t="shared" si="1"/>
        <v>-133</v>
      </c>
      <c r="J18" s="8">
        <f t="shared" si="2"/>
        <v>-152</v>
      </c>
      <c r="K18" s="400">
        <f>H18-E18</f>
        <v>1457</v>
      </c>
      <c r="M18" s="514"/>
      <c r="N18" s="126"/>
    </row>
    <row r="19" spans="1:14" s="2" customFormat="1" ht="17.100000000000001" customHeight="1">
      <c r="A19" s="246"/>
      <c r="B19" s="539" t="s">
        <v>478</v>
      </c>
      <c r="C19" s="399">
        <v>6354</v>
      </c>
      <c r="D19" s="8">
        <v>6054</v>
      </c>
      <c r="E19" s="8">
        <v>44506</v>
      </c>
      <c r="F19" s="8">
        <v>5888</v>
      </c>
      <c r="G19" s="8">
        <v>5459</v>
      </c>
      <c r="H19" s="8">
        <v>43231</v>
      </c>
      <c r="I19" s="8">
        <f t="shared" si="1"/>
        <v>-466</v>
      </c>
      <c r="J19" s="8">
        <f t="shared" si="2"/>
        <v>-595</v>
      </c>
      <c r="K19" s="400">
        <f t="shared" si="3"/>
        <v>-1275</v>
      </c>
      <c r="M19" s="514"/>
      <c r="N19" s="126"/>
    </row>
    <row r="20" spans="1:14" ht="17.100000000000001" customHeight="1">
      <c r="A20" s="403"/>
      <c r="B20" s="539" t="s">
        <v>479</v>
      </c>
      <c r="C20" s="399">
        <v>2094</v>
      </c>
      <c r="D20" s="8">
        <v>1948</v>
      </c>
      <c r="E20" s="8">
        <v>16569</v>
      </c>
      <c r="F20" s="8">
        <v>2150</v>
      </c>
      <c r="G20" s="8">
        <v>2082</v>
      </c>
      <c r="H20" s="8">
        <v>19717</v>
      </c>
      <c r="I20" s="8">
        <f t="shared" si="1"/>
        <v>56</v>
      </c>
      <c r="J20" s="8">
        <f t="shared" si="2"/>
        <v>134</v>
      </c>
      <c r="K20" s="400">
        <f>H20-E20</f>
        <v>3148</v>
      </c>
      <c r="M20" s="514"/>
      <c r="N20" s="126"/>
    </row>
    <row r="21" spans="1:14" ht="17.100000000000001" customHeight="1">
      <c r="A21" s="403"/>
      <c r="B21" s="539" t="s">
        <v>480</v>
      </c>
      <c r="C21" s="399">
        <v>4721</v>
      </c>
      <c r="D21" s="8">
        <v>4589</v>
      </c>
      <c r="E21" s="8">
        <v>30322</v>
      </c>
      <c r="F21" s="8">
        <v>4611</v>
      </c>
      <c r="G21" s="8">
        <v>4426</v>
      </c>
      <c r="H21" s="8">
        <v>31586</v>
      </c>
      <c r="I21" s="8">
        <f t="shared" si="1"/>
        <v>-110</v>
      </c>
      <c r="J21" s="8">
        <f t="shared" si="2"/>
        <v>-163</v>
      </c>
      <c r="K21" s="400">
        <f>H21-E21</f>
        <v>1264</v>
      </c>
    </row>
    <row r="22" spans="1:14" ht="20.25" customHeight="1">
      <c r="A22" s="403"/>
      <c r="B22" s="539" t="s">
        <v>481</v>
      </c>
      <c r="C22" s="399">
        <v>3173</v>
      </c>
      <c r="D22" s="8">
        <v>3103</v>
      </c>
      <c r="E22" s="8">
        <v>17508</v>
      </c>
      <c r="F22" s="8">
        <v>2876</v>
      </c>
      <c r="G22" s="8">
        <v>2784</v>
      </c>
      <c r="H22" s="8">
        <v>16732</v>
      </c>
      <c r="I22" s="8">
        <f t="shared" si="1"/>
        <v>-297</v>
      </c>
      <c r="J22" s="8">
        <f t="shared" si="2"/>
        <v>-319</v>
      </c>
      <c r="K22" s="400">
        <f t="shared" si="3"/>
        <v>-776</v>
      </c>
    </row>
    <row r="23" spans="1:14" ht="20.25" customHeight="1" thickBot="1">
      <c r="A23" s="404"/>
      <c r="B23" s="405" t="s">
        <v>482</v>
      </c>
      <c r="C23" s="469">
        <v>1344</v>
      </c>
      <c r="D23" s="401">
        <v>1320</v>
      </c>
      <c r="E23" s="401">
        <v>7872</v>
      </c>
      <c r="F23" s="401">
        <v>1283</v>
      </c>
      <c r="G23" s="401">
        <v>1245</v>
      </c>
      <c r="H23" s="401">
        <v>7879</v>
      </c>
      <c r="I23" s="401">
        <f t="shared" si="1"/>
        <v>-61</v>
      </c>
      <c r="J23" s="401">
        <f t="shared" si="2"/>
        <v>-75</v>
      </c>
      <c r="K23" s="402">
        <f t="shared" si="3"/>
        <v>7</v>
      </c>
    </row>
    <row r="24" spans="1:14" ht="15" customHeight="1">
      <c r="A24" s="681" t="s">
        <v>357</v>
      </c>
      <c r="B24" s="681"/>
      <c r="C24" s="681"/>
      <c r="D24" s="681"/>
      <c r="E24" s="681"/>
      <c r="F24" s="681"/>
      <c r="G24" s="681"/>
      <c r="H24" s="704" t="s">
        <v>355</v>
      </c>
      <c r="I24" s="704"/>
      <c r="J24" s="704"/>
      <c r="K24" s="704"/>
    </row>
    <row r="25" spans="1:14" ht="15" customHeight="1">
      <c r="B25" s="681"/>
      <c r="C25" s="681"/>
      <c r="D25" s="681"/>
      <c r="E25" s="681"/>
      <c r="F25" s="681"/>
      <c r="G25" s="681"/>
      <c r="H25" s="704" t="s">
        <v>356</v>
      </c>
      <c r="I25" s="704"/>
      <c r="J25" s="704"/>
      <c r="K25" s="704"/>
    </row>
    <row r="26" spans="1:14" ht="15" customHeight="1">
      <c r="B26" s="21"/>
      <c r="C26" s="21"/>
      <c r="D26" s="21"/>
      <c r="E26" s="21"/>
      <c r="F26" s="21"/>
      <c r="G26" s="21"/>
      <c r="K26" s="3"/>
    </row>
    <row r="27" spans="1:14" ht="15" customHeight="1" thickBot="1">
      <c r="A27" s="13" t="s">
        <v>483</v>
      </c>
      <c r="K27" s="3" t="s">
        <v>6</v>
      </c>
    </row>
    <row r="28" spans="1:14" ht="22.5" customHeight="1">
      <c r="A28" s="687" t="s">
        <v>7</v>
      </c>
      <c r="B28" s="700"/>
      <c r="C28" s="707" t="s">
        <v>359</v>
      </c>
      <c r="D28" s="708"/>
      <c r="E28" s="709"/>
      <c r="F28" s="708" t="s">
        <v>13</v>
      </c>
      <c r="G28" s="710"/>
      <c r="H28" s="711" t="s">
        <v>14</v>
      </c>
      <c r="I28" s="710"/>
      <c r="J28" s="705" t="s">
        <v>15</v>
      </c>
      <c r="K28" s="706"/>
    </row>
    <row r="29" spans="1:14" ht="22.5" customHeight="1">
      <c r="A29" s="689"/>
      <c r="B29" s="701"/>
      <c r="C29" s="544" t="s">
        <v>8</v>
      </c>
      <c r="D29" s="712" t="s">
        <v>9</v>
      </c>
      <c r="E29" s="713"/>
      <c r="F29" s="286" t="s">
        <v>8</v>
      </c>
      <c r="G29" s="520" t="s">
        <v>9</v>
      </c>
      <c r="H29" s="520" t="s">
        <v>8</v>
      </c>
      <c r="I29" s="520" t="s">
        <v>9</v>
      </c>
      <c r="J29" s="520" t="s">
        <v>8</v>
      </c>
      <c r="K29" s="243" t="s">
        <v>9</v>
      </c>
    </row>
    <row r="30" spans="1:14" ht="15" customHeight="1">
      <c r="A30" s="698" t="s">
        <v>10</v>
      </c>
      <c r="B30" s="699"/>
      <c r="C30" s="545">
        <f>SUM(C31:C32)</f>
        <v>49969</v>
      </c>
      <c r="D30" s="702">
        <f t="shared" ref="D30:K30" si="5">SUM(D31:D32)</f>
        <v>411197</v>
      </c>
      <c r="E30" s="703"/>
      <c r="F30" s="240">
        <f>SUM(F31:F32)</f>
        <v>53438</v>
      </c>
      <c r="G30" s="240">
        <f t="shared" si="5"/>
        <v>266187</v>
      </c>
      <c r="H30" s="240">
        <f t="shared" si="5"/>
        <v>2631</v>
      </c>
      <c r="I30" s="240">
        <f>SUM(I31:I32)</f>
        <v>83465</v>
      </c>
      <c r="J30" s="240">
        <f t="shared" si="5"/>
        <v>11573</v>
      </c>
      <c r="K30" s="244">
        <f t="shared" si="5"/>
        <v>165474</v>
      </c>
    </row>
    <row r="31" spans="1:14" ht="15" customHeight="1">
      <c r="A31" s="696" t="s">
        <v>11</v>
      </c>
      <c r="B31" s="697"/>
      <c r="C31" s="546">
        <f>SUM(C33:C43)</f>
        <v>39139</v>
      </c>
      <c r="D31" s="679">
        <f>SUM(D33:D43)</f>
        <v>325661</v>
      </c>
      <c r="E31" s="680"/>
      <c r="F31" s="241">
        <f t="shared" ref="F31:K31" si="6">SUM(F33:F43)</f>
        <v>42090</v>
      </c>
      <c r="G31" s="241">
        <f t="shared" si="6"/>
        <v>210944</v>
      </c>
      <c r="H31" s="241">
        <f t="shared" si="6"/>
        <v>2178</v>
      </c>
      <c r="I31" s="241">
        <f t="shared" si="6"/>
        <v>68601</v>
      </c>
      <c r="J31" s="241">
        <f t="shared" si="6"/>
        <v>9392</v>
      </c>
      <c r="K31" s="245">
        <f t="shared" si="6"/>
        <v>132430</v>
      </c>
    </row>
    <row r="32" spans="1:14" ht="15" customHeight="1">
      <c r="A32" s="696" t="s">
        <v>12</v>
      </c>
      <c r="B32" s="697"/>
      <c r="C32" s="546">
        <v>10830</v>
      </c>
      <c r="D32" s="679">
        <v>85536</v>
      </c>
      <c r="E32" s="680"/>
      <c r="F32" s="241">
        <v>11348</v>
      </c>
      <c r="G32" s="241">
        <v>55243</v>
      </c>
      <c r="H32" s="241">
        <v>453</v>
      </c>
      <c r="I32" s="241">
        <v>14864</v>
      </c>
      <c r="J32" s="241">
        <v>2181</v>
      </c>
      <c r="K32" s="245">
        <v>33044</v>
      </c>
    </row>
    <row r="33" spans="1:11" ht="15" customHeight="1">
      <c r="A33" s="403"/>
      <c r="B33" s="539" t="s">
        <v>472</v>
      </c>
      <c r="C33" s="547">
        <v>13059</v>
      </c>
      <c r="D33" s="682">
        <v>116299</v>
      </c>
      <c r="E33" s="683"/>
      <c r="F33" s="242">
        <v>14518</v>
      </c>
      <c r="G33" s="242">
        <v>70128</v>
      </c>
      <c r="H33" s="242">
        <v>969</v>
      </c>
      <c r="I33" s="242">
        <v>29347</v>
      </c>
      <c r="J33" s="242">
        <v>3937</v>
      </c>
      <c r="K33" s="247">
        <v>54218</v>
      </c>
    </row>
    <row r="34" spans="1:11" ht="15" customHeight="1">
      <c r="A34" s="403"/>
      <c r="B34" s="539" t="s">
        <v>473</v>
      </c>
      <c r="C34" s="547">
        <v>2800</v>
      </c>
      <c r="D34" s="682">
        <v>22483</v>
      </c>
      <c r="E34" s="683"/>
      <c r="F34" s="242">
        <v>3134</v>
      </c>
      <c r="G34" s="242">
        <v>15491</v>
      </c>
      <c r="H34" s="242">
        <v>177</v>
      </c>
      <c r="I34" s="242">
        <v>5207</v>
      </c>
      <c r="J34" s="242">
        <v>583</v>
      </c>
      <c r="K34" s="247">
        <v>8341</v>
      </c>
    </row>
    <row r="35" spans="1:11" ht="15" customHeight="1">
      <c r="A35" s="403"/>
      <c r="B35" s="539" t="s">
        <v>474</v>
      </c>
      <c r="C35" s="547">
        <v>2588</v>
      </c>
      <c r="D35" s="682">
        <v>15465</v>
      </c>
      <c r="E35" s="683"/>
      <c r="F35" s="242">
        <v>2529</v>
      </c>
      <c r="G35" s="242">
        <v>12009</v>
      </c>
      <c r="H35" s="242">
        <v>85</v>
      </c>
      <c r="I35" s="242">
        <v>1553</v>
      </c>
      <c r="J35" s="242">
        <v>470</v>
      </c>
      <c r="K35" s="247">
        <v>5574</v>
      </c>
    </row>
    <row r="36" spans="1:11" ht="15" customHeight="1">
      <c r="A36" s="403"/>
      <c r="B36" s="516" t="s">
        <v>484</v>
      </c>
      <c r="C36" s="546">
        <v>3717</v>
      </c>
      <c r="D36" s="679">
        <v>43857</v>
      </c>
      <c r="E36" s="680"/>
      <c r="F36" s="241">
        <v>3904</v>
      </c>
      <c r="G36" s="241">
        <v>23740</v>
      </c>
      <c r="H36" s="241">
        <v>304</v>
      </c>
      <c r="I36" s="241">
        <v>14209</v>
      </c>
      <c r="J36" s="241">
        <v>965</v>
      </c>
      <c r="K36" s="245">
        <v>15114</v>
      </c>
    </row>
    <row r="37" spans="1:11" ht="15" customHeight="1">
      <c r="A37" s="403"/>
      <c r="B37" s="539" t="s">
        <v>485</v>
      </c>
      <c r="C37" s="547">
        <v>2142</v>
      </c>
      <c r="D37" s="682">
        <v>17128</v>
      </c>
      <c r="E37" s="683"/>
      <c r="F37" s="242">
        <v>2182</v>
      </c>
      <c r="G37" s="242">
        <v>10890</v>
      </c>
      <c r="H37" s="242">
        <v>80</v>
      </c>
      <c r="I37" s="242">
        <v>3577</v>
      </c>
      <c r="J37" s="242">
        <v>566</v>
      </c>
      <c r="K37" s="247">
        <v>8047</v>
      </c>
    </row>
    <row r="38" spans="1:11" ht="15" customHeight="1">
      <c r="A38" s="403"/>
      <c r="B38" s="539" t="s">
        <v>486</v>
      </c>
      <c r="C38" s="547">
        <v>2044</v>
      </c>
      <c r="D38" s="682">
        <v>16728</v>
      </c>
      <c r="E38" s="683"/>
      <c r="F38" s="242">
        <v>2056</v>
      </c>
      <c r="G38" s="242">
        <v>11596</v>
      </c>
      <c r="H38" s="242">
        <v>68</v>
      </c>
      <c r="I38" s="242">
        <v>1717</v>
      </c>
      <c r="J38" s="242">
        <v>351</v>
      </c>
      <c r="K38" s="247">
        <v>5070</v>
      </c>
    </row>
    <row r="39" spans="1:11" ht="15" customHeight="1">
      <c r="A39" s="246"/>
      <c r="B39" s="539" t="s">
        <v>487</v>
      </c>
      <c r="C39" s="547">
        <v>3994</v>
      </c>
      <c r="D39" s="682">
        <v>32637</v>
      </c>
      <c r="E39" s="683"/>
      <c r="F39" s="242">
        <v>4872</v>
      </c>
      <c r="G39" s="242">
        <v>25231</v>
      </c>
      <c r="H39" s="242">
        <v>182</v>
      </c>
      <c r="I39" s="242">
        <v>5592</v>
      </c>
      <c r="J39" s="242">
        <v>906</v>
      </c>
      <c r="K39" s="247">
        <v>13399</v>
      </c>
    </row>
    <row r="40" spans="1:11" ht="15" customHeight="1">
      <c r="A40" s="403"/>
      <c r="B40" s="539" t="s">
        <v>488</v>
      </c>
      <c r="C40" s="547">
        <v>1653</v>
      </c>
      <c r="D40" s="682">
        <v>14332</v>
      </c>
      <c r="E40" s="683"/>
      <c r="F40" s="242">
        <v>1418</v>
      </c>
      <c r="G40" s="242">
        <v>7607</v>
      </c>
      <c r="H40" s="242">
        <v>93</v>
      </c>
      <c r="I40" s="242">
        <v>2739</v>
      </c>
      <c r="J40" s="242">
        <v>430</v>
      </c>
      <c r="K40" s="247">
        <v>6194</v>
      </c>
    </row>
    <row r="41" spans="1:11" ht="15" customHeight="1">
      <c r="A41" s="403"/>
      <c r="B41" s="539" t="s">
        <v>489</v>
      </c>
      <c r="C41" s="547">
        <v>3569</v>
      </c>
      <c r="D41" s="682">
        <v>25009</v>
      </c>
      <c r="E41" s="683"/>
      <c r="F41" s="242">
        <v>3745</v>
      </c>
      <c r="G41" s="242">
        <v>17850</v>
      </c>
      <c r="H41" s="242">
        <v>98</v>
      </c>
      <c r="I41" s="242">
        <v>2195</v>
      </c>
      <c r="J41" s="242">
        <v>650</v>
      </c>
      <c r="K41" s="247">
        <v>10074</v>
      </c>
    </row>
    <row r="42" spans="1:11" ht="15" customHeight="1">
      <c r="A42" s="403"/>
      <c r="B42" s="539" t="s">
        <v>490</v>
      </c>
      <c r="C42" s="547">
        <v>2460</v>
      </c>
      <c r="D42" s="682">
        <v>14706</v>
      </c>
      <c r="E42" s="683"/>
      <c r="F42" s="242">
        <v>2629</v>
      </c>
      <c r="G42" s="242">
        <v>11526</v>
      </c>
      <c r="H42" s="242">
        <v>78</v>
      </c>
      <c r="I42" s="242">
        <v>1358</v>
      </c>
      <c r="J42" s="242">
        <v>387</v>
      </c>
      <c r="K42" s="247">
        <v>4591</v>
      </c>
    </row>
    <row r="43" spans="1:11" ht="15" customHeight="1" thickBot="1">
      <c r="A43" s="404"/>
      <c r="B43" s="405" t="s">
        <v>491</v>
      </c>
      <c r="C43" s="548">
        <v>1113</v>
      </c>
      <c r="D43" s="714">
        <v>7017</v>
      </c>
      <c r="E43" s="715"/>
      <c r="F43" s="406">
        <v>1103</v>
      </c>
      <c r="G43" s="406">
        <v>4876</v>
      </c>
      <c r="H43" s="406">
        <v>44</v>
      </c>
      <c r="I43" s="406">
        <v>1107</v>
      </c>
      <c r="J43" s="406">
        <v>147</v>
      </c>
      <c r="K43" s="407">
        <v>1808</v>
      </c>
    </row>
    <row r="44" spans="1:11" ht="15" customHeight="1">
      <c r="B44" s="1" t="s">
        <v>569</v>
      </c>
      <c r="K44" s="3" t="s">
        <v>360</v>
      </c>
    </row>
  </sheetData>
  <sheetProtection selectLockedCells="1" selectUnlockedCells="1"/>
  <mergeCells count="37">
    <mergeCell ref="D34:E34"/>
    <mergeCell ref="D35:E35"/>
    <mergeCell ref="D36:E36"/>
    <mergeCell ref="D37:E37"/>
    <mergeCell ref="D43:E43"/>
    <mergeCell ref="D39:E39"/>
    <mergeCell ref="D40:E40"/>
    <mergeCell ref="D41:E41"/>
    <mergeCell ref="D42:E42"/>
    <mergeCell ref="D38:E38"/>
    <mergeCell ref="A31:B31"/>
    <mergeCell ref="A28:B29"/>
    <mergeCell ref="D30:E30"/>
    <mergeCell ref="D31:E31"/>
    <mergeCell ref="H24:K24"/>
    <mergeCell ref="H25:K25"/>
    <mergeCell ref="J28:K28"/>
    <mergeCell ref="C28:E28"/>
    <mergeCell ref="F28:G28"/>
    <mergeCell ref="H28:I28"/>
    <mergeCell ref="D29:E29"/>
    <mergeCell ref="D32:E32"/>
    <mergeCell ref="B25:G25"/>
    <mergeCell ref="D33:E33"/>
    <mergeCell ref="B1:K1"/>
    <mergeCell ref="A3:K3"/>
    <mergeCell ref="A5:K6"/>
    <mergeCell ref="A8:B9"/>
    <mergeCell ref="I8:K8"/>
    <mergeCell ref="F8:H8"/>
    <mergeCell ref="C8:E8"/>
    <mergeCell ref="A32:B32"/>
    <mergeCell ref="A12:B12"/>
    <mergeCell ref="A11:B11"/>
    <mergeCell ref="A10:B10"/>
    <mergeCell ref="A24:G24"/>
    <mergeCell ref="A30:B30"/>
  </mergeCells>
  <phoneticPr fontId="18"/>
  <printOptions horizontalCentered="1"/>
  <pageMargins left="0.59055118110236227" right="0.59055118110236227" top="0.59055118110236227" bottom="0.59055118110236227" header="0.39370078740157483" footer="0.39370078740157483"/>
  <pageSetup paperSize="9" firstPageNumber="63" orientation="portrait" useFirstPageNumber="1" horizontalDpi="300" verticalDpi="300" r:id="rId1"/>
  <headerFooter scaleWithDoc="0" alignWithMargins="0">
    <oddHeader>&amp;R事業所</oddHeader>
    <oddFooter>&amp;C&amp;11－&amp;12&amp;P&amp;11－</oddFooter>
  </headerFooter>
</worksheet>
</file>

<file path=xl/worksheets/sheet10.xml><?xml version="1.0" encoding="utf-8"?>
<worksheet xmlns="http://schemas.openxmlformats.org/spreadsheetml/2006/main" xmlns:r="http://schemas.openxmlformats.org/officeDocument/2006/relationships">
  <dimension ref="A1:L26"/>
  <sheetViews>
    <sheetView view="pageBreakPreview" zoomScaleNormal="75" zoomScaleSheetLayoutView="100" workbookViewId="0">
      <selection activeCell="G5" sqref="G5"/>
    </sheetView>
  </sheetViews>
  <sheetFormatPr defaultRowHeight="24.95" customHeight="1"/>
  <cols>
    <col min="1" max="1" width="16" style="22" customWidth="1"/>
    <col min="2" max="2" width="1.42578125" style="22" customWidth="1"/>
    <col min="3" max="3" width="18.85546875" style="22" customWidth="1"/>
    <col min="4" max="4" width="1.42578125" style="22" customWidth="1"/>
    <col min="5" max="7" width="20.7109375" style="22" customWidth="1"/>
    <col min="8" max="11" width="25" style="111" customWidth="1"/>
    <col min="12" max="16384" width="9.140625" style="22"/>
  </cols>
  <sheetData>
    <row r="1" spans="1:12" ht="5.0999999999999996" customHeight="1"/>
    <row r="2" spans="1:12" ht="15" customHeight="1">
      <c r="A2" s="112" t="s">
        <v>152</v>
      </c>
      <c r="B2" s="112"/>
      <c r="C2" s="13"/>
      <c r="D2" s="13"/>
      <c r="E2" s="13"/>
      <c r="F2" s="13"/>
      <c r="G2" s="13"/>
      <c r="K2" s="535" t="s">
        <v>153</v>
      </c>
      <c r="L2" s="13"/>
    </row>
    <row r="3" spans="1:12" ht="24" customHeight="1">
      <c r="A3" s="770" t="s">
        <v>137</v>
      </c>
      <c r="B3" s="770"/>
      <c r="C3" s="770"/>
      <c r="D3" s="770"/>
      <c r="E3" s="919" t="s">
        <v>17</v>
      </c>
      <c r="F3" s="772" t="s">
        <v>128</v>
      </c>
      <c r="G3" s="674" t="s">
        <v>589</v>
      </c>
      <c r="H3" s="710" t="s">
        <v>154</v>
      </c>
      <c r="I3" s="195" t="s">
        <v>155</v>
      </c>
      <c r="J3" s="196" t="s">
        <v>156</v>
      </c>
      <c r="K3" s="706" t="s">
        <v>157</v>
      </c>
      <c r="L3" s="127"/>
    </row>
    <row r="4" spans="1:12" ht="24" customHeight="1">
      <c r="A4" s="770"/>
      <c r="B4" s="770"/>
      <c r="C4" s="770"/>
      <c r="D4" s="770"/>
      <c r="E4" s="919"/>
      <c r="F4" s="772"/>
      <c r="G4" s="675" t="s">
        <v>590</v>
      </c>
      <c r="H4" s="741"/>
      <c r="I4" s="531" t="s">
        <v>158</v>
      </c>
      <c r="J4" s="113" t="s">
        <v>159</v>
      </c>
      <c r="K4" s="917"/>
      <c r="L4" s="127"/>
    </row>
    <row r="5" spans="1:12" ht="28.5" customHeight="1">
      <c r="A5" s="114"/>
      <c r="B5" s="115"/>
      <c r="C5" s="188" t="s">
        <v>160</v>
      </c>
      <c r="D5" s="442"/>
      <c r="E5" s="4">
        <f>SUM(F5:K5)</f>
        <v>797</v>
      </c>
      <c r="F5" s="443">
        <v>1</v>
      </c>
      <c r="G5" s="45">
        <v>69</v>
      </c>
      <c r="H5" s="45">
        <v>310</v>
      </c>
      <c r="I5" s="45">
        <v>72</v>
      </c>
      <c r="J5" s="45">
        <v>76</v>
      </c>
      <c r="K5" s="444">
        <v>269</v>
      </c>
    </row>
    <row r="6" spans="1:12" ht="28.5" customHeight="1">
      <c r="A6" s="27" t="s">
        <v>145</v>
      </c>
      <c r="B6" s="520"/>
      <c r="C6" s="188" t="s">
        <v>161</v>
      </c>
      <c r="D6" s="442"/>
      <c r="E6" s="6">
        <v>98168</v>
      </c>
      <c r="F6" s="190" t="s">
        <v>121</v>
      </c>
      <c r="G6" s="542" t="s">
        <v>121</v>
      </c>
      <c r="H6" s="49">
        <v>36409</v>
      </c>
      <c r="I6" s="49">
        <v>6261</v>
      </c>
      <c r="J6" s="49">
        <v>12741</v>
      </c>
      <c r="K6" s="277">
        <v>36022</v>
      </c>
    </row>
    <row r="7" spans="1:12" ht="28.5" customHeight="1">
      <c r="A7" s="116"/>
      <c r="B7" s="115"/>
      <c r="C7" s="188" t="s">
        <v>91</v>
      </c>
      <c r="D7" s="442"/>
      <c r="E7" s="6">
        <v>11399622</v>
      </c>
      <c r="F7" s="190" t="s">
        <v>121</v>
      </c>
      <c r="G7" s="542" t="s">
        <v>121</v>
      </c>
      <c r="H7" s="49">
        <v>3907468</v>
      </c>
      <c r="I7" s="49">
        <v>3533570</v>
      </c>
      <c r="J7" s="49">
        <v>655851</v>
      </c>
      <c r="K7" s="277">
        <v>3056130</v>
      </c>
    </row>
    <row r="8" spans="1:12" ht="28.5" customHeight="1">
      <c r="A8" s="114"/>
      <c r="B8" s="115"/>
      <c r="C8" s="188" t="s">
        <v>160</v>
      </c>
      <c r="D8" s="442"/>
      <c r="E8" s="6">
        <v>340</v>
      </c>
      <c r="F8" s="445">
        <v>0</v>
      </c>
      <c r="G8" s="49">
        <v>41</v>
      </c>
      <c r="H8" s="49">
        <v>171</v>
      </c>
      <c r="I8" s="49">
        <v>8</v>
      </c>
      <c r="J8" s="49">
        <v>30</v>
      </c>
      <c r="K8" s="277">
        <v>90</v>
      </c>
    </row>
    <row r="9" spans="1:12" ht="28.5" customHeight="1">
      <c r="A9" s="27" t="s">
        <v>162</v>
      </c>
      <c r="B9" s="520"/>
      <c r="C9" s="188" t="s">
        <v>161</v>
      </c>
      <c r="D9" s="442"/>
      <c r="E9" s="6">
        <v>9349</v>
      </c>
      <c r="F9" s="445">
        <v>0</v>
      </c>
      <c r="G9" s="49">
        <v>1300</v>
      </c>
      <c r="H9" s="49">
        <v>4188</v>
      </c>
      <c r="I9" s="542" t="s">
        <v>121</v>
      </c>
      <c r="J9" s="542" t="s">
        <v>121</v>
      </c>
      <c r="K9" s="277">
        <v>2671</v>
      </c>
    </row>
    <row r="10" spans="1:12" ht="28.5" customHeight="1">
      <c r="A10" s="116"/>
      <c r="B10" s="115"/>
      <c r="C10" s="188" t="s">
        <v>91</v>
      </c>
      <c r="D10" s="442"/>
      <c r="E10" s="6">
        <v>548374</v>
      </c>
      <c r="F10" s="445">
        <v>0</v>
      </c>
      <c r="G10" s="49">
        <v>28662</v>
      </c>
      <c r="H10" s="49">
        <v>160475</v>
      </c>
      <c r="I10" s="542" t="s">
        <v>121</v>
      </c>
      <c r="J10" s="542" t="s">
        <v>121</v>
      </c>
      <c r="K10" s="277">
        <v>304268</v>
      </c>
    </row>
    <row r="11" spans="1:12" ht="28.5" customHeight="1">
      <c r="A11" s="918" t="s">
        <v>163</v>
      </c>
      <c r="B11" s="520"/>
      <c r="C11" s="188" t="s">
        <v>160</v>
      </c>
      <c r="D11" s="442"/>
      <c r="E11" s="6">
        <v>152</v>
      </c>
      <c r="F11" s="445">
        <v>1</v>
      </c>
      <c r="G11" s="49">
        <v>12</v>
      </c>
      <c r="H11" s="49">
        <v>67</v>
      </c>
      <c r="I11" s="49">
        <v>10</v>
      </c>
      <c r="J11" s="49">
        <v>12</v>
      </c>
      <c r="K11" s="277">
        <v>50</v>
      </c>
    </row>
    <row r="12" spans="1:12" ht="28.5" customHeight="1">
      <c r="A12" s="918"/>
      <c r="B12" s="520"/>
      <c r="C12" s="188" t="s">
        <v>161</v>
      </c>
      <c r="D12" s="442"/>
      <c r="E12" s="6">
        <v>10605</v>
      </c>
      <c r="F12" s="445" t="s">
        <v>121</v>
      </c>
      <c r="G12" s="542" t="s">
        <v>121</v>
      </c>
      <c r="H12" s="49">
        <v>4682</v>
      </c>
      <c r="I12" s="49">
        <v>763</v>
      </c>
      <c r="J12" s="542" t="s">
        <v>121</v>
      </c>
      <c r="K12" s="277">
        <v>3385</v>
      </c>
    </row>
    <row r="13" spans="1:12" ht="28.5" customHeight="1">
      <c r="A13" s="918"/>
      <c r="B13" s="115"/>
      <c r="C13" s="188" t="s">
        <v>91</v>
      </c>
      <c r="D13" s="442"/>
      <c r="E13" s="6">
        <v>723720</v>
      </c>
      <c r="F13" s="445" t="s">
        <v>121</v>
      </c>
      <c r="G13" s="542" t="s">
        <v>121</v>
      </c>
      <c r="H13" s="49">
        <v>294479</v>
      </c>
      <c r="I13" s="49">
        <v>15797</v>
      </c>
      <c r="J13" s="542" t="s">
        <v>121</v>
      </c>
      <c r="K13" s="277">
        <v>332247</v>
      </c>
    </row>
    <row r="14" spans="1:12" ht="28.5" customHeight="1">
      <c r="A14" s="918" t="s">
        <v>164</v>
      </c>
      <c r="B14" s="520"/>
      <c r="C14" s="188" t="s">
        <v>160</v>
      </c>
      <c r="D14" s="442"/>
      <c r="E14" s="6">
        <v>114</v>
      </c>
      <c r="F14" s="445">
        <v>0</v>
      </c>
      <c r="G14" s="49">
        <v>12</v>
      </c>
      <c r="H14" s="49">
        <v>47</v>
      </c>
      <c r="I14" s="49">
        <v>11</v>
      </c>
      <c r="J14" s="49">
        <v>15</v>
      </c>
      <c r="K14" s="277">
        <v>29</v>
      </c>
    </row>
    <row r="15" spans="1:12" ht="28.5" customHeight="1">
      <c r="A15" s="918"/>
      <c r="B15" s="520"/>
      <c r="C15" s="188" t="s">
        <v>161</v>
      </c>
      <c r="D15" s="442"/>
      <c r="E15" s="6">
        <v>22607</v>
      </c>
      <c r="F15" s="445">
        <v>0</v>
      </c>
      <c r="G15" s="445" t="s">
        <v>121</v>
      </c>
      <c r="H15" s="49">
        <v>8955</v>
      </c>
      <c r="I15" s="49">
        <v>2323</v>
      </c>
      <c r="J15" s="542" t="s">
        <v>121</v>
      </c>
      <c r="K15" s="277">
        <v>6579</v>
      </c>
    </row>
    <row r="16" spans="1:12" ht="28.5" customHeight="1">
      <c r="A16" s="918"/>
      <c r="B16" s="115"/>
      <c r="C16" s="188" t="s">
        <v>91</v>
      </c>
      <c r="D16" s="442"/>
      <c r="E16" s="6">
        <v>1960656</v>
      </c>
      <c r="F16" s="445">
        <v>0</v>
      </c>
      <c r="G16" s="445" t="s">
        <v>121</v>
      </c>
      <c r="H16" s="49">
        <v>1100063</v>
      </c>
      <c r="I16" s="49">
        <v>87996</v>
      </c>
      <c r="J16" s="542" t="s">
        <v>121</v>
      </c>
      <c r="K16" s="277">
        <v>387097</v>
      </c>
    </row>
    <row r="17" spans="1:12" ht="28.5" customHeight="1">
      <c r="A17" s="918" t="s">
        <v>165</v>
      </c>
      <c r="B17" s="520"/>
      <c r="C17" s="188" t="s">
        <v>160</v>
      </c>
      <c r="D17" s="442"/>
      <c r="E17" s="6">
        <v>35</v>
      </c>
      <c r="F17" s="445">
        <v>0</v>
      </c>
      <c r="G17" s="445">
        <v>2</v>
      </c>
      <c r="H17" s="49">
        <v>11</v>
      </c>
      <c r="I17" s="445">
        <v>4</v>
      </c>
      <c r="J17" s="49">
        <v>6</v>
      </c>
      <c r="K17" s="277">
        <v>12</v>
      </c>
    </row>
    <row r="18" spans="1:12" ht="28.5" customHeight="1">
      <c r="A18" s="918"/>
      <c r="B18" s="520"/>
      <c r="C18" s="188" t="s">
        <v>161</v>
      </c>
      <c r="D18" s="442"/>
      <c r="E18" s="6">
        <v>29207</v>
      </c>
      <c r="F18" s="445">
        <v>0</v>
      </c>
      <c r="G18" s="445" t="s">
        <v>121</v>
      </c>
      <c r="H18" s="542" t="s">
        <v>121</v>
      </c>
      <c r="I18" s="542" t="s">
        <v>121</v>
      </c>
      <c r="J18" s="542" t="s">
        <v>121</v>
      </c>
      <c r="K18" s="197" t="s">
        <v>121</v>
      </c>
    </row>
    <row r="19" spans="1:12" ht="28.5" customHeight="1">
      <c r="A19" s="918"/>
      <c r="B19" s="115"/>
      <c r="C19" s="188" t="s">
        <v>91</v>
      </c>
      <c r="D19" s="442"/>
      <c r="E19" s="6">
        <v>1811226</v>
      </c>
      <c r="F19" s="445">
        <v>0</v>
      </c>
      <c r="G19" s="445" t="s">
        <v>121</v>
      </c>
      <c r="H19" s="542" t="s">
        <v>121</v>
      </c>
      <c r="I19" s="542" t="s">
        <v>121</v>
      </c>
      <c r="J19" s="542" t="s">
        <v>121</v>
      </c>
      <c r="K19" s="197" t="s">
        <v>121</v>
      </c>
    </row>
    <row r="20" spans="1:12" ht="28.5" customHeight="1">
      <c r="A20" s="116"/>
      <c r="B20" s="115"/>
      <c r="C20" s="188" t="s">
        <v>160</v>
      </c>
      <c r="D20" s="442"/>
      <c r="E20" s="541">
        <v>7</v>
      </c>
      <c r="F20" s="445">
        <v>0</v>
      </c>
      <c r="G20" s="445">
        <v>0</v>
      </c>
      <c r="H20" s="49">
        <v>2</v>
      </c>
      <c r="I20" s="445">
        <v>0</v>
      </c>
      <c r="J20" s="49">
        <v>1</v>
      </c>
      <c r="K20" s="277">
        <v>4</v>
      </c>
    </row>
    <row r="21" spans="1:12" ht="28.5" customHeight="1">
      <c r="A21" s="27" t="s">
        <v>166</v>
      </c>
      <c r="B21" s="520"/>
      <c r="C21" s="188" t="s">
        <v>161</v>
      </c>
      <c r="D21" s="442"/>
      <c r="E21" s="6">
        <v>26400</v>
      </c>
      <c r="F21" s="445">
        <v>0</v>
      </c>
      <c r="G21" s="445">
        <v>0</v>
      </c>
      <c r="H21" s="542" t="s">
        <v>121</v>
      </c>
      <c r="I21" s="445">
        <v>0</v>
      </c>
      <c r="J21" s="542" t="s">
        <v>121</v>
      </c>
      <c r="K21" s="197" t="s">
        <v>121</v>
      </c>
    </row>
    <row r="22" spans="1:12" ht="28.5" customHeight="1">
      <c r="A22" s="116"/>
      <c r="B22" s="115"/>
      <c r="C22" s="188" t="s">
        <v>91</v>
      </c>
      <c r="D22" s="442"/>
      <c r="E22" s="6">
        <v>865587</v>
      </c>
      <c r="F22" s="445">
        <v>0</v>
      </c>
      <c r="G22" s="445">
        <v>0</v>
      </c>
      <c r="H22" s="542" t="s">
        <v>121</v>
      </c>
      <c r="I22" s="445">
        <v>0</v>
      </c>
      <c r="J22" s="542" t="s">
        <v>121</v>
      </c>
      <c r="K22" s="197" t="s">
        <v>121</v>
      </c>
    </row>
    <row r="23" spans="1:12" ht="28.5" customHeight="1">
      <c r="A23" s="114"/>
      <c r="B23" s="115"/>
      <c r="C23" s="188" t="s">
        <v>160</v>
      </c>
      <c r="D23" s="442"/>
      <c r="E23" s="6">
        <v>149</v>
      </c>
      <c r="F23" s="445">
        <v>0</v>
      </c>
      <c r="G23" s="445">
        <v>2</v>
      </c>
      <c r="H23" s="49">
        <v>12</v>
      </c>
      <c r="I23" s="49">
        <v>39</v>
      </c>
      <c r="J23" s="49">
        <v>12</v>
      </c>
      <c r="K23" s="277">
        <v>84</v>
      </c>
    </row>
    <row r="24" spans="1:12" ht="28.5" customHeight="1">
      <c r="A24" s="27" t="s">
        <v>167</v>
      </c>
      <c r="B24" s="520"/>
      <c r="C24" s="188" t="s">
        <v>161</v>
      </c>
      <c r="D24" s="442"/>
      <c r="E24" s="641">
        <v>0</v>
      </c>
      <c r="F24" s="445">
        <v>0</v>
      </c>
      <c r="G24" s="445">
        <v>0</v>
      </c>
      <c r="H24" s="445">
        <v>0</v>
      </c>
      <c r="I24" s="445">
        <v>0</v>
      </c>
      <c r="J24" s="445">
        <v>0</v>
      </c>
      <c r="K24" s="446">
        <v>0</v>
      </c>
    </row>
    <row r="25" spans="1:12" ht="28.5" customHeight="1">
      <c r="A25" s="117"/>
      <c r="B25" s="118"/>
      <c r="C25" s="189" t="s">
        <v>91</v>
      </c>
      <c r="D25" s="447"/>
      <c r="E25" s="191">
        <v>5490059</v>
      </c>
      <c r="F25" s="448">
        <v>0</v>
      </c>
      <c r="G25" s="448" t="s">
        <v>121</v>
      </c>
      <c r="H25" s="449">
        <v>637841</v>
      </c>
      <c r="I25" s="449">
        <v>3414752</v>
      </c>
      <c r="J25" s="198" t="s">
        <v>121</v>
      </c>
      <c r="K25" s="450">
        <v>1402567</v>
      </c>
    </row>
    <row r="26" spans="1:12" ht="15" customHeight="1">
      <c r="C26" s="13"/>
      <c r="D26" s="13"/>
      <c r="E26" s="13"/>
      <c r="F26" s="13"/>
      <c r="G26" s="13"/>
      <c r="K26" s="3" t="s">
        <v>95</v>
      </c>
      <c r="L26" s="13"/>
    </row>
  </sheetData>
  <sheetProtection selectLockedCells="1" selectUnlockedCells="1"/>
  <mergeCells count="8">
    <mergeCell ref="K3:K4"/>
    <mergeCell ref="A11:A13"/>
    <mergeCell ref="A14:A16"/>
    <mergeCell ref="A17:A19"/>
    <mergeCell ref="A3:D4"/>
    <mergeCell ref="E3:E4"/>
    <mergeCell ref="F3:F4"/>
    <mergeCell ref="H3:H4"/>
  </mergeCells>
  <phoneticPr fontId="18"/>
  <printOptions horizontalCentered="1"/>
  <pageMargins left="0.59055118110236227" right="0.59055118110236227" top="0.59055118110236227" bottom="0.59055118110236227" header="0.39370078740157483" footer="0.39370078740157483"/>
  <pageSetup paperSize="9" firstPageNumber="72" orientation="portrait" useFirstPageNumber="1" verticalDpi="300" r:id="rId1"/>
  <headerFooter scaleWithDoc="0" alignWithMargins="0">
    <oddHeader>&amp;L事業所</oddHeader>
    <oddFooter>&amp;C&amp;11－&amp;12&amp;P&amp;11－</oddFooter>
  </headerFooter>
</worksheet>
</file>

<file path=xl/worksheets/sheet11.xml><?xml version="1.0" encoding="utf-8"?>
<worksheet xmlns="http://schemas.openxmlformats.org/spreadsheetml/2006/main" xmlns:r="http://schemas.openxmlformats.org/officeDocument/2006/relationships">
  <dimension ref="A1:L26"/>
  <sheetViews>
    <sheetView view="pageBreakPreview" zoomScaleNormal="75" zoomScaleSheetLayoutView="100" workbookViewId="0">
      <pane xSplit="4" topLeftCell="H1" activePane="topRight" state="frozen"/>
      <selection activeCell="A26" sqref="A26"/>
      <selection pane="topRight" activeCell="H19" sqref="H19"/>
    </sheetView>
  </sheetViews>
  <sheetFormatPr defaultRowHeight="24.95" customHeight="1"/>
  <cols>
    <col min="1" max="1" width="16" style="22" customWidth="1"/>
    <col min="2" max="2" width="1.42578125" style="22" customWidth="1"/>
    <col min="3" max="3" width="18.85546875" style="22" customWidth="1"/>
    <col min="4" max="4" width="1.42578125" style="22" customWidth="1"/>
    <col min="5" max="7" width="20.7109375" style="22" customWidth="1"/>
    <col min="8" max="11" width="25" style="111" customWidth="1"/>
    <col min="12" max="16384" width="9.140625" style="22"/>
  </cols>
  <sheetData>
    <row r="1" spans="1:12" ht="5.0999999999999996" customHeight="1"/>
    <row r="2" spans="1:12" ht="15" customHeight="1" thickBot="1">
      <c r="A2" s="112" t="s">
        <v>152</v>
      </c>
      <c r="B2" s="112"/>
      <c r="C2" s="13"/>
      <c r="D2" s="13"/>
      <c r="E2" s="13"/>
      <c r="F2" s="13"/>
      <c r="G2" s="13"/>
      <c r="K2" s="506" t="s">
        <v>153</v>
      </c>
      <c r="L2" s="13"/>
    </row>
    <row r="3" spans="1:12" ht="24" customHeight="1" thickBot="1">
      <c r="A3" s="770" t="s">
        <v>137</v>
      </c>
      <c r="B3" s="770"/>
      <c r="C3" s="770"/>
      <c r="D3" s="770"/>
      <c r="E3" s="919" t="s">
        <v>17</v>
      </c>
      <c r="F3" s="772" t="s">
        <v>128</v>
      </c>
      <c r="G3" s="639" t="s">
        <v>592</v>
      </c>
      <c r="H3" s="782" t="s">
        <v>154</v>
      </c>
      <c r="I3" s="195" t="s">
        <v>155</v>
      </c>
      <c r="J3" s="196" t="s">
        <v>156</v>
      </c>
      <c r="K3" s="706" t="s">
        <v>157</v>
      </c>
      <c r="L3" s="127"/>
    </row>
    <row r="4" spans="1:12" ht="24" customHeight="1">
      <c r="A4" s="770"/>
      <c r="B4" s="770"/>
      <c r="C4" s="770"/>
      <c r="D4" s="770"/>
      <c r="E4" s="919"/>
      <c r="F4" s="772"/>
      <c r="G4" s="640" t="s">
        <v>591</v>
      </c>
      <c r="H4" s="772"/>
      <c r="I4" s="508" t="s">
        <v>158</v>
      </c>
      <c r="J4" s="113" t="s">
        <v>159</v>
      </c>
      <c r="K4" s="917"/>
      <c r="L4" s="127"/>
    </row>
    <row r="5" spans="1:12" ht="28.5" customHeight="1">
      <c r="A5" s="114"/>
      <c r="B5" s="115"/>
      <c r="C5" s="188" t="s">
        <v>160</v>
      </c>
      <c r="D5" s="442"/>
      <c r="E5" s="4">
        <f>SUM(F5:K5)</f>
        <v>797</v>
      </c>
      <c r="F5" s="443">
        <v>1</v>
      </c>
      <c r="G5" s="45">
        <v>69</v>
      </c>
      <c r="H5" s="45">
        <v>310</v>
      </c>
      <c r="I5" s="45">
        <v>72</v>
      </c>
      <c r="J5" s="45">
        <v>76</v>
      </c>
      <c r="K5" s="444">
        <v>269</v>
      </c>
    </row>
    <row r="6" spans="1:12" ht="28.5" customHeight="1">
      <c r="A6" s="27" t="s">
        <v>145</v>
      </c>
      <c r="B6" s="507"/>
      <c r="C6" s="188" t="s">
        <v>161</v>
      </c>
      <c r="D6" s="442"/>
      <c r="E6" s="6">
        <v>98168</v>
      </c>
      <c r="F6" s="190" t="s">
        <v>121</v>
      </c>
      <c r="G6" s="510" t="s">
        <v>121</v>
      </c>
      <c r="H6" s="49">
        <v>36409</v>
      </c>
      <c r="I6" s="49">
        <v>6261</v>
      </c>
      <c r="J6" s="49">
        <v>12741</v>
      </c>
      <c r="K6" s="277">
        <v>36022</v>
      </c>
    </row>
    <row r="7" spans="1:12" ht="28.5" customHeight="1">
      <c r="A7" s="116"/>
      <c r="B7" s="115"/>
      <c r="C7" s="188" t="s">
        <v>91</v>
      </c>
      <c r="D7" s="442"/>
      <c r="E7" s="6">
        <v>11399622</v>
      </c>
      <c r="F7" s="190" t="s">
        <v>121</v>
      </c>
      <c r="G7" s="510" t="s">
        <v>121</v>
      </c>
      <c r="H7" s="49">
        <v>3907468</v>
      </c>
      <c r="I7" s="49">
        <v>3533570</v>
      </c>
      <c r="J7" s="49">
        <v>655851</v>
      </c>
      <c r="K7" s="277">
        <v>3056130</v>
      </c>
    </row>
    <row r="8" spans="1:12" ht="28.5" customHeight="1">
      <c r="A8" s="114"/>
      <c r="B8" s="115"/>
      <c r="C8" s="188" t="s">
        <v>160</v>
      </c>
      <c r="D8" s="442"/>
      <c r="E8" s="6">
        <v>340</v>
      </c>
      <c r="F8" s="445">
        <v>0</v>
      </c>
      <c r="G8" s="49">
        <v>41</v>
      </c>
      <c r="H8" s="49">
        <v>171</v>
      </c>
      <c r="I8" s="49">
        <v>8</v>
      </c>
      <c r="J8" s="49">
        <v>30</v>
      </c>
      <c r="K8" s="277">
        <v>90</v>
      </c>
    </row>
    <row r="9" spans="1:12" ht="28.5" customHeight="1">
      <c r="A9" s="27" t="s">
        <v>162</v>
      </c>
      <c r="B9" s="507"/>
      <c r="C9" s="188" t="s">
        <v>161</v>
      </c>
      <c r="D9" s="442"/>
      <c r="E9" s="6">
        <v>9349</v>
      </c>
      <c r="F9" s="445">
        <v>0</v>
      </c>
      <c r="G9" s="49">
        <v>1300</v>
      </c>
      <c r="H9" s="49">
        <v>4188</v>
      </c>
      <c r="I9" s="510" t="s">
        <v>121</v>
      </c>
      <c r="J9" s="510" t="s">
        <v>121</v>
      </c>
      <c r="K9" s="277">
        <v>2671</v>
      </c>
    </row>
    <row r="10" spans="1:12" ht="28.5" customHeight="1">
      <c r="A10" s="116"/>
      <c r="B10" s="115"/>
      <c r="C10" s="188" t="s">
        <v>91</v>
      </c>
      <c r="D10" s="442"/>
      <c r="E10" s="6">
        <v>548374</v>
      </c>
      <c r="F10" s="445">
        <v>0</v>
      </c>
      <c r="G10" s="49">
        <v>28662</v>
      </c>
      <c r="H10" s="49">
        <v>160475</v>
      </c>
      <c r="I10" s="510" t="s">
        <v>121</v>
      </c>
      <c r="J10" s="510" t="s">
        <v>121</v>
      </c>
      <c r="K10" s="277">
        <v>304268</v>
      </c>
    </row>
    <row r="11" spans="1:12" ht="28.5" customHeight="1">
      <c r="A11" s="918" t="s">
        <v>163</v>
      </c>
      <c r="B11" s="507"/>
      <c r="C11" s="188" t="s">
        <v>160</v>
      </c>
      <c r="D11" s="442"/>
      <c r="E11" s="6">
        <v>152</v>
      </c>
      <c r="F11" s="445">
        <v>1</v>
      </c>
      <c r="G11" s="49">
        <v>12</v>
      </c>
      <c r="H11" s="49">
        <v>67</v>
      </c>
      <c r="I11" s="49">
        <v>10</v>
      </c>
      <c r="J11" s="49">
        <v>12</v>
      </c>
      <c r="K11" s="277">
        <v>50</v>
      </c>
    </row>
    <row r="12" spans="1:12" ht="28.5" customHeight="1">
      <c r="A12" s="918"/>
      <c r="B12" s="507"/>
      <c r="C12" s="188" t="s">
        <v>161</v>
      </c>
      <c r="D12" s="442"/>
      <c r="E12" s="6">
        <v>10605</v>
      </c>
      <c r="F12" s="445" t="s">
        <v>121</v>
      </c>
      <c r="G12" s="510" t="s">
        <v>121</v>
      </c>
      <c r="H12" s="49">
        <v>4682</v>
      </c>
      <c r="I12" s="49">
        <v>763</v>
      </c>
      <c r="J12" s="510" t="s">
        <v>121</v>
      </c>
      <c r="K12" s="277">
        <v>3385</v>
      </c>
    </row>
    <row r="13" spans="1:12" ht="28.5" customHeight="1">
      <c r="A13" s="918"/>
      <c r="B13" s="115"/>
      <c r="C13" s="188" t="s">
        <v>91</v>
      </c>
      <c r="D13" s="442"/>
      <c r="E13" s="6">
        <v>723720</v>
      </c>
      <c r="F13" s="445" t="s">
        <v>121</v>
      </c>
      <c r="G13" s="510" t="s">
        <v>121</v>
      </c>
      <c r="H13" s="49">
        <v>294479</v>
      </c>
      <c r="I13" s="49">
        <v>15797</v>
      </c>
      <c r="J13" s="510" t="s">
        <v>121</v>
      </c>
      <c r="K13" s="277">
        <v>332247</v>
      </c>
    </row>
    <row r="14" spans="1:12" ht="28.5" customHeight="1">
      <c r="A14" s="918" t="s">
        <v>164</v>
      </c>
      <c r="B14" s="507"/>
      <c r="C14" s="188" t="s">
        <v>160</v>
      </c>
      <c r="D14" s="442"/>
      <c r="E14" s="6">
        <v>114</v>
      </c>
      <c r="F14" s="445">
        <v>0</v>
      </c>
      <c r="G14" s="49">
        <v>12</v>
      </c>
      <c r="H14" s="49">
        <v>47</v>
      </c>
      <c r="I14" s="49">
        <v>11</v>
      </c>
      <c r="J14" s="49">
        <v>15</v>
      </c>
      <c r="K14" s="277">
        <v>29</v>
      </c>
    </row>
    <row r="15" spans="1:12" ht="28.5" customHeight="1">
      <c r="A15" s="918"/>
      <c r="B15" s="507"/>
      <c r="C15" s="188" t="s">
        <v>161</v>
      </c>
      <c r="D15" s="442"/>
      <c r="E15" s="6">
        <v>22607</v>
      </c>
      <c r="F15" s="445">
        <v>0</v>
      </c>
      <c r="G15" s="445" t="s">
        <v>121</v>
      </c>
      <c r="H15" s="49">
        <v>8955</v>
      </c>
      <c r="I15" s="49">
        <v>2323</v>
      </c>
      <c r="J15" s="510" t="s">
        <v>121</v>
      </c>
      <c r="K15" s="277">
        <v>6579</v>
      </c>
    </row>
    <row r="16" spans="1:12" ht="28.5" customHeight="1">
      <c r="A16" s="918"/>
      <c r="B16" s="115"/>
      <c r="C16" s="188" t="s">
        <v>91</v>
      </c>
      <c r="D16" s="442"/>
      <c r="E16" s="6">
        <v>1960656</v>
      </c>
      <c r="F16" s="445">
        <v>0</v>
      </c>
      <c r="G16" s="445" t="s">
        <v>121</v>
      </c>
      <c r="H16" s="49">
        <v>1100063</v>
      </c>
      <c r="I16" s="49">
        <v>87996</v>
      </c>
      <c r="J16" s="510" t="s">
        <v>121</v>
      </c>
      <c r="K16" s="277">
        <v>387097</v>
      </c>
    </row>
    <row r="17" spans="1:12" ht="28.5" customHeight="1">
      <c r="A17" s="918" t="s">
        <v>165</v>
      </c>
      <c r="B17" s="507"/>
      <c r="C17" s="188" t="s">
        <v>160</v>
      </c>
      <c r="D17" s="442"/>
      <c r="E17" s="6">
        <v>35</v>
      </c>
      <c r="F17" s="445">
        <v>0</v>
      </c>
      <c r="G17" s="445">
        <v>2</v>
      </c>
      <c r="H17" s="49">
        <v>11</v>
      </c>
      <c r="I17" s="642">
        <v>4</v>
      </c>
      <c r="J17" s="49">
        <v>6</v>
      </c>
      <c r="K17" s="277">
        <v>12</v>
      </c>
    </row>
    <row r="18" spans="1:12" ht="28.5" customHeight="1">
      <c r="A18" s="918"/>
      <c r="B18" s="507"/>
      <c r="C18" s="188" t="s">
        <v>161</v>
      </c>
      <c r="D18" s="442"/>
      <c r="E18" s="6">
        <v>29207</v>
      </c>
      <c r="F18" s="445">
        <v>0</v>
      </c>
      <c r="G18" s="445" t="s">
        <v>121</v>
      </c>
      <c r="H18" s="576" t="s">
        <v>594</v>
      </c>
      <c r="I18" s="576" t="s">
        <v>593</v>
      </c>
      <c r="J18" s="510" t="s">
        <v>121</v>
      </c>
      <c r="K18" s="197" t="s">
        <v>121</v>
      </c>
    </row>
    <row r="19" spans="1:12" ht="28.5" customHeight="1">
      <c r="A19" s="918"/>
      <c r="B19" s="115"/>
      <c r="C19" s="188" t="s">
        <v>91</v>
      </c>
      <c r="D19" s="442"/>
      <c r="E19" s="6">
        <v>1811226</v>
      </c>
      <c r="F19" s="445">
        <v>0</v>
      </c>
      <c r="G19" s="445" t="s">
        <v>121</v>
      </c>
      <c r="H19" s="510" t="s">
        <v>121</v>
      </c>
      <c r="I19" s="510" t="s">
        <v>121</v>
      </c>
      <c r="J19" s="510" t="s">
        <v>121</v>
      </c>
      <c r="K19" s="197" t="s">
        <v>121</v>
      </c>
    </row>
    <row r="20" spans="1:12" ht="28.5" customHeight="1">
      <c r="A20" s="116"/>
      <c r="B20" s="115"/>
      <c r="C20" s="188" t="s">
        <v>160</v>
      </c>
      <c r="D20" s="442"/>
      <c r="E20" s="509">
        <v>7</v>
      </c>
      <c r="F20" s="445">
        <v>0</v>
      </c>
      <c r="G20" s="445">
        <v>0</v>
      </c>
      <c r="H20" s="49">
        <v>2</v>
      </c>
      <c r="I20" s="445">
        <v>0</v>
      </c>
      <c r="J20" s="49">
        <v>1</v>
      </c>
      <c r="K20" s="277">
        <v>4</v>
      </c>
    </row>
    <row r="21" spans="1:12" ht="28.5" customHeight="1">
      <c r="A21" s="27" t="s">
        <v>166</v>
      </c>
      <c r="B21" s="507"/>
      <c r="C21" s="188" t="s">
        <v>161</v>
      </c>
      <c r="D21" s="442"/>
      <c r="E21" s="6">
        <v>26400</v>
      </c>
      <c r="F21" s="445">
        <v>0</v>
      </c>
      <c r="G21" s="445">
        <v>0</v>
      </c>
      <c r="H21" s="510" t="s">
        <v>121</v>
      </c>
      <c r="I21" s="445">
        <v>0</v>
      </c>
      <c r="J21" s="510" t="s">
        <v>121</v>
      </c>
      <c r="K21" s="197" t="s">
        <v>121</v>
      </c>
    </row>
    <row r="22" spans="1:12" ht="28.5" customHeight="1">
      <c r="A22" s="116"/>
      <c r="B22" s="115"/>
      <c r="C22" s="188" t="s">
        <v>91</v>
      </c>
      <c r="D22" s="442"/>
      <c r="E22" s="6">
        <v>865587</v>
      </c>
      <c r="F22" s="445">
        <v>0</v>
      </c>
      <c r="G22" s="445">
        <v>0</v>
      </c>
      <c r="H22" s="510" t="s">
        <v>121</v>
      </c>
      <c r="I22" s="445">
        <v>0</v>
      </c>
      <c r="J22" s="510" t="s">
        <v>121</v>
      </c>
      <c r="K22" s="197" t="s">
        <v>121</v>
      </c>
    </row>
    <row r="23" spans="1:12" ht="28.5" customHeight="1">
      <c r="A23" s="114"/>
      <c r="B23" s="115"/>
      <c r="C23" s="188" t="s">
        <v>160</v>
      </c>
      <c r="D23" s="442"/>
      <c r="E23" s="6">
        <v>149</v>
      </c>
      <c r="F23" s="445">
        <v>0</v>
      </c>
      <c r="G23" s="445">
        <v>2</v>
      </c>
      <c r="H23" s="49">
        <v>12</v>
      </c>
      <c r="I23" s="49">
        <v>39</v>
      </c>
      <c r="J23" s="49">
        <v>12</v>
      </c>
      <c r="K23" s="277">
        <v>84</v>
      </c>
    </row>
    <row r="24" spans="1:12" ht="28.5" customHeight="1">
      <c r="A24" s="27" t="s">
        <v>167</v>
      </c>
      <c r="B24" s="507"/>
      <c r="C24" s="188" t="s">
        <v>161</v>
      </c>
      <c r="D24" s="442"/>
      <c r="E24" s="445">
        <v>0</v>
      </c>
      <c r="F24" s="445">
        <v>0</v>
      </c>
      <c r="G24" s="445">
        <v>0</v>
      </c>
      <c r="H24" s="445">
        <v>0</v>
      </c>
      <c r="I24" s="445">
        <v>0</v>
      </c>
      <c r="J24" s="445">
        <v>0</v>
      </c>
      <c r="K24" s="446">
        <v>0</v>
      </c>
    </row>
    <row r="25" spans="1:12" ht="28.5" customHeight="1" thickBot="1">
      <c r="A25" s="117"/>
      <c r="B25" s="118"/>
      <c r="C25" s="189" t="s">
        <v>91</v>
      </c>
      <c r="D25" s="447"/>
      <c r="E25" s="191">
        <v>5490059</v>
      </c>
      <c r="F25" s="448">
        <v>0</v>
      </c>
      <c r="G25" s="448" t="s">
        <v>121</v>
      </c>
      <c r="H25" s="449">
        <v>637841</v>
      </c>
      <c r="I25" s="449">
        <v>3414752</v>
      </c>
      <c r="J25" s="198" t="s">
        <v>121</v>
      </c>
      <c r="K25" s="450">
        <v>1402567</v>
      </c>
    </row>
    <row r="26" spans="1:12" ht="15" customHeight="1">
      <c r="C26" s="13"/>
      <c r="D26" s="13"/>
      <c r="E26" s="13"/>
      <c r="F26" s="13"/>
      <c r="G26" s="13"/>
      <c r="K26" s="3" t="s">
        <v>95</v>
      </c>
      <c r="L26" s="13"/>
    </row>
  </sheetData>
  <sheetProtection selectLockedCells="1" selectUnlockedCells="1"/>
  <mergeCells count="8">
    <mergeCell ref="K3:K4"/>
    <mergeCell ref="A11:A13"/>
    <mergeCell ref="A14:A16"/>
    <mergeCell ref="A17:A19"/>
    <mergeCell ref="A3:D4"/>
    <mergeCell ref="E3:E4"/>
    <mergeCell ref="F3:F4"/>
    <mergeCell ref="H3:H4"/>
  </mergeCells>
  <phoneticPr fontId="18"/>
  <printOptions horizontalCentered="1"/>
  <pageMargins left="0.59055118110236227" right="0.59055118110236227" top="0.59055118110236227" bottom="0.59055118110236227" header="0.39370078740157483" footer="0.39370078740157483"/>
  <pageSetup paperSize="9" firstPageNumber="72" orientation="portrait" useFirstPageNumber="1" horizontalDpi="300" verticalDpi="300" r:id="rId1"/>
  <headerFooter scaleWithDoc="0" alignWithMargins="0">
    <oddHeader>&amp;R事業所</oddHeader>
    <oddFooter>&amp;C&amp;12&amp;A</oddFooter>
  </headerFooter>
</worksheet>
</file>

<file path=xl/worksheets/sheet12.xml><?xml version="1.0" encoding="utf-8"?>
<worksheet xmlns="http://schemas.openxmlformats.org/spreadsheetml/2006/main" xmlns:r="http://schemas.openxmlformats.org/officeDocument/2006/relationships">
  <dimension ref="A1:P47"/>
  <sheetViews>
    <sheetView view="pageBreakPreview" zoomScaleNormal="100" zoomScaleSheetLayoutView="100" workbookViewId="0">
      <selection activeCell="A5" sqref="A5"/>
    </sheetView>
  </sheetViews>
  <sheetFormatPr defaultRowHeight="17.100000000000001" customHeight="1"/>
  <cols>
    <col min="1" max="1" width="13.7109375" style="132" customWidth="1"/>
    <col min="2" max="2" width="12.7109375" style="132" customWidth="1"/>
    <col min="3" max="3" width="11.42578125" style="132" customWidth="1"/>
    <col min="4" max="4" width="13" style="132" customWidth="1"/>
    <col min="5" max="6" width="15.7109375" style="132" customWidth="1"/>
    <col min="7" max="7" width="17.140625" style="132" customWidth="1"/>
    <col min="8" max="8" width="1.140625" style="132" customWidth="1"/>
    <col min="9" max="10" width="16.28515625" style="132" customWidth="1"/>
    <col min="11" max="13" width="16.42578125" style="132" customWidth="1"/>
    <col min="14" max="14" width="17.7109375" style="132" customWidth="1"/>
    <col min="15" max="16384" width="9.140625" style="132"/>
  </cols>
  <sheetData>
    <row r="1" spans="1:16" ht="5.0999999999999996" customHeight="1">
      <c r="B1" s="131" t="s">
        <v>168</v>
      </c>
      <c r="C1" s="131"/>
      <c r="D1" s="131"/>
      <c r="E1" s="131"/>
      <c r="J1" s="131"/>
      <c r="K1" s="131"/>
      <c r="L1" s="131"/>
      <c r="M1" s="131"/>
      <c r="N1" s="131"/>
    </row>
    <row r="2" spans="1:16" ht="15" customHeight="1">
      <c r="A2" s="133" t="s">
        <v>169</v>
      </c>
      <c r="B2" s="131"/>
      <c r="C2" s="131"/>
      <c r="D2" s="131"/>
      <c r="E2" s="131"/>
      <c r="I2" s="920"/>
      <c r="J2" s="920"/>
      <c r="K2" s="920"/>
      <c r="L2" s="920"/>
      <c r="M2" s="920"/>
      <c r="N2" s="920"/>
    </row>
    <row r="3" spans="1:16" ht="5.0999999999999996" customHeight="1">
      <c r="A3" s="133"/>
      <c r="B3" s="131"/>
      <c r="C3" s="131"/>
      <c r="D3" s="131"/>
      <c r="E3" s="131"/>
      <c r="I3" s="131"/>
      <c r="J3" s="131"/>
      <c r="K3" s="131"/>
      <c r="L3" s="131"/>
      <c r="M3" s="131"/>
      <c r="N3" s="131"/>
    </row>
    <row r="4" spans="1:16" ht="45" customHeight="1">
      <c r="A4" s="921" t="s">
        <v>598</v>
      </c>
      <c r="B4" s="922"/>
      <c r="C4" s="922"/>
      <c r="D4" s="922"/>
      <c r="E4" s="922"/>
      <c r="F4" s="922"/>
      <c r="G4" s="922"/>
      <c r="I4" s="922"/>
      <c r="J4" s="922"/>
      <c r="K4" s="922"/>
      <c r="L4" s="922"/>
      <c r="M4" s="922"/>
      <c r="N4" s="922"/>
    </row>
    <row r="5" spans="1:16" ht="15" customHeight="1">
      <c r="A5" s="131"/>
      <c r="B5" s="131"/>
      <c r="C5" s="131"/>
      <c r="D5" s="131"/>
      <c r="E5" s="131"/>
      <c r="F5" s="131"/>
      <c r="G5" s="131"/>
      <c r="H5" s="131"/>
      <c r="I5" s="131"/>
      <c r="J5" s="131"/>
      <c r="K5" s="131"/>
      <c r="L5" s="131"/>
      <c r="M5" s="131"/>
      <c r="N5" s="131"/>
    </row>
    <row r="6" spans="1:16" ht="15" customHeight="1" thickBot="1">
      <c r="A6" s="267" t="s">
        <v>511</v>
      </c>
      <c r="B6" s="131"/>
      <c r="C6" s="131"/>
      <c r="D6" s="131"/>
      <c r="E6" s="131"/>
      <c r="F6" s="131"/>
      <c r="G6" s="131"/>
      <c r="H6" s="131"/>
      <c r="I6" s="131"/>
      <c r="J6" s="131"/>
      <c r="K6" s="131"/>
      <c r="L6" s="131"/>
      <c r="M6" s="923" t="s">
        <v>170</v>
      </c>
      <c r="N6" s="923"/>
    </row>
    <row r="7" spans="1:16" ht="21.75" customHeight="1" thickBot="1">
      <c r="A7" s="924" t="s">
        <v>171</v>
      </c>
      <c r="B7" s="925"/>
      <c r="C7" s="772" t="s">
        <v>172</v>
      </c>
      <c r="D7" s="772"/>
      <c r="E7" s="772" t="s">
        <v>173</v>
      </c>
      <c r="F7" s="772"/>
      <c r="G7" s="378" t="s">
        <v>174</v>
      </c>
      <c r="H7" s="387"/>
      <c r="I7" s="451" t="s">
        <v>419</v>
      </c>
      <c r="J7" s="927" t="s">
        <v>175</v>
      </c>
      <c r="K7" s="379" t="s">
        <v>176</v>
      </c>
      <c r="L7" s="451"/>
      <c r="M7" s="452"/>
      <c r="N7" s="928" t="s">
        <v>177</v>
      </c>
      <c r="O7" s="131"/>
      <c r="P7" s="131"/>
    </row>
    <row r="8" spans="1:16" ht="21.75" customHeight="1">
      <c r="A8" s="926"/>
      <c r="B8" s="690"/>
      <c r="C8" s="772"/>
      <c r="D8" s="772"/>
      <c r="E8" s="380" t="s">
        <v>178</v>
      </c>
      <c r="F8" s="554" t="s">
        <v>179</v>
      </c>
      <c r="G8" s="554" t="s">
        <v>180</v>
      </c>
      <c r="H8" s="453"/>
      <c r="I8" s="381" t="s">
        <v>181</v>
      </c>
      <c r="J8" s="927"/>
      <c r="K8" s="119" t="s">
        <v>180</v>
      </c>
      <c r="L8" s="119" t="s">
        <v>182</v>
      </c>
      <c r="M8" s="119" t="s">
        <v>181</v>
      </c>
      <c r="N8" s="928"/>
      <c r="O8" s="131"/>
      <c r="P8" s="131"/>
    </row>
    <row r="9" spans="1:16" ht="17.100000000000001" customHeight="1">
      <c r="A9" s="929" t="s">
        <v>183</v>
      </c>
      <c r="B9" s="929"/>
      <c r="C9" s="930">
        <f>+C11+C12</f>
        <v>1236</v>
      </c>
      <c r="D9" s="930"/>
      <c r="E9" s="382">
        <f>+E11+E12</f>
        <v>23739</v>
      </c>
      <c r="F9" s="383">
        <f>E9/C9</f>
        <v>19.206310679611651</v>
      </c>
      <c r="G9" s="382">
        <v>6347325</v>
      </c>
      <c r="H9" s="384"/>
      <c r="I9" s="385">
        <f>G9/E9</f>
        <v>267.37962845949704</v>
      </c>
      <c r="J9" s="382">
        <v>43618398</v>
      </c>
      <c r="K9" s="382">
        <v>61883816</v>
      </c>
      <c r="L9" s="383">
        <f>K9/C9</f>
        <v>50067.812297734628</v>
      </c>
      <c r="M9" s="383">
        <f>K9/E9</f>
        <v>2606.8417372256622</v>
      </c>
      <c r="N9" s="663">
        <v>14379557</v>
      </c>
      <c r="O9" s="131"/>
      <c r="P9" s="131"/>
    </row>
    <row r="10" spans="1:16" ht="12" customHeight="1">
      <c r="A10" s="396"/>
      <c r="B10" s="645"/>
      <c r="C10" s="649"/>
      <c r="D10" s="192"/>
      <c r="E10" s="192"/>
      <c r="F10" s="201"/>
      <c r="G10" s="192"/>
      <c r="H10" s="122"/>
      <c r="I10" s="454"/>
      <c r="J10" s="192"/>
      <c r="K10" s="192"/>
      <c r="L10" s="454"/>
      <c r="M10" s="201"/>
      <c r="N10" s="386"/>
      <c r="O10" s="131"/>
      <c r="P10" s="131"/>
    </row>
    <row r="11" spans="1:16" ht="17.100000000000001" customHeight="1">
      <c r="A11" s="931" t="s">
        <v>184</v>
      </c>
      <c r="B11" s="931"/>
      <c r="C11" s="932">
        <f>SUM(C14:D24)</f>
        <v>867</v>
      </c>
      <c r="D11" s="932"/>
      <c r="E11" s="192">
        <f>SUM(E14:E24)</f>
        <v>17206</v>
      </c>
      <c r="F11" s="201">
        <f>E11/C11</f>
        <v>19.845444059976931</v>
      </c>
      <c r="G11" s="192">
        <f>SUM(G14:G24)</f>
        <v>4394439</v>
      </c>
      <c r="H11" s="122"/>
      <c r="I11" s="454">
        <f>G11/E11</f>
        <v>255.40154597233524</v>
      </c>
      <c r="J11" s="192">
        <f>SUM(J14:J24)</f>
        <v>16894179</v>
      </c>
      <c r="K11" s="192">
        <f>SUM(K14:K24)</f>
        <v>29122599</v>
      </c>
      <c r="L11" s="201">
        <f>K11/C11</f>
        <v>33590.079584775085</v>
      </c>
      <c r="M11" s="201">
        <f>K11/E11</f>
        <v>1692.5839242124839</v>
      </c>
      <c r="N11" s="386">
        <f>SUM(N14:N24)</f>
        <v>10818629</v>
      </c>
      <c r="O11" s="131"/>
      <c r="P11" s="131"/>
    </row>
    <row r="12" spans="1:16" ht="17.100000000000001" customHeight="1">
      <c r="A12" s="931" t="s">
        <v>185</v>
      </c>
      <c r="B12" s="931"/>
      <c r="C12" s="932">
        <v>369</v>
      </c>
      <c r="D12" s="932"/>
      <c r="E12" s="192">
        <v>6533</v>
      </c>
      <c r="F12" s="201">
        <f>E12/C12</f>
        <v>17.704607046070461</v>
      </c>
      <c r="G12" s="192">
        <f>G9-G11</f>
        <v>1952886</v>
      </c>
      <c r="H12" s="122"/>
      <c r="I12" s="454">
        <f>G12/E12</f>
        <v>298.92637379458137</v>
      </c>
      <c r="J12" s="192">
        <f>J9-J11</f>
        <v>26724219</v>
      </c>
      <c r="K12" s="192">
        <f>K9-K11</f>
        <v>32761217</v>
      </c>
      <c r="L12" s="201">
        <f t="shared" ref="L12:L24" si="0">K12/C12</f>
        <v>88783.785907859085</v>
      </c>
      <c r="M12" s="201">
        <f>K12/E12</f>
        <v>5014.7278432573094</v>
      </c>
      <c r="N12" s="386">
        <f>N9-N11</f>
        <v>3560928</v>
      </c>
      <c r="O12" s="131"/>
      <c r="P12" s="131"/>
    </row>
    <row r="13" spans="1:16" ht="12" customHeight="1">
      <c r="A13" s="931"/>
      <c r="B13" s="931"/>
      <c r="C13" s="932"/>
      <c r="D13" s="932"/>
      <c r="E13" s="192"/>
      <c r="F13" s="201"/>
      <c r="G13" s="192"/>
      <c r="H13" s="122"/>
      <c r="I13" s="454"/>
      <c r="J13" s="192"/>
      <c r="K13" s="192"/>
      <c r="L13" s="201"/>
      <c r="M13" s="201"/>
      <c r="N13" s="386"/>
      <c r="O13" s="131"/>
      <c r="P13" s="131"/>
    </row>
    <row r="14" spans="1:16" ht="17.100000000000001" customHeight="1">
      <c r="A14" s="931" t="s">
        <v>186</v>
      </c>
      <c r="B14" s="931"/>
      <c r="C14" s="932">
        <v>129</v>
      </c>
      <c r="D14" s="932"/>
      <c r="E14" s="192">
        <v>1915</v>
      </c>
      <c r="F14" s="201">
        <f t="shared" ref="F14:F24" si="1">E14/C14</f>
        <v>14.844961240310077</v>
      </c>
      <c r="G14" s="192">
        <v>480039</v>
      </c>
      <c r="H14" s="122"/>
      <c r="I14" s="454">
        <f>G14/E14</f>
        <v>250.67310704960835</v>
      </c>
      <c r="J14" s="192">
        <v>1737989</v>
      </c>
      <c r="K14" s="192">
        <v>3084780</v>
      </c>
      <c r="L14" s="201">
        <f t="shared" si="0"/>
        <v>23913.023255813954</v>
      </c>
      <c r="M14" s="201">
        <f t="shared" ref="M14:M24" si="2">K14/E14</f>
        <v>1610.8511749347258</v>
      </c>
      <c r="N14" s="386">
        <v>1221488</v>
      </c>
      <c r="O14" s="131"/>
      <c r="P14" s="131"/>
    </row>
    <row r="15" spans="1:16" ht="17.100000000000001" customHeight="1">
      <c r="A15" s="931" t="s">
        <v>187</v>
      </c>
      <c r="B15" s="931"/>
      <c r="C15" s="932">
        <v>40</v>
      </c>
      <c r="D15" s="932"/>
      <c r="E15" s="192">
        <v>696</v>
      </c>
      <c r="F15" s="201">
        <f t="shared" si="1"/>
        <v>17.399999999999999</v>
      </c>
      <c r="G15" s="192">
        <v>161569</v>
      </c>
      <c r="H15" s="122"/>
      <c r="I15" s="454">
        <f>G15/E15</f>
        <v>232.13936781609195</v>
      </c>
      <c r="J15" s="192">
        <v>289016</v>
      </c>
      <c r="K15" s="192">
        <v>511120</v>
      </c>
      <c r="L15" s="201">
        <f t="shared" si="0"/>
        <v>12778</v>
      </c>
      <c r="M15" s="201">
        <f t="shared" si="2"/>
        <v>734.36781609195407</v>
      </c>
      <c r="N15" s="386">
        <v>211911</v>
      </c>
      <c r="O15" s="131"/>
      <c r="P15" s="131"/>
    </row>
    <row r="16" spans="1:16" ht="17.100000000000001" customHeight="1">
      <c r="A16" s="931" t="s">
        <v>188</v>
      </c>
      <c r="B16" s="931"/>
      <c r="C16" s="932">
        <v>66</v>
      </c>
      <c r="D16" s="932"/>
      <c r="E16" s="192">
        <v>895</v>
      </c>
      <c r="F16" s="201">
        <f t="shared" si="1"/>
        <v>13.560606060606061</v>
      </c>
      <c r="G16" s="643">
        <v>207112</v>
      </c>
      <c r="H16" s="122"/>
      <c r="I16" s="454">
        <f>G16/E16</f>
        <v>231.41005586592178</v>
      </c>
      <c r="J16" s="192">
        <v>369747</v>
      </c>
      <c r="K16" s="192">
        <v>872124</v>
      </c>
      <c r="L16" s="201">
        <f t="shared" si="0"/>
        <v>13214</v>
      </c>
      <c r="M16" s="201">
        <f t="shared" si="2"/>
        <v>974.44022346368718</v>
      </c>
      <c r="N16" s="386">
        <v>453791</v>
      </c>
      <c r="O16" s="131"/>
      <c r="P16" s="131"/>
    </row>
    <row r="17" spans="1:16" ht="17.100000000000001" customHeight="1">
      <c r="A17" s="933" t="s">
        <v>189</v>
      </c>
      <c r="B17" s="933"/>
      <c r="C17" s="934">
        <v>62</v>
      </c>
      <c r="D17" s="934"/>
      <c r="E17" s="199">
        <v>2189</v>
      </c>
      <c r="F17" s="200">
        <f t="shared" si="1"/>
        <v>35.306451612903224</v>
      </c>
      <c r="G17" s="644">
        <v>541599</v>
      </c>
      <c r="H17" s="122"/>
      <c r="I17" s="200">
        <f>G17/E17</f>
        <v>247.41845591594335</v>
      </c>
      <c r="J17" s="199">
        <v>3180623</v>
      </c>
      <c r="K17" s="199">
        <v>4941902</v>
      </c>
      <c r="L17" s="200">
        <f t="shared" si="0"/>
        <v>79708.096774193546</v>
      </c>
      <c r="M17" s="200">
        <f t="shared" si="2"/>
        <v>2257.6071265418</v>
      </c>
      <c r="N17" s="664">
        <v>1682756</v>
      </c>
      <c r="O17" s="131"/>
      <c r="P17" s="131"/>
    </row>
    <row r="18" spans="1:16" ht="17.100000000000001" customHeight="1">
      <c r="A18" s="931" t="s">
        <v>190</v>
      </c>
      <c r="B18" s="931"/>
      <c r="C18" s="932">
        <v>56</v>
      </c>
      <c r="D18" s="932"/>
      <c r="E18" s="192">
        <v>1175</v>
      </c>
      <c r="F18" s="201">
        <f t="shared" si="1"/>
        <v>20.982142857142858</v>
      </c>
      <c r="G18" s="643">
        <v>340291</v>
      </c>
      <c r="H18" s="122"/>
      <c r="I18" s="201">
        <f t="shared" ref="I18:I24" si="3">G18/E18</f>
        <v>289.60936170212767</v>
      </c>
      <c r="J18" s="192">
        <v>1278502</v>
      </c>
      <c r="K18" s="192">
        <v>3471643</v>
      </c>
      <c r="L18" s="201">
        <f t="shared" si="0"/>
        <v>61993.625</v>
      </c>
      <c r="M18" s="201">
        <f t="shared" si="2"/>
        <v>2954.5897872340424</v>
      </c>
      <c r="N18" s="386">
        <v>1453367</v>
      </c>
      <c r="O18" s="131"/>
      <c r="P18" s="131"/>
    </row>
    <row r="19" spans="1:16" ht="17.100000000000001" customHeight="1">
      <c r="A19" s="931" t="s">
        <v>191</v>
      </c>
      <c r="B19" s="931"/>
      <c r="C19" s="932">
        <v>109</v>
      </c>
      <c r="D19" s="932"/>
      <c r="E19" s="192">
        <v>2979</v>
      </c>
      <c r="F19" s="201">
        <f t="shared" si="1"/>
        <v>27.330275229357799</v>
      </c>
      <c r="G19" s="643">
        <v>676250</v>
      </c>
      <c r="H19" s="122"/>
      <c r="I19" s="201">
        <f t="shared" si="3"/>
        <v>227.00570661295737</v>
      </c>
      <c r="J19" s="192">
        <v>1933021</v>
      </c>
      <c r="K19" s="192">
        <v>3642679</v>
      </c>
      <c r="L19" s="201">
        <f t="shared" si="0"/>
        <v>33419.073394495412</v>
      </c>
      <c r="M19" s="201">
        <f t="shared" si="2"/>
        <v>1222.7858341725412</v>
      </c>
      <c r="N19" s="386">
        <v>1601128</v>
      </c>
      <c r="O19" s="131"/>
      <c r="P19" s="131"/>
    </row>
    <row r="20" spans="1:16" s="278" customFormat="1" ht="17.100000000000001" customHeight="1">
      <c r="A20" s="931" t="s">
        <v>192</v>
      </c>
      <c r="B20" s="931"/>
      <c r="C20" s="932">
        <v>96</v>
      </c>
      <c r="D20" s="932"/>
      <c r="E20" s="192">
        <v>1411</v>
      </c>
      <c r="F20" s="201">
        <f t="shared" si="1"/>
        <v>14.697916666666666</v>
      </c>
      <c r="G20" s="643">
        <v>393752</v>
      </c>
      <c r="H20" s="120"/>
      <c r="I20" s="201">
        <f t="shared" si="3"/>
        <v>279.05882352941177</v>
      </c>
      <c r="J20" s="192">
        <v>2676674</v>
      </c>
      <c r="K20" s="192">
        <v>3819093</v>
      </c>
      <c r="L20" s="201">
        <f t="shared" si="0"/>
        <v>39782.21875</v>
      </c>
      <c r="M20" s="201">
        <f t="shared" si="2"/>
        <v>2706.656980864635</v>
      </c>
      <c r="N20" s="386">
        <v>1090205</v>
      </c>
      <c r="O20" s="133"/>
      <c r="P20" s="133"/>
    </row>
    <row r="21" spans="1:16" ht="17.100000000000001" customHeight="1">
      <c r="A21" s="931" t="s">
        <v>193</v>
      </c>
      <c r="B21" s="931"/>
      <c r="C21" s="932">
        <v>47</v>
      </c>
      <c r="D21" s="932"/>
      <c r="E21" s="192">
        <v>985</v>
      </c>
      <c r="F21" s="201">
        <f t="shared" si="1"/>
        <v>20.957446808510639</v>
      </c>
      <c r="G21" s="643">
        <v>267634</v>
      </c>
      <c r="H21" s="122"/>
      <c r="I21" s="201">
        <f t="shared" si="3"/>
        <v>271.70964467005075</v>
      </c>
      <c r="J21" s="192">
        <v>1052411</v>
      </c>
      <c r="K21" s="192">
        <v>1490296</v>
      </c>
      <c r="L21" s="201">
        <f t="shared" si="0"/>
        <v>31708.425531914894</v>
      </c>
      <c r="M21" s="201">
        <f t="shared" si="2"/>
        <v>1512.9908629441625</v>
      </c>
      <c r="N21" s="386">
        <v>405841</v>
      </c>
      <c r="O21" s="131"/>
      <c r="P21" s="131"/>
    </row>
    <row r="22" spans="1:16" ht="17.100000000000001" customHeight="1">
      <c r="A22" s="931" t="s">
        <v>194</v>
      </c>
      <c r="B22" s="931"/>
      <c r="C22" s="932">
        <v>143</v>
      </c>
      <c r="D22" s="932"/>
      <c r="E22" s="192">
        <v>2901</v>
      </c>
      <c r="F22" s="201">
        <f t="shared" si="1"/>
        <v>20.286713286713287</v>
      </c>
      <c r="G22" s="643">
        <v>768740</v>
      </c>
      <c r="H22" s="122"/>
      <c r="I22" s="201">
        <f t="shared" si="3"/>
        <v>264.99138228197171</v>
      </c>
      <c r="J22" s="192">
        <v>2277343</v>
      </c>
      <c r="K22" s="192">
        <v>3774320</v>
      </c>
      <c r="L22" s="201">
        <f t="shared" si="0"/>
        <v>26393.846153846152</v>
      </c>
      <c r="M22" s="201">
        <f t="shared" si="2"/>
        <v>1301.0410203378146</v>
      </c>
      <c r="N22" s="386">
        <v>1423888</v>
      </c>
      <c r="O22" s="131"/>
      <c r="P22" s="131"/>
    </row>
    <row r="23" spans="1:16" ht="17.100000000000001" customHeight="1">
      <c r="A23" s="931" t="s">
        <v>195</v>
      </c>
      <c r="B23" s="931"/>
      <c r="C23" s="932">
        <v>64</v>
      </c>
      <c r="D23" s="932"/>
      <c r="E23" s="192">
        <v>925</v>
      </c>
      <c r="F23" s="201">
        <f t="shared" si="1"/>
        <v>14.453125</v>
      </c>
      <c r="G23" s="643">
        <v>260548</v>
      </c>
      <c r="H23" s="122"/>
      <c r="I23" s="201">
        <f t="shared" si="3"/>
        <v>281.67351351351351</v>
      </c>
      <c r="J23" s="192">
        <v>527131</v>
      </c>
      <c r="K23" s="192">
        <v>1366394</v>
      </c>
      <c r="L23" s="201">
        <f t="shared" si="0"/>
        <v>21349.90625</v>
      </c>
      <c r="M23" s="201">
        <f t="shared" si="2"/>
        <v>1477.1827027027027</v>
      </c>
      <c r="N23" s="386">
        <v>724094</v>
      </c>
      <c r="O23" s="131"/>
      <c r="P23" s="131"/>
    </row>
    <row r="24" spans="1:16" ht="17.100000000000001" customHeight="1" thickBot="1">
      <c r="A24" s="935" t="s">
        <v>196</v>
      </c>
      <c r="B24" s="935"/>
      <c r="C24" s="936">
        <v>55</v>
      </c>
      <c r="D24" s="936"/>
      <c r="E24" s="455">
        <v>1135</v>
      </c>
      <c r="F24" s="456">
        <f t="shared" si="1"/>
        <v>20.636363636363637</v>
      </c>
      <c r="G24" s="457">
        <v>296905</v>
      </c>
      <c r="H24" s="458"/>
      <c r="I24" s="456">
        <f t="shared" si="3"/>
        <v>261.59030837004406</v>
      </c>
      <c r="J24" s="455">
        <v>1571722</v>
      </c>
      <c r="K24" s="455">
        <v>2148248</v>
      </c>
      <c r="L24" s="456">
        <f t="shared" si="0"/>
        <v>39059.054545454543</v>
      </c>
      <c r="M24" s="456">
        <f t="shared" si="2"/>
        <v>1892.7295154185022</v>
      </c>
      <c r="N24" s="665">
        <v>550160</v>
      </c>
      <c r="O24" s="131"/>
      <c r="P24" s="131"/>
    </row>
    <row r="25" spans="1:16" ht="15" customHeight="1">
      <c r="A25" s="131" t="s">
        <v>323</v>
      </c>
      <c r="B25" s="131"/>
      <c r="C25" s="131"/>
      <c r="D25" s="131"/>
      <c r="E25" s="131"/>
      <c r="F25" s="131"/>
      <c r="I25" s="131"/>
      <c r="J25" s="131"/>
      <c r="L25" s="131"/>
      <c r="M25" s="387"/>
      <c r="N25" s="276" t="s">
        <v>512</v>
      </c>
    </row>
    <row r="26" spans="1:16" ht="15" customHeight="1">
      <c r="A26" s="131"/>
      <c r="B26" s="131"/>
      <c r="C26" s="131"/>
      <c r="D26" s="131"/>
      <c r="E26" s="131"/>
      <c r="F26" s="131"/>
      <c r="G26" s="131"/>
      <c r="H26" s="131"/>
      <c r="I26" s="131"/>
      <c r="K26" s="131"/>
      <c r="L26" s="131"/>
      <c r="M26" s="131"/>
      <c r="N26" s="131"/>
    </row>
    <row r="27" spans="1:16" ht="15" customHeight="1" thickBot="1">
      <c r="A27" s="131" t="s">
        <v>334</v>
      </c>
      <c r="B27" s="131"/>
      <c r="C27" s="131"/>
      <c r="D27" s="131"/>
      <c r="E27" s="131"/>
      <c r="F27" s="131"/>
      <c r="G27" s="131"/>
      <c r="H27" s="131"/>
      <c r="I27" s="131"/>
      <c r="K27" s="131"/>
      <c r="L27" s="131"/>
      <c r="M27" s="923" t="s">
        <v>170</v>
      </c>
      <c r="N27" s="923"/>
    </row>
    <row r="28" spans="1:16" ht="21.75" customHeight="1" thickBot="1">
      <c r="A28" s="770" t="s">
        <v>197</v>
      </c>
      <c r="B28" s="772" t="s">
        <v>46</v>
      </c>
      <c r="C28" s="772" t="s">
        <v>110</v>
      </c>
      <c r="D28" s="772"/>
      <c r="E28" s="772" t="s">
        <v>198</v>
      </c>
      <c r="F28" s="772"/>
      <c r="G28" s="739" t="s">
        <v>175</v>
      </c>
      <c r="H28" s="41"/>
      <c r="I28" s="772" t="s">
        <v>199</v>
      </c>
      <c r="J28" s="772"/>
      <c r="K28" s="772"/>
      <c r="L28" s="772" t="s">
        <v>200</v>
      </c>
      <c r="M28" s="772" t="s">
        <v>201</v>
      </c>
      <c r="N28" s="867" t="s">
        <v>177</v>
      </c>
      <c r="O28" s="131"/>
    </row>
    <row r="29" spans="1:16" ht="21.75" customHeight="1">
      <c r="A29" s="770"/>
      <c r="B29" s="772"/>
      <c r="C29" s="270" t="s">
        <v>20</v>
      </c>
      <c r="D29" s="648" t="s">
        <v>179</v>
      </c>
      <c r="E29" s="270" t="s">
        <v>202</v>
      </c>
      <c r="F29" s="270" t="s">
        <v>181</v>
      </c>
      <c r="G29" s="739"/>
      <c r="H29" s="388"/>
      <c r="I29" s="666" t="s">
        <v>203</v>
      </c>
      <c r="J29" s="648" t="s">
        <v>179</v>
      </c>
      <c r="K29" s="646" t="s">
        <v>181</v>
      </c>
      <c r="L29" s="772"/>
      <c r="M29" s="772"/>
      <c r="N29" s="867"/>
      <c r="O29" s="131"/>
    </row>
    <row r="30" spans="1:16" ht="16.5" customHeight="1">
      <c r="A30" s="577" t="s">
        <v>595</v>
      </c>
      <c r="B30" s="642">
        <v>76</v>
      </c>
      <c r="C30" s="192">
        <v>2185</v>
      </c>
      <c r="D30" s="201">
        <v>28.8</v>
      </c>
      <c r="E30" s="192">
        <v>553261</v>
      </c>
      <c r="F30" s="192">
        <v>253</v>
      </c>
      <c r="G30" s="192">
        <v>2852548</v>
      </c>
      <c r="H30" s="128"/>
      <c r="I30" s="192">
        <v>4420324</v>
      </c>
      <c r="J30" s="192">
        <v>58162</v>
      </c>
      <c r="K30" s="192">
        <v>2023</v>
      </c>
      <c r="L30" s="558" t="s">
        <v>597</v>
      </c>
      <c r="M30" s="558" t="s">
        <v>597</v>
      </c>
      <c r="N30" s="386">
        <v>1501874</v>
      </c>
      <c r="O30" s="131"/>
    </row>
    <row r="31" spans="1:16" s="278" customFormat="1" ht="17.100000000000001" customHeight="1">
      <c r="A31" s="577" t="s">
        <v>596</v>
      </c>
      <c r="B31" s="122">
        <v>74</v>
      </c>
      <c r="C31" s="122">
        <v>2091</v>
      </c>
      <c r="D31" s="261">
        <v>28.3</v>
      </c>
      <c r="E31" s="122">
        <v>546258</v>
      </c>
      <c r="F31" s="122">
        <v>261</v>
      </c>
      <c r="G31" s="122">
        <v>2971347</v>
      </c>
      <c r="H31" s="122"/>
      <c r="I31" s="556">
        <v>4521592</v>
      </c>
      <c r="J31" s="556">
        <v>61103</v>
      </c>
      <c r="K31" s="556">
        <v>2162</v>
      </c>
      <c r="L31" s="558" t="s">
        <v>121</v>
      </c>
      <c r="M31" s="558" t="s">
        <v>121</v>
      </c>
      <c r="N31" s="557">
        <v>1488626</v>
      </c>
      <c r="P31" s="133"/>
    </row>
    <row r="32" spans="1:16" ht="17.100000000000001" customHeight="1">
      <c r="A32" s="390" t="s">
        <v>429</v>
      </c>
      <c r="B32" s="122">
        <v>71</v>
      </c>
      <c r="C32" s="122">
        <v>2167</v>
      </c>
      <c r="D32" s="261">
        <v>30.5</v>
      </c>
      <c r="E32" s="122">
        <v>538189</v>
      </c>
      <c r="F32" s="122">
        <v>248</v>
      </c>
      <c r="G32" s="122">
        <v>3383000</v>
      </c>
      <c r="H32" s="122"/>
      <c r="I32" s="556">
        <v>5028029</v>
      </c>
      <c r="J32" s="556">
        <v>70817</v>
      </c>
      <c r="K32" s="556">
        <v>2320</v>
      </c>
      <c r="L32" s="597">
        <v>3970829</v>
      </c>
      <c r="M32" s="597">
        <v>1109771</v>
      </c>
      <c r="N32" s="557">
        <v>1573115</v>
      </c>
      <c r="P32" s="131"/>
    </row>
    <row r="33" spans="1:16" s="128" customFormat="1" ht="17.100000000000001" customHeight="1">
      <c r="A33" s="390" t="s">
        <v>510</v>
      </c>
      <c r="B33" s="389">
        <v>69</v>
      </c>
      <c r="C33" s="122">
        <v>2218</v>
      </c>
      <c r="D33" s="261">
        <v>32.1</v>
      </c>
      <c r="E33" s="122">
        <v>546598</v>
      </c>
      <c r="F33" s="122">
        <v>246</v>
      </c>
      <c r="G33" s="122">
        <v>3557468</v>
      </c>
      <c r="H33" s="122"/>
      <c r="I33" s="598">
        <v>5335650</v>
      </c>
      <c r="J33" s="556">
        <v>77328</v>
      </c>
      <c r="K33" s="556">
        <v>2406</v>
      </c>
      <c r="L33" s="597">
        <v>4254527</v>
      </c>
      <c r="M33" s="597">
        <v>1169974</v>
      </c>
      <c r="N33" s="599">
        <v>1703845</v>
      </c>
      <c r="P33" s="129"/>
    </row>
    <row r="34" spans="1:16" s="128" customFormat="1" ht="17.100000000000001" customHeight="1" thickBot="1">
      <c r="A34" s="391" t="s">
        <v>509</v>
      </c>
      <c r="B34" s="392">
        <f>C17</f>
        <v>62</v>
      </c>
      <c r="C34" s="393">
        <f>E17</f>
        <v>2189</v>
      </c>
      <c r="D34" s="394">
        <f>F17</f>
        <v>35.306451612903224</v>
      </c>
      <c r="E34" s="393">
        <f>G17</f>
        <v>541599</v>
      </c>
      <c r="F34" s="555">
        <f>I17</f>
        <v>247.41845591594335</v>
      </c>
      <c r="G34" s="393">
        <f>J17</f>
        <v>3180623</v>
      </c>
      <c r="H34" s="393"/>
      <c r="I34" s="559">
        <v>4941902</v>
      </c>
      <c r="J34" s="559">
        <v>79708</v>
      </c>
      <c r="K34" s="559">
        <v>2257.6</v>
      </c>
      <c r="L34" s="560">
        <v>3932901</v>
      </c>
      <c r="M34" s="560">
        <v>1183158</v>
      </c>
      <c r="N34" s="561">
        <v>1682756</v>
      </c>
      <c r="P34" s="129"/>
    </row>
    <row r="35" spans="1:16" ht="15" customHeight="1">
      <c r="A35" s="131" t="s">
        <v>418</v>
      </c>
      <c r="B35" s="131"/>
      <c r="C35" s="131"/>
      <c r="D35" s="131"/>
      <c r="E35" s="131"/>
      <c r="G35" s="131"/>
      <c r="H35" s="131"/>
      <c r="I35" s="387" t="s">
        <v>204</v>
      </c>
      <c r="J35" s="387"/>
      <c r="K35" s="387"/>
      <c r="L35" s="387"/>
      <c r="M35" s="387"/>
      <c r="N35" s="276" t="s">
        <v>553</v>
      </c>
    </row>
    <row r="36" spans="1:16" ht="15" customHeight="1">
      <c r="A36" s="132" t="s">
        <v>205</v>
      </c>
      <c r="B36" s="131"/>
      <c r="C36" s="131"/>
      <c r="D36" s="131"/>
      <c r="E36" s="131"/>
      <c r="G36" s="131"/>
      <c r="H36" s="131"/>
      <c r="I36" s="131"/>
      <c r="J36" s="131"/>
      <c r="K36" s="131"/>
      <c r="L36" s="131"/>
      <c r="M36" s="131"/>
      <c r="N36" s="131"/>
    </row>
    <row r="37" spans="1:16" ht="15" customHeight="1" thickBot="1">
      <c r="A37" s="131" t="s">
        <v>206</v>
      </c>
      <c r="B37" s="131"/>
      <c r="C37" s="131"/>
      <c r="D37" s="131"/>
      <c r="E37" s="131"/>
      <c r="F37" s="131" t="s">
        <v>207</v>
      </c>
      <c r="G37" s="131"/>
      <c r="H37" s="131"/>
      <c r="I37" s="131"/>
      <c r="K37" s="131"/>
      <c r="L37" s="131"/>
      <c r="M37" s="923" t="s">
        <v>208</v>
      </c>
      <c r="N37" s="923"/>
    </row>
    <row r="38" spans="1:16" ht="21.75" customHeight="1" thickBot="1">
      <c r="A38" s="770" t="s">
        <v>197</v>
      </c>
      <c r="B38" s="772" t="s">
        <v>506</v>
      </c>
      <c r="C38" s="772"/>
      <c r="D38" s="772"/>
      <c r="E38" s="772"/>
      <c r="F38" s="867" t="s">
        <v>209</v>
      </c>
      <c r="G38" s="867"/>
      <c r="H38" s="867"/>
      <c r="I38" s="867"/>
      <c r="J38" s="867"/>
      <c r="K38" s="867"/>
      <c r="L38" s="867"/>
      <c r="M38" s="867"/>
      <c r="N38" s="867"/>
    </row>
    <row r="39" spans="1:16" ht="21.75" customHeight="1">
      <c r="A39" s="770"/>
      <c r="B39" s="646" t="s">
        <v>46</v>
      </c>
      <c r="C39" s="648" t="s">
        <v>9</v>
      </c>
      <c r="D39" s="648" t="s">
        <v>210</v>
      </c>
      <c r="E39" s="648" t="s">
        <v>211</v>
      </c>
      <c r="F39" s="646" t="s">
        <v>46</v>
      </c>
      <c r="G39" s="646" t="s">
        <v>9</v>
      </c>
      <c r="H39" s="453"/>
      <c r="I39" s="270" t="s">
        <v>212</v>
      </c>
      <c r="J39" s="648" t="s">
        <v>213</v>
      </c>
      <c r="K39" s="648" t="s">
        <v>214</v>
      </c>
      <c r="L39" s="648" t="s">
        <v>215</v>
      </c>
      <c r="M39" s="648" t="s">
        <v>216</v>
      </c>
      <c r="N39" s="647" t="s">
        <v>217</v>
      </c>
    </row>
    <row r="40" spans="1:16" ht="16.5" customHeight="1">
      <c r="A40" s="578" t="s">
        <v>595</v>
      </c>
      <c r="B40" s="642">
        <v>15</v>
      </c>
      <c r="C40" s="192">
        <v>1524</v>
      </c>
      <c r="D40" s="192">
        <v>1520167</v>
      </c>
      <c r="E40" s="192">
        <v>229873</v>
      </c>
      <c r="F40" s="192">
        <v>15</v>
      </c>
      <c r="G40" s="192">
        <v>1524</v>
      </c>
      <c r="H40" s="129"/>
      <c r="I40" s="192">
        <v>208051</v>
      </c>
      <c r="J40" s="192">
        <v>57828</v>
      </c>
      <c r="K40" s="192">
        <v>69223</v>
      </c>
      <c r="L40" s="563">
        <v>0</v>
      </c>
      <c r="M40" s="654">
        <v>1795</v>
      </c>
      <c r="N40" s="670">
        <v>0</v>
      </c>
    </row>
    <row r="41" spans="1:16" ht="17.100000000000001" customHeight="1">
      <c r="A41" s="668" t="s">
        <v>596</v>
      </c>
      <c r="B41" s="650">
        <v>13</v>
      </c>
      <c r="C41" s="650">
        <v>1398</v>
      </c>
      <c r="D41" s="651">
        <v>1557534</v>
      </c>
      <c r="E41" s="650">
        <v>265379</v>
      </c>
      <c r="F41" s="650">
        <v>13</v>
      </c>
      <c r="G41" s="650">
        <v>1398</v>
      </c>
      <c r="H41" s="121"/>
      <c r="I41" s="562">
        <v>204744</v>
      </c>
      <c r="J41" s="562">
        <v>58550</v>
      </c>
      <c r="K41" s="562">
        <v>69587</v>
      </c>
      <c r="L41" s="563">
        <v>0</v>
      </c>
      <c r="M41" s="562">
        <v>1830</v>
      </c>
      <c r="N41" s="564">
        <v>0</v>
      </c>
    </row>
    <row r="42" spans="1:16" ht="17.100000000000001" customHeight="1">
      <c r="A42" s="577" t="s">
        <v>513</v>
      </c>
      <c r="B42" s="275">
        <v>14</v>
      </c>
      <c r="C42" s="650">
        <v>0</v>
      </c>
      <c r="D42" s="651">
        <v>1675575</v>
      </c>
      <c r="E42" s="650">
        <v>122530</v>
      </c>
      <c r="F42" s="650">
        <v>14</v>
      </c>
      <c r="G42" s="650">
        <v>0</v>
      </c>
      <c r="H42" s="121"/>
      <c r="I42" s="562">
        <v>197325</v>
      </c>
      <c r="J42" s="562">
        <v>64628</v>
      </c>
      <c r="K42" s="562">
        <v>76343</v>
      </c>
      <c r="L42" s="563">
        <v>0</v>
      </c>
      <c r="M42" s="562">
        <v>2096</v>
      </c>
      <c r="N42" s="564">
        <v>0</v>
      </c>
    </row>
    <row r="43" spans="1:16" s="128" customFormat="1" ht="17.100000000000001" customHeight="1">
      <c r="A43" s="390" t="s">
        <v>507</v>
      </c>
      <c r="B43" s="650">
        <v>14</v>
      </c>
      <c r="C43" s="650">
        <v>1536</v>
      </c>
      <c r="D43" s="651">
        <v>1538859</v>
      </c>
      <c r="E43" s="650">
        <v>184253</v>
      </c>
      <c r="F43" s="650">
        <v>14</v>
      </c>
      <c r="G43" s="650">
        <v>1536</v>
      </c>
      <c r="H43" s="121"/>
      <c r="I43" s="562">
        <v>197909</v>
      </c>
      <c r="J43" s="562">
        <v>64834</v>
      </c>
      <c r="K43" s="562">
        <v>76755</v>
      </c>
      <c r="L43" s="563">
        <v>0</v>
      </c>
      <c r="M43" s="562">
        <v>2166</v>
      </c>
      <c r="N43" s="564">
        <v>0</v>
      </c>
    </row>
    <row r="44" spans="1:16" s="128" customFormat="1" ht="17.100000000000001" customHeight="1" thickBot="1">
      <c r="A44" s="391" t="s">
        <v>508</v>
      </c>
      <c r="B44" s="667">
        <v>14</v>
      </c>
      <c r="C44" s="130">
        <v>1558</v>
      </c>
      <c r="D44" s="652">
        <v>1683015</v>
      </c>
      <c r="E44" s="130">
        <v>109612</v>
      </c>
      <c r="F44" s="130">
        <v>14</v>
      </c>
      <c r="G44" s="130">
        <v>1558</v>
      </c>
      <c r="H44" s="395"/>
      <c r="I44" s="565">
        <v>233343</v>
      </c>
      <c r="J44" s="565">
        <v>48420</v>
      </c>
      <c r="K44" s="565">
        <v>58108</v>
      </c>
      <c r="L44" s="566">
        <v>0</v>
      </c>
      <c r="M44" s="565">
        <v>1939</v>
      </c>
      <c r="N44" s="564">
        <v>0</v>
      </c>
    </row>
    <row r="45" spans="1:16" ht="15" customHeight="1">
      <c r="A45" s="938" t="s">
        <v>335</v>
      </c>
      <c r="B45" s="938"/>
      <c r="C45" s="938"/>
      <c r="D45" s="938"/>
      <c r="E45" s="938"/>
      <c r="F45" s="938"/>
      <c r="G45" s="938"/>
      <c r="H45" s="131"/>
      <c r="I45" s="131"/>
      <c r="J45" s="131"/>
      <c r="L45" s="459"/>
      <c r="M45" s="387"/>
      <c r="N45" s="276" t="s">
        <v>553</v>
      </c>
    </row>
    <row r="46" spans="1:16" ht="15" customHeight="1">
      <c r="A46" s="937" t="s">
        <v>351</v>
      </c>
      <c r="B46" s="937"/>
      <c r="C46" s="937"/>
      <c r="D46" s="937"/>
      <c r="E46" s="937"/>
      <c r="F46" s="937"/>
      <c r="G46" s="937"/>
    </row>
    <row r="47" spans="1:16" ht="17.100000000000001" customHeight="1">
      <c r="A47" s="579"/>
    </row>
  </sheetData>
  <sheetProtection selectLockedCells="1" selectUnlockedCells="1"/>
  <mergeCells count="55">
    <mergeCell ref="A46:G46"/>
    <mergeCell ref="M27:N27"/>
    <mergeCell ref="A28:A29"/>
    <mergeCell ref="B28:B29"/>
    <mergeCell ref="C28:D28"/>
    <mergeCell ref="E28:F28"/>
    <mergeCell ref="G28:G29"/>
    <mergeCell ref="I28:K28"/>
    <mergeCell ref="L28:L29"/>
    <mergeCell ref="M28:M29"/>
    <mergeCell ref="N28:N29"/>
    <mergeCell ref="M37:N37"/>
    <mergeCell ref="A38:A39"/>
    <mergeCell ref="B38:E38"/>
    <mergeCell ref="F38:N38"/>
    <mergeCell ref="A45:G45"/>
    <mergeCell ref="A22:B22"/>
    <mergeCell ref="C22:D22"/>
    <mergeCell ref="A23:B23"/>
    <mergeCell ref="C23:D23"/>
    <mergeCell ref="A24:B24"/>
    <mergeCell ref="C24:D24"/>
    <mergeCell ref="A19:B19"/>
    <mergeCell ref="C19:D19"/>
    <mergeCell ref="A20:B20"/>
    <mergeCell ref="C20:D20"/>
    <mergeCell ref="A21:B21"/>
    <mergeCell ref="C21:D21"/>
    <mergeCell ref="A16:B16"/>
    <mergeCell ref="C16:D16"/>
    <mergeCell ref="A17:B17"/>
    <mergeCell ref="C17:D17"/>
    <mergeCell ref="A18:B18"/>
    <mergeCell ref="C18:D18"/>
    <mergeCell ref="A13:B13"/>
    <mergeCell ref="C13:D13"/>
    <mergeCell ref="A14:B14"/>
    <mergeCell ref="C14:D14"/>
    <mergeCell ref="A15:B15"/>
    <mergeCell ref="C15:D15"/>
    <mergeCell ref="A9:B9"/>
    <mergeCell ref="C9:D9"/>
    <mergeCell ref="A11:B11"/>
    <mergeCell ref="C11:D11"/>
    <mergeCell ref="A12:B12"/>
    <mergeCell ref="C12:D12"/>
    <mergeCell ref="I2:N2"/>
    <mergeCell ref="A4:G4"/>
    <mergeCell ref="I4:N4"/>
    <mergeCell ref="M6:N6"/>
    <mergeCell ref="A7:B8"/>
    <mergeCell ref="C7:D8"/>
    <mergeCell ref="E7:F7"/>
    <mergeCell ref="J7:J8"/>
    <mergeCell ref="N7:N8"/>
  </mergeCells>
  <phoneticPr fontId="18"/>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&amp;L事業所</oddHeader>
    <oddFooter>&amp;C&amp;12&amp;A</oddFooter>
  </headerFooter>
  <colBreaks count="1" manualBreakCount="1">
    <brk id="12" max="1048575" man="1"/>
  </colBreaks>
</worksheet>
</file>

<file path=xl/worksheets/sheet13.xml><?xml version="1.0" encoding="utf-8"?>
<worksheet xmlns="http://schemas.openxmlformats.org/spreadsheetml/2006/main" xmlns:r="http://schemas.openxmlformats.org/officeDocument/2006/relationships">
  <dimension ref="A1:P47"/>
  <sheetViews>
    <sheetView view="pageBreakPreview" zoomScaleNormal="100" zoomScaleSheetLayoutView="100" workbookViewId="0">
      <pane xSplit="2" topLeftCell="H1" activePane="topRight" state="frozen"/>
      <selection sqref="A1:XFD1048576"/>
      <selection pane="topRight" activeCell="I39" sqref="I39"/>
    </sheetView>
  </sheetViews>
  <sheetFormatPr defaultRowHeight="17.100000000000001" customHeight="1"/>
  <cols>
    <col min="1" max="1" width="13.7109375" style="132" customWidth="1"/>
    <col min="2" max="2" width="12.7109375" style="132" customWidth="1"/>
    <col min="3" max="3" width="11.42578125" style="132" customWidth="1"/>
    <col min="4" max="4" width="13" style="132" customWidth="1"/>
    <col min="5" max="6" width="15.7109375" style="132" customWidth="1"/>
    <col min="7" max="7" width="17.140625" style="132" customWidth="1"/>
    <col min="8" max="8" width="1.140625" style="132" customWidth="1"/>
    <col min="9" max="10" width="16.28515625" style="132" customWidth="1"/>
    <col min="11" max="13" width="16.42578125" style="132" customWidth="1"/>
    <col min="14" max="14" width="17.7109375" style="132" customWidth="1"/>
    <col min="15" max="16384" width="9.140625" style="132"/>
  </cols>
  <sheetData>
    <row r="1" spans="1:16" ht="5.0999999999999996" customHeight="1">
      <c r="B1" s="131" t="s">
        <v>168</v>
      </c>
      <c r="C1" s="131"/>
      <c r="D1" s="131"/>
      <c r="E1" s="131"/>
      <c r="J1" s="131"/>
      <c r="K1" s="131"/>
      <c r="L1" s="131"/>
      <c r="M1" s="131"/>
      <c r="N1" s="131"/>
    </row>
    <row r="2" spans="1:16" ht="15" customHeight="1">
      <c r="A2" s="133" t="s">
        <v>169</v>
      </c>
      <c r="B2" s="131"/>
      <c r="C2" s="131"/>
      <c r="D2" s="131"/>
      <c r="E2" s="131"/>
      <c r="I2" s="920"/>
      <c r="J2" s="920"/>
      <c r="K2" s="920"/>
      <c r="L2" s="920"/>
      <c r="M2" s="920"/>
      <c r="N2" s="920"/>
    </row>
    <row r="3" spans="1:16" ht="5.0999999999999996" customHeight="1">
      <c r="A3" s="133"/>
      <c r="B3" s="131"/>
      <c r="C3" s="131"/>
      <c r="D3" s="131"/>
      <c r="E3" s="131"/>
      <c r="I3" s="131"/>
      <c r="J3" s="131"/>
      <c r="K3" s="131"/>
      <c r="L3" s="131"/>
      <c r="M3" s="131"/>
      <c r="N3" s="131"/>
    </row>
    <row r="4" spans="1:16" ht="45" customHeight="1">
      <c r="A4" s="921" t="s">
        <v>599</v>
      </c>
      <c r="B4" s="922"/>
      <c r="C4" s="922"/>
      <c r="D4" s="922"/>
      <c r="E4" s="922"/>
      <c r="F4" s="922"/>
      <c r="G4" s="922"/>
      <c r="I4" s="922"/>
      <c r="J4" s="922"/>
      <c r="K4" s="922"/>
      <c r="L4" s="922"/>
      <c r="M4" s="922"/>
      <c r="N4" s="922"/>
    </row>
    <row r="5" spans="1:16" ht="15" customHeight="1">
      <c r="A5" s="131"/>
      <c r="B5" s="131"/>
      <c r="C5" s="131"/>
      <c r="D5" s="131"/>
      <c r="E5" s="131"/>
      <c r="F5" s="131"/>
      <c r="G5" s="131"/>
      <c r="H5" s="131"/>
      <c r="I5" s="131"/>
      <c r="J5" s="131"/>
      <c r="K5" s="131"/>
      <c r="L5" s="131"/>
      <c r="M5" s="131"/>
      <c r="N5" s="131"/>
    </row>
    <row r="6" spans="1:16" ht="15" customHeight="1" thickBot="1">
      <c r="A6" s="267" t="s">
        <v>511</v>
      </c>
      <c r="B6" s="131"/>
      <c r="C6" s="131"/>
      <c r="D6" s="131"/>
      <c r="E6" s="131"/>
      <c r="F6" s="131"/>
      <c r="G6" s="131"/>
      <c r="H6" s="131"/>
      <c r="I6" s="131"/>
      <c r="J6" s="131"/>
      <c r="K6" s="131"/>
      <c r="L6" s="131"/>
      <c r="M6" s="923" t="s">
        <v>170</v>
      </c>
      <c r="N6" s="923"/>
    </row>
    <row r="7" spans="1:16" ht="21.75" customHeight="1" thickBot="1">
      <c r="A7" s="924" t="s">
        <v>171</v>
      </c>
      <c r="B7" s="925"/>
      <c r="C7" s="772" t="s">
        <v>172</v>
      </c>
      <c r="D7" s="772"/>
      <c r="E7" s="772" t="s">
        <v>173</v>
      </c>
      <c r="F7" s="772"/>
      <c r="G7" s="378" t="s">
        <v>174</v>
      </c>
      <c r="H7" s="387"/>
      <c r="I7" s="451" t="s">
        <v>419</v>
      </c>
      <c r="J7" s="927" t="s">
        <v>175</v>
      </c>
      <c r="K7" s="379" t="s">
        <v>176</v>
      </c>
      <c r="L7" s="451"/>
      <c r="M7" s="452"/>
      <c r="N7" s="928" t="s">
        <v>177</v>
      </c>
      <c r="O7" s="131"/>
      <c r="P7" s="131"/>
    </row>
    <row r="8" spans="1:16" ht="21.75" customHeight="1">
      <c r="A8" s="926"/>
      <c r="B8" s="690"/>
      <c r="C8" s="772"/>
      <c r="D8" s="772"/>
      <c r="E8" s="380" t="s">
        <v>178</v>
      </c>
      <c r="F8" s="656" t="s">
        <v>179</v>
      </c>
      <c r="G8" s="656" t="s">
        <v>180</v>
      </c>
      <c r="H8" s="453"/>
      <c r="I8" s="381" t="s">
        <v>181</v>
      </c>
      <c r="J8" s="927"/>
      <c r="K8" s="119" t="s">
        <v>180</v>
      </c>
      <c r="L8" s="119" t="s">
        <v>182</v>
      </c>
      <c r="M8" s="119" t="s">
        <v>181</v>
      </c>
      <c r="N8" s="928"/>
      <c r="O8" s="131"/>
      <c r="P8" s="131"/>
    </row>
    <row r="9" spans="1:16" ht="17.100000000000001" customHeight="1">
      <c r="A9" s="929" t="s">
        <v>183</v>
      </c>
      <c r="B9" s="929"/>
      <c r="C9" s="930">
        <f>+C11+C12</f>
        <v>1236</v>
      </c>
      <c r="D9" s="930"/>
      <c r="E9" s="382">
        <f>+E11+E12</f>
        <v>23739</v>
      </c>
      <c r="F9" s="383">
        <f>E9/C9</f>
        <v>19.206310679611651</v>
      </c>
      <c r="G9" s="382">
        <v>6347325</v>
      </c>
      <c r="H9" s="384"/>
      <c r="I9" s="385">
        <f>G9/E9</f>
        <v>267.37962845949704</v>
      </c>
      <c r="J9" s="382">
        <v>43618398</v>
      </c>
      <c r="K9" s="382">
        <v>61883816</v>
      </c>
      <c r="L9" s="383">
        <f>K9/C9</f>
        <v>50067.812297734628</v>
      </c>
      <c r="M9" s="383">
        <f>K9/E9</f>
        <v>2606.8417372256622</v>
      </c>
      <c r="N9" s="663">
        <v>14379557</v>
      </c>
      <c r="O9" s="131"/>
      <c r="P9" s="131"/>
    </row>
    <row r="10" spans="1:16" ht="12" customHeight="1">
      <c r="A10" s="396"/>
      <c r="B10" s="655"/>
      <c r="C10" s="659"/>
      <c r="D10" s="192"/>
      <c r="E10" s="192"/>
      <c r="F10" s="201"/>
      <c r="G10" s="192"/>
      <c r="H10" s="122"/>
      <c r="I10" s="454"/>
      <c r="J10" s="192"/>
      <c r="K10" s="192"/>
      <c r="L10" s="201"/>
      <c r="M10" s="201"/>
      <c r="N10" s="386"/>
      <c r="O10" s="131"/>
      <c r="P10" s="131"/>
    </row>
    <row r="11" spans="1:16" ht="17.100000000000001" customHeight="1">
      <c r="A11" s="931" t="s">
        <v>184</v>
      </c>
      <c r="B11" s="931"/>
      <c r="C11" s="932">
        <f>SUM(C14:D24)</f>
        <v>867</v>
      </c>
      <c r="D11" s="932"/>
      <c r="E11" s="192">
        <f>SUM(E14:E24)</f>
        <v>17206</v>
      </c>
      <c r="F11" s="201">
        <f>E11/C11</f>
        <v>19.845444059976931</v>
      </c>
      <c r="G11" s="192">
        <f>SUM(G14:G24)</f>
        <v>4394439</v>
      </c>
      <c r="H11" s="122"/>
      <c r="I11" s="454">
        <f>G11/E11</f>
        <v>255.40154597233524</v>
      </c>
      <c r="J11" s="192">
        <f>SUM(J14:J24)</f>
        <v>16894179</v>
      </c>
      <c r="K11" s="192">
        <f>SUM(K14:K24)</f>
        <v>29122599</v>
      </c>
      <c r="L11" s="201">
        <f>K11/C11</f>
        <v>33590.079584775085</v>
      </c>
      <c r="M11" s="201">
        <f>K11/E11</f>
        <v>1692.5839242124839</v>
      </c>
      <c r="N11" s="386">
        <f>SUM(N14:N24)</f>
        <v>10818629</v>
      </c>
      <c r="O11" s="131"/>
      <c r="P11" s="131"/>
    </row>
    <row r="12" spans="1:16" ht="17.100000000000001" customHeight="1">
      <c r="A12" s="931" t="s">
        <v>185</v>
      </c>
      <c r="B12" s="931"/>
      <c r="C12" s="932">
        <v>369</v>
      </c>
      <c r="D12" s="932"/>
      <c r="E12" s="192">
        <v>6533</v>
      </c>
      <c r="F12" s="201">
        <f>E12/C12</f>
        <v>17.704607046070461</v>
      </c>
      <c r="G12" s="192">
        <f>G9-G11</f>
        <v>1952886</v>
      </c>
      <c r="H12" s="122"/>
      <c r="I12" s="454">
        <f>G12/E12</f>
        <v>298.92637379458137</v>
      </c>
      <c r="J12" s="192">
        <f>J9-J11</f>
        <v>26724219</v>
      </c>
      <c r="K12" s="192">
        <f>K9-K11</f>
        <v>32761217</v>
      </c>
      <c r="L12" s="201">
        <f t="shared" ref="L12:L24" si="0">K12/C12</f>
        <v>88783.785907859085</v>
      </c>
      <c r="M12" s="201">
        <f>K12/E12</f>
        <v>5014.7278432573094</v>
      </c>
      <c r="N12" s="386">
        <f>N9-N11</f>
        <v>3560928</v>
      </c>
      <c r="O12" s="131"/>
      <c r="P12" s="131"/>
    </row>
    <row r="13" spans="1:16" ht="12" customHeight="1">
      <c r="A13" s="931"/>
      <c r="B13" s="931"/>
      <c r="C13" s="932"/>
      <c r="D13" s="932"/>
      <c r="E13" s="192"/>
      <c r="F13" s="201"/>
      <c r="G13" s="192"/>
      <c r="H13" s="122"/>
      <c r="I13" s="454"/>
      <c r="J13" s="192"/>
      <c r="K13" s="192"/>
      <c r="L13" s="201"/>
      <c r="M13" s="201"/>
      <c r="N13" s="386"/>
      <c r="O13" s="131"/>
      <c r="P13" s="131"/>
    </row>
    <row r="14" spans="1:16" ht="17.100000000000001" customHeight="1">
      <c r="A14" s="931" t="s">
        <v>186</v>
      </c>
      <c r="B14" s="931"/>
      <c r="C14" s="932">
        <v>129</v>
      </c>
      <c r="D14" s="932"/>
      <c r="E14" s="192">
        <v>1915</v>
      </c>
      <c r="F14" s="201">
        <f t="shared" ref="F14:F24" si="1">E14/C14</f>
        <v>14.844961240310077</v>
      </c>
      <c r="G14" s="192">
        <v>480039</v>
      </c>
      <c r="H14" s="122"/>
      <c r="I14" s="454">
        <f>G14/E14</f>
        <v>250.67310704960835</v>
      </c>
      <c r="J14" s="192">
        <v>1737989</v>
      </c>
      <c r="K14" s="192">
        <v>3084780</v>
      </c>
      <c r="L14" s="201">
        <f t="shared" si="0"/>
        <v>23913.023255813954</v>
      </c>
      <c r="M14" s="201">
        <f t="shared" ref="M14:M24" si="2">K14/E14</f>
        <v>1610.8511749347258</v>
      </c>
      <c r="N14" s="386">
        <v>1221488</v>
      </c>
      <c r="O14" s="131"/>
      <c r="P14" s="131"/>
    </row>
    <row r="15" spans="1:16" ht="17.100000000000001" customHeight="1">
      <c r="A15" s="931" t="s">
        <v>187</v>
      </c>
      <c r="B15" s="931"/>
      <c r="C15" s="932">
        <v>40</v>
      </c>
      <c r="D15" s="932"/>
      <c r="E15" s="192">
        <v>696</v>
      </c>
      <c r="F15" s="201">
        <f t="shared" si="1"/>
        <v>17.399999999999999</v>
      </c>
      <c r="G15" s="192">
        <v>161569</v>
      </c>
      <c r="H15" s="122"/>
      <c r="I15" s="454">
        <f>G15/E15</f>
        <v>232.13936781609195</v>
      </c>
      <c r="J15" s="192">
        <v>289016</v>
      </c>
      <c r="K15" s="192">
        <v>511120</v>
      </c>
      <c r="L15" s="201">
        <f t="shared" si="0"/>
        <v>12778</v>
      </c>
      <c r="M15" s="201">
        <f t="shared" si="2"/>
        <v>734.36781609195407</v>
      </c>
      <c r="N15" s="386">
        <v>211911</v>
      </c>
      <c r="O15" s="131"/>
      <c r="P15" s="131"/>
    </row>
    <row r="16" spans="1:16" ht="17.100000000000001" customHeight="1">
      <c r="A16" s="931" t="s">
        <v>188</v>
      </c>
      <c r="B16" s="931"/>
      <c r="C16" s="932">
        <v>66</v>
      </c>
      <c r="D16" s="932"/>
      <c r="E16" s="192">
        <v>895</v>
      </c>
      <c r="F16" s="201">
        <f t="shared" si="1"/>
        <v>13.560606060606061</v>
      </c>
      <c r="G16" s="654">
        <v>207112</v>
      </c>
      <c r="H16" s="122"/>
      <c r="I16" s="454">
        <f>G16/E16</f>
        <v>231.41005586592178</v>
      </c>
      <c r="J16" s="192">
        <v>369747</v>
      </c>
      <c r="K16" s="192">
        <v>872124</v>
      </c>
      <c r="L16" s="201">
        <f t="shared" si="0"/>
        <v>13214</v>
      </c>
      <c r="M16" s="201">
        <f t="shared" si="2"/>
        <v>974.44022346368718</v>
      </c>
      <c r="N16" s="386">
        <v>453791</v>
      </c>
      <c r="O16" s="131"/>
      <c r="P16" s="131"/>
    </row>
    <row r="17" spans="1:16" ht="17.100000000000001" customHeight="1">
      <c r="A17" s="933" t="s">
        <v>189</v>
      </c>
      <c r="B17" s="933"/>
      <c r="C17" s="934">
        <v>62</v>
      </c>
      <c r="D17" s="934"/>
      <c r="E17" s="199">
        <v>2189</v>
      </c>
      <c r="F17" s="200">
        <f t="shared" si="1"/>
        <v>35.306451612903224</v>
      </c>
      <c r="G17" s="653">
        <v>541599</v>
      </c>
      <c r="H17" s="122"/>
      <c r="I17" s="200">
        <f>G17/E17</f>
        <v>247.41845591594335</v>
      </c>
      <c r="J17" s="199">
        <v>3180623</v>
      </c>
      <c r="K17" s="199">
        <v>4941902</v>
      </c>
      <c r="L17" s="200">
        <f t="shared" si="0"/>
        <v>79708.096774193546</v>
      </c>
      <c r="M17" s="200">
        <f t="shared" si="2"/>
        <v>2257.6071265418</v>
      </c>
      <c r="N17" s="664">
        <v>1682756</v>
      </c>
      <c r="O17" s="131"/>
      <c r="P17" s="131"/>
    </row>
    <row r="18" spans="1:16" ht="17.100000000000001" customHeight="1">
      <c r="A18" s="931" t="s">
        <v>190</v>
      </c>
      <c r="B18" s="931"/>
      <c r="C18" s="932">
        <v>56</v>
      </c>
      <c r="D18" s="932"/>
      <c r="E18" s="192">
        <v>1175</v>
      </c>
      <c r="F18" s="201">
        <f t="shared" si="1"/>
        <v>20.982142857142858</v>
      </c>
      <c r="G18" s="654">
        <v>340291</v>
      </c>
      <c r="H18" s="122"/>
      <c r="I18" s="201">
        <f t="shared" ref="I18:I24" si="3">G18/E18</f>
        <v>289.60936170212767</v>
      </c>
      <c r="J18" s="192">
        <v>1278502</v>
      </c>
      <c r="K18" s="192">
        <v>3471643</v>
      </c>
      <c r="L18" s="201">
        <f t="shared" si="0"/>
        <v>61993.625</v>
      </c>
      <c r="M18" s="201">
        <f t="shared" si="2"/>
        <v>2954.5897872340424</v>
      </c>
      <c r="N18" s="386">
        <v>1453367</v>
      </c>
      <c r="O18" s="131"/>
      <c r="P18" s="131"/>
    </row>
    <row r="19" spans="1:16" ht="17.100000000000001" customHeight="1">
      <c r="A19" s="931" t="s">
        <v>191</v>
      </c>
      <c r="B19" s="931"/>
      <c r="C19" s="932">
        <v>109</v>
      </c>
      <c r="D19" s="932"/>
      <c r="E19" s="192">
        <v>2979</v>
      </c>
      <c r="F19" s="201">
        <f t="shared" si="1"/>
        <v>27.330275229357799</v>
      </c>
      <c r="G19" s="654">
        <v>676250</v>
      </c>
      <c r="H19" s="122"/>
      <c r="I19" s="201">
        <f t="shared" si="3"/>
        <v>227.00570661295737</v>
      </c>
      <c r="J19" s="192">
        <v>1933021</v>
      </c>
      <c r="K19" s="192">
        <v>3642679</v>
      </c>
      <c r="L19" s="201">
        <f t="shared" si="0"/>
        <v>33419.073394495412</v>
      </c>
      <c r="M19" s="201">
        <f t="shared" si="2"/>
        <v>1222.7858341725412</v>
      </c>
      <c r="N19" s="386">
        <v>1601128</v>
      </c>
      <c r="O19" s="131"/>
      <c r="P19" s="131"/>
    </row>
    <row r="20" spans="1:16" s="278" customFormat="1" ht="17.100000000000001" customHeight="1">
      <c r="A20" s="931" t="s">
        <v>192</v>
      </c>
      <c r="B20" s="931"/>
      <c r="C20" s="932">
        <v>96</v>
      </c>
      <c r="D20" s="932"/>
      <c r="E20" s="192">
        <v>1411</v>
      </c>
      <c r="F20" s="201">
        <f t="shared" si="1"/>
        <v>14.697916666666666</v>
      </c>
      <c r="G20" s="654">
        <v>393752</v>
      </c>
      <c r="H20" s="120"/>
      <c r="I20" s="201">
        <f t="shared" si="3"/>
        <v>279.05882352941177</v>
      </c>
      <c r="J20" s="192">
        <v>2676674</v>
      </c>
      <c r="K20" s="192">
        <v>3819093</v>
      </c>
      <c r="L20" s="201">
        <f t="shared" si="0"/>
        <v>39782.21875</v>
      </c>
      <c r="M20" s="201">
        <f t="shared" si="2"/>
        <v>2706.656980864635</v>
      </c>
      <c r="N20" s="386">
        <v>1090205</v>
      </c>
      <c r="O20" s="133"/>
      <c r="P20" s="133"/>
    </row>
    <row r="21" spans="1:16" ht="17.100000000000001" customHeight="1">
      <c r="A21" s="931" t="s">
        <v>193</v>
      </c>
      <c r="B21" s="931"/>
      <c r="C21" s="932">
        <v>47</v>
      </c>
      <c r="D21" s="932"/>
      <c r="E21" s="192">
        <v>985</v>
      </c>
      <c r="F21" s="201">
        <f t="shared" si="1"/>
        <v>20.957446808510639</v>
      </c>
      <c r="G21" s="654">
        <v>267634</v>
      </c>
      <c r="H21" s="122"/>
      <c r="I21" s="201">
        <f t="shared" si="3"/>
        <v>271.70964467005075</v>
      </c>
      <c r="J21" s="192">
        <v>1052411</v>
      </c>
      <c r="K21" s="192">
        <v>1490296</v>
      </c>
      <c r="L21" s="201">
        <f t="shared" si="0"/>
        <v>31708.425531914894</v>
      </c>
      <c r="M21" s="201">
        <f t="shared" si="2"/>
        <v>1512.9908629441625</v>
      </c>
      <c r="N21" s="386">
        <v>405841</v>
      </c>
      <c r="O21" s="131"/>
      <c r="P21" s="131"/>
    </row>
    <row r="22" spans="1:16" ht="17.100000000000001" customHeight="1">
      <c r="A22" s="931" t="s">
        <v>194</v>
      </c>
      <c r="B22" s="931"/>
      <c r="C22" s="932">
        <v>143</v>
      </c>
      <c r="D22" s="932"/>
      <c r="E22" s="192">
        <v>2901</v>
      </c>
      <c r="F22" s="201">
        <f t="shared" si="1"/>
        <v>20.286713286713287</v>
      </c>
      <c r="G22" s="654">
        <v>768740</v>
      </c>
      <c r="H22" s="122"/>
      <c r="I22" s="201">
        <f t="shared" si="3"/>
        <v>264.99138228197171</v>
      </c>
      <c r="J22" s="192">
        <v>2277343</v>
      </c>
      <c r="K22" s="192">
        <v>3774320</v>
      </c>
      <c r="L22" s="201">
        <f t="shared" si="0"/>
        <v>26393.846153846152</v>
      </c>
      <c r="M22" s="201">
        <f t="shared" si="2"/>
        <v>1301.0410203378146</v>
      </c>
      <c r="N22" s="386">
        <v>1423888</v>
      </c>
      <c r="O22" s="131"/>
      <c r="P22" s="131"/>
    </row>
    <row r="23" spans="1:16" ht="17.100000000000001" customHeight="1">
      <c r="A23" s="931" t="s">
        <v>195</v>
      </c>
      <c r="B23" s="931"/>
      <c r="C23" s="932">
        <v>64</v>
      </c>
      <c r="D23" s="932"/>
      <c r="E23" s="192">
        <v>925</v>
      </c>
      <c r="F23" s="201">
        <f t="shared" si="1"/>
        <v>14.453125</v>
      </c>
      <c r="G23" s="654">
        <v>260548</v>
      </c>
      <c r="H23" s="122"/>
      <c r="I23" s="201">
        <f t="shared" si="3"/>
        <v>281.67351351351351</v>
      </c>
      <c r="J23" s="192">
        <v>527131</v>
      </c>
      <c r="K23" s="192">
        <v>1366394</v>
      </c>
      <c r="L23" s="201">
        <f t="shared" si="0"/>
        <v>21349.90625</v>
      </c>
      <c r="M23" s="201">
        <f t="shared" si="2"/>
        <v>1477.1827027027027</v>
      </c>
      <c r="N23" s="386">
        <v>724094</v>
      </c>
      <c r="O23" s="131"/>
      <c r="P23" s="131"/>
    </row>
    <row r="24" spans="1:16" ht="17.100000000000001" customHeight="1" thickBot="1">
      <c r="A24" s="935" t="s">
        <v>196</v>
      </c>
      <c r="B24" s="935"/>
      <c r="C24" s="936">
        <v>55</v>
      </c>
      <c r="D24" s="936"/>
      <c r="E24" s="455">
        <v>1135</v>
      </c>
      <c r="F24" s="456">
        <f t="shared" si="1"/>
        <v>20.636363636363637</v>
      </c>
      <c r="G24" s="457">
        <v>296905</v>
      </c>
      <c r="H24" s="458"/>
      <c r="I24" s="456">
        <f t="shared" si="3"/>
        <v>261.59030837004406</v>
      </c>
      <c r="J24" s="455">
        <v>1571722</v>
      </c>
      <c r="K24" s="455">
        <v>2148248</v>
      </c>
      <c r="L24" s="456">
        <f t="shared" si="0"/>
        <v>39059.054545454543</v>
      </c>
      <c r="M24" s="456">
        <f t="shared" si="2"/>
        <v>1892.7295154185022</v>
      </c>
      <c r="N24" s="665">
        <v>550160</v>
      </c>
      <c r="O24" s="131"/>
      <c r="P24" s="131"/>
    </row>
    <row r="25" spans="1:16" ht="15" customHeight="1">
      <c r="A25" s="131" t="s">
        <v>323</v>
      </c>
      <c r="B25" s="131"/>
      <c r="C25" s="131"/>
      <c r="D25" s="131"/>
      <c r="E25" s="131"/>
      <c r="F25" s="131"/>
      <c r="I25" s="131"/>
      <c r="J25" s="131"/>
      <c r="L25" s="131"/>
      <c r="M25" s="387"/>
      <c r="N25" s="276" t="s">
        <v>512</v>
      </c>
    </row>
    <row r="26" spans="1:16" ht="15" customHeight="1">
      <c r="A26" s="131"/>
      <c r="B26" s="131"/>
      <c r="C26" s="131"/>
      <c r="D26" s="131"/>
      <c r="E26" s="131"/>
      <c r="F26" s="131"/>
      <c r="G26" s="131"/>
      <c r="H26" s="131"/>
      <c r="I26" s="131"/>
      <c r="K26" s="131"/>
      <c r="L26" s="131"/>
      <c r="M26" s="131"/>
      <c r="N26" s="131"/>
    </row>
    <row r="27" spans="1:16" ht="15" customHeight="1" thickBot="1">
      <c r="A27" s="131" t="s">
        <v>334</v>
      </c>
      <c r="B27" s="131"/>
      <c r="C27" s="131"/>
      <c r="D27" s="131"/>
      <c r="E27" s="131"/>
      <c r="F27" s="131"/>
      <c r="G27" s="131"/>
      <c r="H27" s="131"/>
      <c r="I27" s="131"/>
      <c r="K27" s="131"/>
      <c r="L27" s="131"/>
      <c r="M27" s="923" t="s">
        <v>170</v>
      </c>
      <c r="N27" s="923"/>
    </row>
    <row r="28" spans="1:16" ht="21.75" customHeight="1" thickBot="1">
      <c r="A28" s="770" t="s">
        <v>197</v>
      </c>
      <c r="B28" s="772" t="s">
        <v>46</v>
      </c>
      <c r="C28" s="772" t="s">
        <v>110</v>
      </c>
      <c r="D28" s="772"/>
      <c r="E28" s="772" t="s">
        <v>198</v>
      </c>
      <c r="F28" s="772"/>
      <c r="G28" s="739" t="s">
        <v>175</v>
      </c>
      <c r="H28" s="41"/>
      <c r="I28" s="772" t="s">
        <v>199</v>
      </c>
      <c r="J28" s="772"/>
      <c r="K28" s="772"/>
      <c r="L28" s="772" t="s">
        <v>200</v>
      </c>
      <c r="M28" s="772" t="s">
        <v>201</v>
      </c>
      <c r="N28" s="867" t="s">
        <v>177</v>
      </c>
      <c r="O28" s="131"/>
    </row>
    <row r="29" spans="1:16" ht="21.75" customHeight="1">
      <c r="A29" s="770"/>
      <c r="B29" s="772"/>
      <c r="C29" s="270" t="s">
        <v>20</v>
      </c>
      <c r="D29" s="657" t="s">
        <v>179</v>
      </c>
      <c r="E29" s="270" t="s">
        <v>202</v>
      </c>
      <c r="F29" s="270" t="s">
        <v>181</v>
      </c>
      <c r="G29" s="739"/>
      <c r="H29" s="676"/>
      <c r="I29" s="677" t="s">
        <v>203</v>
      </c>
      <c r="J29" s="657" t="s">
        <v>179</v>
      </c>
      <c r="K29" s="656" t="s">
        <v>181</v>
      </c>
      <c r="L29" s="772"/>
      <c r="M29" s="772"/>
      <c r="N29" s="867"/>
      <c r="O29" s="131"/>
    </row>
    <row r="30" spans="1:16" ht="16.5" customHeight="1">
      <c r="A30" s="577" t="s">
        <v>595</v>
      </c>
      <c r="B30" s="642">
        <v>76</v>
      </c>
      <c r="C30" s="192">
        <v>2185</v>
      </c>
      <c r="D30" s="201">
        <v>28.8</v>
      </c>
      <c r="E30" s="192">
        <v>553261</v>
      </c>
      <c r="F30" s="192">
        <v>253</v>
      </c>
      <c r="G30" s="192">
        <v>2852548</v>
      </c>
      <c r="H30" s="128"/>
      <c r="I30" s="192">
        <v>4420324</v>
      </c>
      <c r="J30" s="192">
        <v>58162</v>
      </c>
      <c r="K30" s="192">
        <v>2023</v>
      </c>
      <c r="L30" s="558" t="s">
        <v>597</v>
      </c>
      <c r="M30" s="558" t="s">
        <v>597</v>
      </c>
      <c r="N30" s="386">
        <v>1501874</v>
      </c>
      <c r="O30" s="131"/>
    </row>
    <row r="31" spans="1:16" s="278" customFormat="1" ht="17.100000000000001" customHeight="1">
      <c r="A31" s="577" t="s">
        <v>596</v>
      </c>
      <c r="B31" s="122">
        <v>74</v>
      </c>
      <c r="C31" s="122">
        <v>2091</v>
      </c>
      <c r="D31" s="261">
        <v>28.3</v>
      </c>
      <c r="E31" s="122">
        <v>546258</v>
      </c>
      <c r="F31" s="122">
        <v>261</v>
      </c>
      <c r="G31" s="122">
        <v>2971347</v>
      </c>
      <c r="H31" s="122"/>
      <c r="I31" s="556">
        <v>4521592</v>
      </c>
      <c r="J31" s="556">
        <v>61103</v>
      </c>
      <c r="K31" s="556">
        <v>2162</v>
      </c>
      <c r="L31" s="558" t="s">
        <v>121</v>
      </c>
      <c r="M31" s="558" t="s">
        <v>121</v>
      </c>
      <c r="N31" s="557">
        <v>1488626</v>
      </c>
      <c r="P31" s="133"/>
    </row>
    <row r="32" spans="1:16" ht="17.100000000000001" customHeight="1">
      <c r="A32" s="390" t="s">
        <v>429</v>
      </c>
      <c r="B32" s="122">
        <v>71</v>
      </c>
      <c r="C32" s="122">
        <v>2167</v>
      </c>
      <c r="D32" s="261">
        <v>30.5</v>
      </c>
      <c r="E32" s="122">
        <v>538189</v>
      </c>
      <c r="F32" s="122">
        <v>248</v>
      </c>
      <c r="G32" s="122">
        <v>3383000</v>
      </c>
      <c r="H32" s="122"/>
      <c r="I32" s="556">
        <v>5028029</v>
      </c>
      <c r="J32" s="556">
        <v>70817</v>
      </c>
      <c r="K32" s="556">
        <v>2320</v>
      </c>
      <c r="L32" s="597">
        <v>3970829</v>
      </c>
      <c r="M32" s="597">
        <v>1109771</v>
      </c>
      <c r="N32" s="557">
        <v>1573115</v>
      </c>
      <c r="P32" s="131"/>
    </row>
    <row r="33" spans="1:16" s="128" customFormat="1" ht="17.100000000000001" customHeight="1">
      <c r="A33" s="390" t="s">
        <v>510</v>
      </c>
      <c r="B33" s="389">
        <v>69</v>
      </c>
      <c r="C33" s="122">
        <v>2218</v>
      </c>
      <c r="D33" s="261">
        <v>32.1</v>
      </c>
      <c r="E33" s="122">
        <v>546598</v>
      </c>
      <c r="F33" s="122">
        <v>246</v>
      </c>
      <c r="G33" s="122">
        <v>3557468</v>
      </c>
      <c r="H33" s="122"/>
      <c r="I33" s="598">
        <v>5335650</v>
      </c>
      <c r="J33" s="556">
        <v>77328</v>
      </c>
      <c r="K33" s="556">
        <v>2406</v>
      </c>
      <c r="L33" s="597">
        <v>4254527</v>
      </c>
      <c r="M33" s="597">
        <v>1169974</v>
      </c>
      <c r="N33" s="599">
        <v>1703845</v>
      </c>
      <c r="P33" s="129"/>
    </row>
    <row r="34" spans="1:16" s="128" customFormat="1" ht="17.100000000000001" customHeight="1" thickBot="1">
      <c r="A34" s="391" t="s">
        <v>509</v>
      </c>
      <c r="B34" s="392">
        <f>C17</f>
        <v>62</v>
      </c>
      <c r="C34" s="393">
        <f>E17</f>
        <v>2189</v>
      </c>
      <c r="D34" s="394">
        <f>F17</f>
        <v>35.306451612903224</v>
      </c>
      <c r="E34" s="393">
        <f>G17</f>
        <v>541599</v>
      </c>
      <c r="F34" s="555">
        <f>I17</f>
        <v>247.41845591594335</v>
      </c>
      <c r="G34" s="393">
        <f>J17</f>
        <v>3180623</v>
      </c>
      <c r="H34" s="393"/>
      <c r="I34" s="559">
        <v>4941902</v>
      </c>
      <c r="J34" s="559">
        <v>79708</v>
      </c>
      <c r="K34" s="559">
        <v>2257.6</v>
      </c>
      <c r="L34" s="560">
        <v>3932901</v>
      </c>
      <c r="M34" s="560">
        <v>1183158</v>
      </c>
      <c r="N34" s="561">
        <v>1682756</v>
      </c>
      <c r="P34" s="129"/>
    </row>
    <row r="35" spans="1:16" ht="15" customHeight="1">
      <c r="A35" s="131" t="s">
        <v>418</v>
      </c>
      <c r="B35" s="131"/>
      <c r="C35" s="131"/>
      <c r="D35" s="131"/>
      <c r="E35" s="131"/>
      <c r="G35" s="131"/>
      <c r="H35" s="131"/>
      <c r="I35" s="387" t="s">
        <v>204</v>
      </c>
      <c r="J35" s="387"/>
      <c r="K35" s="387"/>
      <c r="L35" s="387"/>
      <c r="M35" s="387"/>
      <c r="N35" s="276" t="s">
        <v>553</v>
      </c>
    </row>
    <row r="36" spans="1:16" ht="15" customHeight="1">
      <c r="A36" s="132" t="s">
        <v>205</v>
      </c>
      <c r="B36" s="131"/>
      <c r="C36" s="131"/>
      <c r="D36" s="131"/>
      <c r="E36" s="131"/>
      <c r="G36" s="131"/>
      <c r="H36" s="131"/>
      <c r="I36" s="131"/>
      <c r="J36" s="131"/>
      <c r="K36" s="131"/>
      <c r="L36" s="131"/>
      <c r="M36" s="131"/>
      <c r="N36" s="131"/>
    </row>
    <row r="37" spans="1:16" ht="15" customHeight="1" thickBot="1">
      <c r="A37" s="131" t="s">
        <v>206</v>
      </c>
      <c r="B37" s="131"/>
      <c r="C37" s="131"/>
      <c r="D37" s="131"/>
      <c r="E37" s="131"/>
      <c r="F37" s="131" t="s">
        <v>207</v>
      </c>
      <c r="G37" s="131"/>
      <c r="H37" s="131"/>
      <c r="I37" s="131"/>
      <c r="K37" s="131"/>
      <c r="L37" s="131"/>
      <c r="M37" s="923" t="s">
        <v>208</v>
      </c>
      <c r="N37" s="923"/>
    </row>
    <row r="38" spans="1:16" ht="21.75" customHeight="1" thickBot="1">
      <c r="A38" s="770" t="s">
        <v>197</v>
      </c>
      <c r="B38" s="772" t="s">
        <v>503</v>
      </c>
      <c r="C38" s="772"/>
      <c r="D38" s="772"/>
      <c r="E38" s="772"/>
      <c r="F38" s="867" t="s">
        <v>209</v>
      </c>
      <c r="G38" s="867"/>
      <c r="H38" s="867"/>
      <c r="I38" s="867"/>
      <c r="J38" s="867"/>
      <c r="K38" s="867"/>
      <c r="L38" s="867"/>
      <c r="M38" s="867"/>
      <c r="N38" s="867"/>
    </row>
    <row r="39" spans="1:16" ht="21.75" customHeight="1">
      <c r="A39" s="770"/>
      <c r="B39" s="656" t="s">
        <v>46</v>
      </c>
      <c r="C39" s="657" t="s">
        <v>9</v>
      </c>
      <c r="D39" s="657" t="s">
        <v>210</v>
      </c>
      <c r="E39" s="657" t="s">
        <v>211</v>
      </c>
      <c r="F39" s="656" t="s">
        <v>46</v>
      </c>
      <c r="G39" s="656" t="s">
        <v>9</v>
      </c>
      <c r="H39" s="453"/>
      <c r="I39" s="678" t="s">
        <v>212</v>
      </c>
      <c r="J39" s="657" t="s">
        <v>213</v>
      </c>
      <c r="K39" s="657" t="s">
        <v>214</v>
      </c>
      <c r="L39" s="657" t="s">
        <v>215</v>
      </c>
      <c r="M39" s="657" t="s">
        <v>216</v>
      </c>
      <c r="N39" s="658" t="s">
        <v>217</v>
      </c>
    </row>
    <row r="40" spans="1:16" ht="16.5" customHeight="1">
      <c r="A40" s="578" t="s">
        <v>595</v>
      </c>
      <c r="B40" s="642">
        <v>15</v>
      </c>
      <c r="C40" s="192">
        <v>1524</v>
      </c>
      <c r="D40" s="192">
        <v>1520167</v>
      </c>
      <c r="E40" s="192">
        <v>229873</v>
      </c>
      <c r="F40" s="192">
        <v>15</v>
      </c>
      <c r="G40" s="192">
        <v>1524</v>
      </c>
      <c r="H40" s="129"/>
      <c r="I40" s="192">
        <v>208051</v>
      </c>
      <c r="J40" s="192">
        <v>57828</v>
      </c>
      <c r="K40" s="192">
        <v>69223</v>
      </c>
      <c r="L40" s="563">
        <v>0</v>
      </c>
      <c r="M40" s="654">
        <v>1795</v>
      </c>
      <c r="N40" s="670">
        <v>0</v>
      </c>
    </row>
    <row r="41" spans="1:16" ht="17.100000000000001" customHeight="1">
      <c r="A41" s="668" t="s">
        <v>596</v>
      </c>
      <c r="B41" s="660">
        <v>13</v>
      </c>
      <c r="C41" s="660">
        <v>1398</v>
      </c>
      <c r="D41" s="662">
        <v>1557534</v>
      </c>
      <c r="E41" s="660">
        <v>265379</v>
      </c>
      <c r="F41" s="660">
        <v>13</v>
      </c>
      <c r="G41" s="660">
        <v>1398</v>
      </c>
      <c r="H41" s="121"/>
      <c r="I41" s="562">
        <v>204744</v>
      </c>
      <c r="J41" s="562">
        <v>58550</v>
      </c>
      <c r="K41" s="562">
        <v>69587</v>
      </c>
      <c r="L41" s="563">
        <v>0</v>
      </c>
      <c r="M41" s="562">
        <v>1830</v>
      </c>
      <c r="N41" s="564">
        <v>0</v>
      </c>
    </row>
    <row r="42" spans="1:16" ht="17.100000000000001" customHeight="1">
      <c r="A42" s="577" t="s">
        <v>513</v>
      </c>
      <c r="B42" s="275">
        <v>14</v>
      </c>
      <c r="C42" s="660">
        <v>0</v>
      </c>
      <c r="D42" s="662">
        <v>1675575</v>
      </c>
      <c r="E42" s="660">
        <v>122530</v>
      </c>
      <c r="F42" s="660">
        <v>14</v>
      </c>
      <c r="G42" s="660">
        <v>0</v>
      </c>
      <c r="H42" s="121"/>
      <c r="I42" s="562">
        <v>197325</v>
      </c>
      <c r="J42" s="562">
        <v>64628</v>
      </c>
      <c r="K42" s="562">
        <v>76343</v>
      </c>
      <c r="L42" s="563">
        <v>0</v>
      </c>
      <c r="M42" s="562">
        <v>2096</v>
      </c>
      <c r="N42" s="564">
        <v>0</v>
      </c>
    </row>
    <row r="43" spans="1:16" s="128" customFormat="1" ht="17.100000000000001" customHeight="1">
      <c r="A43" s="390" t="s">
        <v>507</v>
      </c>
      <c r="B43" s="660">
        <v>14</v>
      </c>
      <c r="C43" s="660">
        <v>1536</v>
      </c>
      <c r="D43" s="662">
        <v>1538859</v>
      </c>
      <c r="E43" s="660">
        <v>184253</v>
      </c>
      <c r="F43" s="660">
        <v>14</v>
      </c>
      <c r="G43" s="660">
        <v>1536</v>
      </c>
      <c r="H43" s="121"/>
      <c r="I43" s="562">
        <v>197909</v>
      </c>
      <c r="J43" s="562">
        <v>64834</v>
      </c>
      <c r="K43" s="562">
        <v>76755</v>
      </c>
      <c r="L43" s="563">
        <v>0</v>
      </c>
      <c r="M43" s="562">
        <v>2166</v>
      </c>
      <c r="N43" s="564">
        <v>0</v>
      </c>
    </row>
    <row r="44" spans="1:16" s="128" customFormat="1" ht="17.100000000000001" customHeight="1" thickBot="1">
      <c r="A44" s="391" t="s">
        <v>508</v>
      </c>
      <c r="B44" s="667">
        <v>14</v>
      </c>
      <c r="C44" s="130">
        <v>1558</v>
      </c>
      <c r="D44" s="661">
        <v>1683015</v>
      </c>
      <c r="E44" s="130">
        <v>109612</v>
      </c>
      <c r="F44" s="130">
        <v>14</v>
      </c>
      <c r="G44" s="130">
        <v>1558</v>
      </c>
      <c r="H44" s="395"/>
      <c r="I44" s="565">
        <v>233343</v>
      </c>
      <c r="J44" s="565">
        <v>48420</v>
      </c>
      <c r="K44" s="565">
        <v>58108</v>
      </c>
      <c r="L44" s="566">
        <v>0</v>
      </c>
      <c r="M44" s="565">
        <v>1939</v>
      </c>
      <c r="N44" s="671">
        <v>0</v>
      </c>
    </row>
    <row r="45" spans="1:16" ht="15" customHeight="1">
      <c r="A45" s="938" t="s">
        <v>335</v>
      </c>
      <c r="B45" s="938"/>
      <c r="C45" s="938"/>
      <c r="D45" s="938"/>
      <c r="E45" s="938"/>
      <c r="F45" s="938"/>
      <c r="G45" s="938"/>
      <c r="H45" s="131"/>
      <c r="I45" s="131"/>
      <c r="J45" s="131"/>
      <c r="L45" s="459"/>
      <c r="M45" s="387"/>
      <c r="N45" s="669" t="s">
        <v>553</v>
      </c>
    </row>
    <row r="46" spans="1:16" ht="15" customHeight="1">
      <c r="A46" s="937" t="s">
        <v>351</v>
      </c>
      <c r="B46" s="937"/>
      <c r="C46" s="937"/>
      <c r="D46" s="937"/>
      <c r="E46" s="937"/>
      <c r="F46" s="937"/>
      <c r="G46" s="937"/>
    </row>
    <row r="47" spans="1:16" ht="17.100000000000001" customHeight="1">
      <c r="A47" s="579"/>
    </row>
  </sheetData>
  <sheetProtection selectLockedCells="1" selectUnlockedCells="1"/>
  <mergeCells count="55">
    <mergeCell ref="J7:J8"/>
    <mergeCell ref="I2:N2"/>
    <mergeCell ref="A4:G4"/>
    <mergeCell ref="I4:N4"/>
    <mergeCell ref="M6:N6"/>
    <mergeCell ref="N7:N8"/>
    <mergeCell ref="A7:B8"/>
    <mergeCell ref="C7:D8"/>
    <mergeCell ref="A16:B16"/>
    <mergeCell ref="C16:D16"/>
    <mergeCell ref="A17:B17"/>
    <mergeCell ref="C17:D17"/>
    <mergeCell ref="E7:F7"/>
    <mergeCell ref="A13:B13"/>
    <mergeCell ref="C13:D13"/>
    <mergeCell ref="A9:B9"/>
    <mergeCell ref="C9:D9"/>
    <mergeCell ref="A11:B11"/>
    <mergeCell ref="C11:D11"/>
    <mergeCell ref="A12:B12"/>
    <mergeCell ref="C12:D12"/>
    <mergeCell ref="A23:B23"/>
    <mergeCell ref="C23:D23"/>
    <mergeCell ref="A22:B22"/>
    <mergeCell ref="C22:D22"/>
    <mergeCell ref="A14:B14"/>
    <mergeCell ref="C14:D14"/>
    <mergeCell ref="A15:B15"/>
    <mergeCell ref="C15:D15"/>
    <mergeCell ref="A21:B21"/>
    <mergeCell ref="A18:B18"/>
    <mergeCell ref="C18:D18"/>
    <mergeCell ref="A19:B19"/>
    <mergeCell ref="C19:D19"/>
    <mergeCell ref="A20:B20"/>
    <mergeCell ref="C20:D20"/>
    <mergeCell ref="C21:D21"/>
    <mergeCell ref="A28:A29"/>
    <mergeCell ref="E28:F28"/>
    <mergeCell ref="C24:D24"/>
    <mergeCell ref="M27:N27"/>
    <mergeCell ref="A24:B24"/>
    <mergeCell ref="B28:B29"/>
    <mergeCell ref="L28:L29"/>
    <mergeCell ref="M28:M29"/>
    <mergeCell ref="N28:N29"/>
    <mergeCell ref="G28:G29"/>
    <mergeCell ref="I28:K28"/>
    <mergeCell ref="C28:D28"/>
    <mergeCell ref="A46:G46"/>
    <mergeCell ref="M37:N37"/>
    <mergeCell ref="A38:A39"/>
    <mergeCell ref="B38:E38"/>
    <mergeCell ref="F38:N38"/>
    <mergeCell ref="A45:G45"/>
  </mergeCells>
  <phoneticPr fontId="18"/>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&amp;R事業所</oddHeader>
    <oddFooter>&amp;C&amp;12&amp;A</oddFooter>
  </headerFooter>
</worksheet>
</file>

<file path=xl/worksheets/sheet14.xml><?xml version="1.0" encoding="utf-8"?>
<worksheet xmlns="http://schemas.openxmlformats.org/spreadsheetml/2006/main" xmlns:r="http://schemas.openxmlformats.org/officeDocument/2006/relationships">
  <dimension ref="A1:V54"/>
  <sheetViews>
    <sheetView view="pageBreakPreview" topLeftCell="A37" zoomScaleNormal="100" zoomScaleSheetLayoutView="100" workbookViewId="0">
      <selection activeCell="K8" sqref="K8"/>
    </sheetView>
  </sheetViews>
  <sheetFormatPr defaultRowHeight="14.45" customHeight="1"/>
  <cols>
    <col min="1" max="1" width="0.85546875" style="22" customWidth="1"/>
    <col min="2" max="5" width="10.28515625" style="22" customWidth="1"/>
    <col min="6" max="6" width="10.42578125" style="22" customWidth="1"/>
    <col min="7" max="7" width="10.7109375" style="22" customWidth="1"/>
    <col min="8" max="8" width="1" style="22" customWidth="1"/>
    <col min="9" max="11" width="11.140625" style="22" customWidth="1"/>
    <col min="12" max="14" width="10.7109375" style="22" customWidth="1"/>
    <col min="15" max="16" width="11.7109375" style="22" customWidth="1"/>
    <col min="17" max="17" width="1.7109375" style="123" customWidth="1"/>
    <col min="18" max="18" width="9.7109375" style="123" customWidth="1"/>
    <col min="19" max="19" width="4.7109375" style="22" customWidth="1"/>
    <col min="20" max="20" width="7.42578125" style="22" customWidth="1"/>
    <col min="21" max="22" width="10.7109375" style="22" customWidth="1"/>
    <col min="23" max="16384" width="9.140625" style="22"/>
  </cols>
  <sheetData>
    <row r="1" spans="1:22" ht="5.0999999999999996" customHeight="1"/>
    <row r="2" spans="1:22" ht="15" customHeight="1" thickBot="1">
      <c r="A2" s="131" t="s">
        <v>218</v>
      </c>
      <c r="B2" s="132"/>
      <c r="C2" s="132"/>
      <c r="D2" s="131"/>
      <c r="E2" s="131"/>
      <c r="F2" s="131"/>
      <c r="G2" s="131"/>
      <c r="H2" s="131"/>
      <c r="I2" s="131"/>
      <c r="J2" s="131"/>
      <c r="K2" s="131"/>
      <c r="L2" s="131"/>
      <c r="M2" s="131"/>
      <c r="N2" s="131"/>
      <c r="O2" s="131"/>
      <c r="P2" s="131"/>
      <c r="Q2" s="133"/>
      <c r="R2" s="133"/>
      <c r="S2" s="131"/>
      <c r="T2" s="131"/>
      <c r="U2" s="132"/>
      <c r="V2" s="134" t="s">
        <v>170</v>
      </c>
    </row>
    <row r="3" spans="1:22" ht="15" customHeight="1">
      <c r="A3" s="135"/>
      <c r="B3" s="939" t="s">
        <v>531</v>
      </c>
      <c r="C3" s="939"/>
      <c r="D3" s="969" t="s">
        <v>532</v>
      </c>
      <c r="E3" s="970"/>
      <c r="F3" s="969" t="s">
        <v>533</v>
      </c>
      <c r="G3" s="914"/>
      <c r="H3" s="986"/>
      <c r="I3" s="772" t="s">
        <v>219</v>
      </c>
      <c r="J3" s="772"/>
      <c r="K3" s="772"/>
      <c r="L3" s="739" t="s">
        <v>220</v>
      </c>
      <c r="M3" s="739"/>
      <c r="N3" s="739"/>
      <c r="O3" s="772" t="s">
        <v>198</v>
      </c>
      <c r="P3" s="772"/>
      <c r="Q3" s="772"/>
      <c r="R3" s="772"/>
      <c r="S3" s="867" t="s">
        <v>221</v>
      </c>
      <c r="T3" s="867"/>
      <c r="U3" s="867"/>
      <c r="V3" s="867"/>
    </row>
    <row r="4" spans="1:22" ht="15" customHeight="1">
      <c r="A4" s="116"/>
      <c r="B4" s="1002"/>
      <c r="C4" s="1002"/>
      <c r="D4" s="971"/>
      <c r="E4" s="972"/>
      <c r="F4" s="987"/>
      <c r="G4" s="988"/>
      <c r="H4" s="989"/>
      <c r="I4" s="270" t="s">
        <v>328</v>
      </c>
      <c r="J4" s="270" t="s">
        <v>516</v>
      </c>
      <c r="K4" s="273" t="s">
        <v>514</v>
      </c>
      <c r="L4" s="266" t="s">
        <v>517</v>
      </c>
      <c r="M4" s="266" t="s">
        <v>516</v>
      </c>
      <c r="N4" s="571" t="s">
        <v>514</v>
      </c>
      <c r="O4" s="575" t="s">
        <v>517</v>
      </c>
      <c r="P4" s="575" t="s">
        <v>516</v>
      </c>
      <c r="Q4" s="966" t="s">
        <v>514</v>
      </c>
      <c r="R4" s="967"/>
      <c r="S4" s="968" t="s">
        <v>517</v>
      </c>
      <c r="T4" s="738"/>
      <c r="U4" s="266" t="s">
        <v>516</v>
      </c>
      <c r="V4" s="271" t="s">
        <v>514</v>
      </c>
    </row>
    <row r="5" spans="1:22" ht="18" customHeight="1">
      <c r="A5" s="1001" t="s">
        <v>48</v>
      </c>
      <c r="B5" s="990"/>
      <c r="C5" s="974"/>
      <c r="D5" s="973" t="s">
        <v>48</v>
      </c>
      <c r="E5" s="974"/>
      <c r="F5" s="973" t="s">
        <v>300</v>
      </c>
      <c r="G5" s="990"/>
      <c r="H5" s="974"/>
      <c r="I5" s="136">
        <f t="shared" ref="I5:J5" si="0">SUM(I6:I29)</f>
        <v>71</v>
      </c>
      <c r="J5" s="136">
        <f t="shared" si="0"/>
        <v>69</v>
      </c>
      <c r="K5" s="136">
        <f t="shared" ref="K5:N5" si="1">SUM(K6:K29)</f>
        <v>62</v>
      </c>
      <c r="L5" s="136">
        <f t="shared" si="1"/>
        <v>2167</v>
      </c>
      <c r="M5" s="136">
        <f t="shared" si="1"/>
        <v>2218</v>
      </c>
      <c r="N5" s="136">
        <f t="shared" si="1"/>
        <v>2189</v>
      </c>
      <c r="O5" s="137">
        <v>538189</v>
      </c>
      <c r="P5" s="137">
        <v>546498</v>
      </c>
      <c r="Q5" s="954">
        <v>541599</v>
      </c>
      <c r="R5" s="954"/>
      <c r="S5" s="702">
        <v>5028029</v>
      </c>
      <c r="T5" s="702"/>
      <c r="U5" s="569">
        <v>5335650</v>
      </c>
      <c r="V5" s="587">
        <v>4941902</v>
      </c>
    </row>
    <row r="6" spans="1:22" ht="14.1" customHeight="1">
      <c r="A6" s="975" t="s">
        <v>222</v>
      </c>
      <c r="B6" s="976"/>
      <c r="C6" s="977"/>
      <c r="D6" s="997" t="s">
        <v>222</v>
      </c>
      <c r="E6" s="977"/>
      <c r="F6" s="991" t="s">
        <v>534</v>
      </c>
      <c r="G6" s="992"/>
      <c r="H6" s="993"/>
      <c r="I6" s="138">
        <v>28</v>
      </c>
      <c r="J6" s="138">
        <v>26</v>
      </c>
      <c r="K6" s="136">
        <v>24</v>
      </c>
      <c r="L6" s="139">
        <v>1328</v>
      </c>
      <c r="M6" s="138">
        <v>1357</v>
      </c>
      <c r="N6" s="136">
        <v>1390</v>
      </c>
      <c r="O6" s="140">
        <v>291139</v>
      </c>
      <c r="P6" s="140">
        <v>299691</v>
      </c>
      <c r="Q6" s="955">
        <v>295264</v>
      </c>
      <c r="R6" s="955"/>
      <c r="S6" s="965">
        <v>2662394</v>
      </c>
      <c r="T6" s="965"/>
      <c r="U6" s="574">
        <v>2656246</v>
      </c>
      <c r="V6" s="588">
        <v>2594285</v>
      </c>
    </row>
    <row r="7" spans="1:22" ht="14.1" customHeight="1">
      <c r="A7" s="1008" t="s">
        <v>223</v>
      </c>
      <c r="B7" s="1009"/>
      <c r="C7" s="1005"/>
      <c r="D7" s="1004" t="s">
        <v>223</v>
      </c>
      <c r="E7" s="1005"/>
      <c r="F7" s="994" t="s">
        <v>535</v>
      </c>
      <c r="G7" s="995"/>
      <c r="H7" s="996"/>
      <c r="I7" s="138">
        <v>3</v>
      </c>
      <c r="J7" s="138">
        <v>3</v>
      </c>
      <c r="K7" s="136">
        <v>4</v>
      </c>
      <c r="L7" s="139">
        <v>105</v>
      </c>
      <c r="M7" s="138">
        <v>101</v>
      </c>
      <c r="N7" s="136">
        <v>108</v>
      </c>
      <c r="O7" s="138">
        <v>40579</v>
      </c>
      <c r="P7" s="138">
        <v>37623</v>
      </c>
      <c r="Q7" s="955">
        <v>38038</v>
      </c>
      <c r="R7" s="955"/>
      <c r="S7" s="949">
        <v>1208304</v>
      </c>
      <c r="T7" s="949"/>
      <c r="U7" s="574">
        <v>1400815</v>
      </c>
      <c r="V7" s="588">
        <v>1325517</v>
      </c>
    </row>
    <row r="8" spans="1:22" ht="14.1" customHeight="1">
      <c r="A8" s="978" t="s">
        <v>324</v>
      </c>
      <c r="B8" s="945"/>
      <c r="C8" s="979"/>
      <c r="D8" s="1003" t="s">
        <v>224</v>
      </c>
      <c r="E8" s="979"/>
      <c r="F8" s="991" t="s">
        <v>536</v>
      </c>
      <c r="G8" s="976"/>
      <c r="H8" s="977"/>
      <c r="I8" s="138">
        <v>3</v>
      </c>
      <c r="J8" s="138">
        <v>3</v>
      </c>
      <c r="K8" s="136">
        <v>2</v>
      </c>
      <c r="L8" s="139">
        <v>23</v>
      </c>
      <c r="M8" s="138">
        <v>23</v>
      </c>
      <c r="N8" s="136">
        <v>21</v>
      </c>
      <c r="O8" s="138">
        <v>2520</v>
      </c>
      <c r="P8" s="138">
        <v>2501</v>
      </c>
      <c r="Q8" s="955" t="s">
        <v>563</v>
      </c>
      <c r="R8" s="955"/>
      <c r="S8" s="949">
        <v>5455</v>
      </c>
      <c r="T8" s="949"/>
      <c r="U8" s="574">
        <v>5229</v>
      </c>
      <c r="V8" s="588" t="s">
        <v>563</v>
      </c>
    </row>
    <row r="9" spans="1:22" ht="14.1" customHeight="1">
      <c r="A9" s="983" t="s">
        <v>548</v>
      </c>
      <c r="B9" s="984"/>
      <c r="C9" s="985"/>
      <c r="D9" s="1006"/>
      <c r="E9" s="959"/>
      <c r="F9" s="997"/>
      <c r="G9" s="976"/>
      <c r="H9" s="977"/>
      <c r="I9" s="138" t="s">
        <v>225</v>
      </c>
      <c r="J9" s="138"/>
      <c r="K9" s="136"/>
      <c r="L9" s="139">
        <v>0</v>
      </c>
      <c r="M9" s="138"/>
      <c r="N9" s="136"/>
      <c r="O9" s="138">
        <v>0</v>
      </c>
      <c r="P9" s="138"/>
      <c r="Q9" s="955"/>
      <c r="R9" s="955"/>
      <c r="S9" s="949">
        <v>0</v>
      </c>
      <c r="T9" s="949"/>
      <c r="U9" s="574"/>
      <c r="V9" s="588"/>
    </row>
    <row r="10" spans="1:22" ht="14.1" customHeight="1">
      <c r="A10" s="975" t="s">
        <v>226</v>
      </c>
      <c r="B10" s="976"/>
      <c r="C10" s="977"/>
      <c r="D10" s="997" t="s">
        <v>226</v>
      </c>
      <c r="E10" s="977"/>
      <c r="F10" s="991" t="s">
        <v>537</v>
      </c>
      <c r="G10" s="976"/>
      <c r="H10" s="977"/>
      <c r="I10" s="138">
        <v>4</v>
      </c>
      <c r="J10" s="138">
        <v>5</v>
      </c>
      <c r="K10" s="136">
        <v>4</v>
      </c>
      <c r="L10" s="139">
        <v>34</v>
      </c>
      <c r="M10" s="138">
        <v>41</v>
      </c>
      <c r="N10" s="136">
        <v>27</v>
      </c>
      <c r="O10" s="138">
        <v>7537</v>
      </c>
      <c r="P10" s="138">
        <v>9717</v>
      </c>
      <c r="Q10" s="955">
        <v>7285</v>
      </c>
      <c r="R10" s="955"/>
      <c r="S10" s="949">
        <v>34162</v>
      </c>
      <c r="T10" s="949"/>
      <c r="U10" s="574">
        <v>30586</v>
      </c>
      <c r="V10" s="588">
        <v>19008</v>
      </c>
    </row>
    <row r="11" spans="1:22" ht="14.1" customHeight="1">
      <c r="A11" s="980" t="s">
        <v>227</v>
      </c>
      <c r="B11" s="981"/>
      <c r="C11" s="982"/>
      <c r="D11" s="958"/>
      <c r="E11" s="959"/>
      <c r="F11" s="998"/>
      <c r="G11" s="999"/>
      <c r="H11" s="1000"/>
      <c r="I11" s="138">
        <v>0</v>
      </c>
      <c r="J11" s="138"/>
      <c r="K11" s="136"/>
      <c r="L11" s="139">
        <v>0</v>
      </c>
      <c r="M11" s="138"/>
      <c r="N11" s="136"/>
      <c r="O11" s="138">
        <v>0</v>
      </c>
      <c r="P11" s="138"/>
      <c r="Q11" s="955"/>
      <c r="R11" s="955"/>
      <c r="S11" s="949">
        <v>0</v>
      </c>
      <c r="T11" s="949"/>
      <c r="U11" s="574"/>
      <c r="V11" s="588"/>
    </row>
    <row r="12" spans="1:22" ht="14.1" customHeight="1">
      <c r="A12" s="978" t="s">
        <v>524</v>
      </c>
      <c r="B12" s="945"/>
      <c r="C12" s="979"/>
      <c r="D12" s="997" t="s">
        <v>228</v>
      </c>
      <c r="E12" s="977"/>
      <c r="F12" s="991" t="s">
        <v>538</v>
      </c>
      <c r="G12" s="976"/>
      <c r="H12" s="977"/>
      <c r="I12" s="138">
        <v>8</v>
      </c>
      <c r="J12" s="138">
        <v>9</v>
      </c>
      <c r="K12" s="136">
        <v>8</v>
      </c>
      <c r="L12" s="139">
        <v>155</v>
      </c>
      <c r="M12" s="138">
        <v>173</v>
      </c>
      <c r="N12" s="136">
        <v>149</v>
      </c>
      <c r="O12" s="138">
        <v>47586</v>
      </c>
      <c r="P12" s="138">
        <v>49171</v>
      </c>
      <c r="Q12" s="955">
        <v>45346</v>
      </c>
      <c r="R12" s="955"/>
      <c r="S12" s="949">
        <v>168619</v>
      </c>
      <c r="T12" s="949"/>
      <c r="U12" s="574">
        <v>177144</v>
      </c>
      <c r="V12" s="588">
        <v>181410</v>
      </c>
    </row>
    <row r="13" spans="1:22" ht="14.1" customHeight="1">
      <c r="A13" s="978" t="s">
        <v>525</v>
      </c>
      <c r="B13" s="945"/>
      <c r="C13" s="979"/>
      <c r="D13" s="997" t="s">
        <v>229</v>
      </c>
      <c r="E13" s="977"/>
      <c r="F13" s="997"/>
      <c r="G13" s="976"/>
      <c r="H13" s="977"/>
      <c r="I13" s="138">
        <v>1</v>
      </c>
      <c r="J13" s="138">
        <v>1</v>
      </c>
      <c r="K13" s="136"/>
      <c r="L13" s="139">
        <v>6</v>
      </c>
      <c r="M13" s="138">
        <v>6</v>
      </c>
      <c r="N13" s="136"/>
      <c r="O13" s="138" t="s">
        <v>121</v>
      </c>
      <c r="P13" s="138" t="s">
        <v>121</v>
      </c>
      <c r="Q13" s="955"/>
      <c r="R13" s="955"/>
      <c r="S13" s="949" t="s">
        <v>121</v>
      </c>
      <c r="T13" s="949"/>
      <c r="U13" s="574" t="s">
        <v>518</v>
      </c>
      <c r="V13" s="588"/>
    </row>
    <row r="14" spans="1:22" ht="14.1" customHeight="1">
      <c r="A14" s="975" t="s">
        <v>230</v>
      </c>
      <c r="B14" s="976"/>
      <c r="C14" s="977"/>
      <c r="D14" s="958"/>
      <c r="E14" s="959"/>
      <c r="F14" s="997"/>
      <c r="G14" s="976"/>
      <c r="H14" s="977"/>
      <c r="I14" s="138">
        <v>0</v>
      </c>
      <c r="J14" s="138"/>
      <c r="K14" s="136"/>
      <c r="L14" s="139">
        <v>0</v>
      </c>
      <c r="M14" s="138"/>
      <c r="N14" s="136"/>
      <c r="O14" s="138">
        <v>0</v>
      </c>
      <c r="P14" s="138"/>
      <c r="Q14" s="955"/>
      <c r="R14" s="955"/>
      <c r="S14" s="949" t="s">
        <v>225</v>
      </c>
      <c r="T14" s="949"/>
      <c r="U14" s="574"/>
      <c r="V14" s="588"/>
    </row>
    <row r="15" spans="1:22" ht="14.1" customHeight="1">
      <c r="A15" s="978" t="s">
        <v>231</v>
      </c>
      <c r="B15" s="945"/>
      <c r="C15" s="979"/>
      <c r="D15" s="958"/>
      <c r="E15" s="959"/>
      <c r="F15" s="997"/>
      <c r="G15" s="976"/>
      <c r="H15" s="977"/>
      <c r="I15" s="138">
        <v>1</v>
      </c>
      <c r="J15" s="138"/>
      <c r="K15" s="136"/>
      <c r="L15" s="139">
        <v>4</v>
      </c>
      <c r="M15" s="138"/>
      <c r="N15" s="136"/>
      <c r="O15" s="138" t="s">
        <v>4</v>
      </c>
      <c r="P15" s="138"/>
      <c r="Q15" s="955"/>
      <c r="R15" s="955"/>
      <c r="S15" s="949" t="s">
        <v>521</v>
      </c>
      <c r="T15" s="949"/>
      <c r="U15" s="574"/>
      <c r="V15" s="588"/>
    </row>
    <row r="16" spans="1:22" ht="14.1" customHeight="1">
      <c r="A16" s="978" t="s">
        <v>526</v>
      </c>
      <c r="B16" s="945"/>
      <c r="C16" s="979"/>
      <c r="D16" s="958"/>
      <c r="E16" s="959"/>
      <c r="F16" s="997"/>
      <c r="G16" s="976"/>
      <c r="H16" s="977"/>
      <c r="I16" s="138">
        <v>0</v>
      </c>
      <c r="J16" s="138"/>
      <c r="K16" s="136"/>
      <c r="L16" s="139">
        <v>0</v>
      </c>
      <c r="M16" s="138"/>
      <c r="N16" s="136"/>
      <c r="O16" s="138">
        <v>0</v>
      </c>
      <c r="P16" s="138"/>
      <c r="Q16" s="955"/>
      <c r="R16" s="955"/>
      <c r="S16" s="949">
        <v>0</v>
      </c>
      <c r="T16" s="949"/>
      <c r="U16" s="574"/>
      <c r="V16" s="588"/>
    </row>
    <row r="17" spans="1:22" ht="14.1" customHeight="1">
      <c r="A17" s="983" t="s">
        <v>546</v>
      </c>
      <c r="B17" s="984"/>
      <c r="C17" s="985"/>
      <c r="D17" s="1007" t="s">
        <v>232</v>
      </c>
      <c r="E17" s="985"/>
      <c r="F17" s="1014" t="s">
        <v>539</v>
      </c>
      <c r="G17" s="981"/>
      <c r="H17" s="982"/>
      <c r="I17" s="138">
        <v>1</v>
      </c>
      <c r="J17" s="138">
        <v>1</v>
      </c>
      <c r="K17" s="136">
        <v>1</v>
      </c>
      <c r="L17" s="139">
        <v>4</v>
      </c>
      <c r="M17" s="138">
        <v>4</v>
      </c>
      <c r="N17" s="136">
        <v>4</v>
      </c>
      <c r="O17" s="138" t="s">
        <v>121</v>
      </c>
      <c r="P17" s="138" t="s">
        <v>121</v>
      </c>
      <c r="Q17" s="955" t="s">
        <v>563</v>
      </c>
      <c r="R17" s="955"/>
      <c r="S17" s="949" t="s">
        <v>121</v>
      </c>
      <c r="T17" s="949"/>
      <c r="U17" s="574" t="s">
        <v>518</v>
      </c>
      <c r="V17" s="588" t="s">
        <v>563</v>
      </c>
    </row>
    <row r="18" spans="1:22" ht="14.1" customHeight="1">
      <c r="A18" s="978" t="s">
        <v>233</v>
      </c>
      <c r="B18" s="945"/>
      <c r="C18" s="979"/>
      <c r="D18" s="1003" t="s">
        <v>233</v>
      </c>
      <c r="E18" s="979"/>
      <c r="F18" s="991" t="s">
        <v>540</v>
      </c>
      <c r="G18" s="976"/>
      <c r="H18" s="977"/>
      <c r="I18" s="138">
        <v>5</v>
      </c>
      <c r="J18" s="138">
        <v>5</v>
      </c>
      <c r="K18" s="136">
        <v>5</v>
      </c>
      <c r="L18" s="139">
        <v>88</v>
      </c>
      <c r="M18" s="138">
        <v>87</v>
      </c>
      <c r="N18" s="136">
        <v>87</v>
      </c>
      <c r="O18" s="138">
        <v>30582</v>
      </c>
      <c r="P18" s="138">
        <v>27183</v>
      </c>
      <c r="Q18" s="955">
        <v>31876</v>
      </c>
      <c r="R18" s="955"/>
      <c r="S18" s="949">
        <v>338047</v>
      </c>
      <c r="T18" s="949"/>
      <c r="U18" s="574">
        <v>319321</v>
      </c>
      <c r="V18" s="588">
        <v>155057</v>
      </c>
    </row>
    <row r="19" spans="1:22" ht="14.1" customHeight="1">
      <c r="A19" s="978" t="s">
        <v>234</v>
      </c>
      <c r="B19" s="945"/>
      <c r="C19" s="979"/>
      <c r="D19" s="958"/>
      <c r="E19" s="959"/>
      <c r="F19" s="991" t="s">
        <v>541</v>
      </c>
      <c r="G19" s="976"/>
      <c r="H19" s="977"/>
      <c r="I19" s="138">
        <v>0</v>
      </c>
      <c r="J19" s="138"/>
      <c r="K19" s="136">
        <v>1</v>
      </c>
      <c r="L19" s="139">
        <v>0</v>
      </c>
      <c r="M19" s="138"/>
      <c r="N19" s="136">
        <v>193</v>
      </c>
      <c r="O19" s="138">
        <v>0</v>
      </c>
      <c r="P19" s="138">
        <v>0</v>
      </c>
      <c r="Q19" s="955" t="s">
        <v>563</v>
      </c>
      <c r="R19" s="955"/>
      <c r="S19" s="949">
        <v>0</v>
      </c>
      <c r="T19" s="949"/>
      <c r="U19" s="574"/>
      <c r="V19" s="588" t="s">
        <v>563</v>
      </c>
    </row>
    <row r="20" spans="1:22" ht="14.1" customHeight="1">
      <c r="A20" s="978" t="s">
        <v>527</v>
      </c>
      <c r="B20" s="945"/>
      <c r="C20" s="979"/>
      <c r="D20" s="997" t="s">
        <v>235</v>
      </c>
      <c r="E20" s="977"/>
      <c r="F20" s="997"/>
      <c r="G20" s="976"/>
      <c r="H20" s="977"/>
      <c r="I20" s="138">
        <v>1</v>
      </c>
      <c r="J20" s="138">
        <v>1</v>
      </c>
      <c r="K20" s="136"/>
      <c r="L20" s="139">
        <v>178</v>
      </c>
      <c r="M20" s="138">
        <v>205</v>
      </c>
      <c r="N20" s="136"/>
      <c r="O20" s="138" t="s">
        <v>121</v>
      </c>
      <c r="P20" s="138" t="s">
        <v>121</v>
      </c>
      <c r="Q20" s="955"/>
      <c r="R20" s="955"/>
      <c r="S20" s="949" t="s">
        <v>121</v>
      </c>
      <c r="T20" s="949"/>
      <c r="U20" s="574" t="s">
        <v>518</v>
      </c>
      <c r="V20" s="588"/>
    </row>
    <row r="21" spans="1:22" ht="14.1" customHeight="1">
      <c r="A21" s="978" t="s">
        <v>528</v>
      </c>
      <c r="B21" s="945"/>
      <c r="C21" s="979"/>
      <c r="D21" s="997" t="s">
        <v>236</v>
      </c>
      <c r="E21" s="977"/>
      <c r="F21" s="991" t="s">
        <v>542</v>
      </c>
      <c r="G21" s="976"/>
      <c r="H21" s="977"/>
      <c r="I21" s="138">
        <v>8</v>
      </c>
      <c r="J21" s="138">
        <v>7</v>
      </c>
      <c r="K21" s="136">
        <v>6</v>
      </c>
      <c r="L21" s="139">
        <v>108</v>
      </c>
      <c r="M21" s="138">
        <v>104</v>
      </c>
      <c r="N21" s="136">
        <v>93</v>
      </c>
      <c r="O21" s="138">
        <v>32219</v>
      </c>
      <c r="P21" s="138">
        <v>28937</v>
      </c>
      <c r="Q21" s="955">
        <v>27664</v>
      </c>
      <c r="R21" s="955"/>
      <c r="S21" s="949">
        <v>140168</v>
      </c>
      <c r="T21" s="949"/>
      <c r="U21" s="574">
        <v>117879</v>
      </c>
      <c r="V21" s="588">
        <v>107728</v>
      </c>
    </row>
    <row r="22" spans="1:22" ht="14.1" customHeight="1">
      <c r="A22" s="975" t="s">
        <v>325</v>
      </c>
      <c r="B22" s="976"/>
      <c r="C22" s="977"/>
      <c r="D22" s="1003" t="s">
        <v>550</v>
      </c>
      <c r="E22" s="979"/>
      <c r="F22" s="997"/>
      <c r="G22" s="976"/>
      <c r="H22" s="977"/>
      <c r="I22" s="138">
        <v>1</v>
      </c>
      <c r="J22" s="138">
        <v>1</v>
      </c>
      <c r="K22" s="136"/>
      <c r="L22" s="139">
        <v>18</v>
      </c>
      <c r="M22" s="138">
        <v>6</v>
      </c>
      <c r="N22" s="136"/>
      <c r="O22" s="138" t="s">
        <v>121</v>
      </c>
      <c r="P22" s="138" t="s">
        <v>121</v>
      </c>
      <c r="Q22" s="955"/>
      <c r="R22" s="955"/>
      <c r="S22" s="949" t="s">
        <v>121</v>
      </c>
      <c r="T22" s="949"/>
      <c r="U22" s="574" t="s">
        <v>518</v>
      </c>
      <c r="V22" s="588"/>
    </row>
    <row r="23" spans="1:22" ht="14.1" customHeight="1">
      <c r="A23" s="978" t="s">
        <v>326</v>
      </c>
      <c r="B23" s="945"/>
      <c r="C23" s="979"/>
      <c r="D23" s="958"/>
      <c r="E23" s="959"/>
      <c r="F23" s="997"/>
      <c r="G23" s="976"/>
      <c r="H23" s="977"/>
      <c r="I23" s="138">
        <v>0</v>
      </c>
      <c r="J23" s="138"/>
      <c r="K23" s="136"/>
      <c r="L23" s="139">
        <v>0</v>
      </c>
      <c r="M23" s="138"/>
      <c r="N23" s="136"/>
      <c r="O23" s="138">
        <v>0</v>
      </c>
      <c r="P23" s="138"/>
      <c r="Q23" s="955"/>
      <c r="R23" s="955"/>
      <c r="S23" s="949">
        <v>0</v>
      </c>
      <c r="T23" s="949"/>
      <c r="U23" s="574"/>
      <c r="V23" s="588"/>
    </row>
    <row r="24" spans="1:22" ht="14.1" customHeight="1">
      <c r="A24" s="978" t="s">
        <v>327</v>
      </c>
      <c r="B24" s="945"/>
      <c r="C24" s="979"/>
      <c r="D24" s="1003" t="s">
        <v>551</v>
      </c>
      <c r="E24" s="979"/>
      <c r="F24" s="991" t="s">
        <v>543</v>
      </c>
      <c r="G24" s="976"/>
      <c r="H24" s="977"/>
      <c r="I24" s="138">
        <v>1</v>
      </c>
      <c r="J24" s="138">
        <v>1</v>
      </c>
      <c r="K24" s="136">
        <v>1</v>
      </c>
      <c r="L24" s="139">
        <v>25</v>
      </c>
      <c r="M24" s="138">
        <v>25</v>
      </c>
      <c r="N24" s="136">
        <v>25</v>
      </c>
      <c r="O24" s="138" t="s">
        <v>121</v>
      </c>
      <c r="P24" s="138" t="s">
        <v>121</v>
      </c>
      <c r="Q24" s="955" t="s">
        <v>563</v>
      </c>
      <c r="R24" s="955"/>
      <c r="S24" s="949" t="s">
        <v>518</v>
      </c>
      <c r="T24" s="949"/>
      <c r="U24" s="574" t="s">
        <v>518</v>
      </c>
      <c r="V24" s="588" t="s">
        <v>563</v>
      </c>
    </row>
    <row r="25" spans="1:22" s="132" customFormat="1" ht="14.1" customHeight="1">
      <c r="A25" s="980" t="s">
        <v>547</v>
      </c>
      <c r="B25" s="981"/>
      <c r="C25" s="982"/>
      <c r="D25" s="958"/>
      <c r="E25" s="959"/>
      <c r="F25" s="997"/>
      <c r="G25" s="976"/>
      <c r="H25" s="977"/>
      <c r="I25" s="138">
        <v>0</v>
      </c>
      <c r="J25" s="138"/>
      <c r="K25" s="136"/>
      <c r="L25" s="139">
        <v>0</v>
      </c>
      <c r="M25" s="138"/>
      <c r="N25" s="136"/>
      <c r="O25" s="138">
        <v>0</v>
      </c>
      <c r="P25" s="138"/>
      <c r="Q25" s="955"/>
      <c r="R25" s="955"/>
      <c r="S25" s="949">
        <v>0</v>
      </c>
      <c r="T25" s="949"/>
      <c r="U25" s="574"/>
      <c r="V25" s="588"/>
    </row>
    <row r="26" spans="1:22" ht="14.1" customHeight="1">
      <c r="A26" s="975" t="s">
        <v>238</v>
      </c>
      <c r="B26" s="976"/>
      <c r="C26" s="977"/>
      <c r="D26" s="997" t="s">
        <v>238</v>
      </c>
      <c r="E26" s="977"/>
      <c r="F26" s="991" t="s">
        <v>544</v>
      </c>
      <c r="G26" s="976"/>
      <c r="H26" s="977"/>
      <c r="I26" s="138">
        <v>1</v>
      </c>
      <c r="J26" s="138">
        <v>1</v>
      </c>
      <c r="K26" s="136">
        <v>1</v>
      </c>
      <c r="L26" s="139">
        <v>50</v>
      </c>
      <c r="M26" s="138">
        <v>49</v>
      </c>
      <c r="N26" s="136">
        <v>52</v>
      </c>
      <c r="O26" s="138" t="s">
        <v>121</v>
      </c>
      <c r="P26" s="138" t="s">
        <v>121</v>
      </c>
      <c r="Q26" s="955" t="s">
        <v>563</v>
      </c>
      <c r="R26" s="955"/>
      <c r="S26" s="949" t="s">
        <v>121</v>
      </c>
      <c r="T26" s="949"/>
      <c r="U26" s="574" t="s">
        <v>518</v>
      </c>
      <c r="V26" s="588" t="s">
        <v>563</v>
      </c>
    </row>
    <row r="27" spans="1:22" ht="14.1" customHeight="1">
      <c r="A27" s="978" t="s">
        <v>239</v>
      </c>
      <c r="B27" s="945"/>
      <c r="C27" s="979"/>
      <c r="D27" s="958"/>
      <c r="E27" s="959"/>
      <c r="F27" s="997"/>
      <c r="G27" s="976"/>
      <c r="H27" s="977"/>
      <c r="I27" s="138">
        <v>0</v>
      </c>
      <c r="J27" s="138"/>
      <c r="K27" s="136"/>
      <c r="L27" s="139">
        <v>0</v>
      </c>
      <c r="M27" s="138"/>
      <c r="N27" s="136"/>
      <c r="O27" s="138">
        <v>0</v>
      </c>
      <c r="P27" s="138"/>
      <c r="Q27" s="955"/>
      <c r="R27" s="955"/>
      <c r="S27" s="949">
        <v>0</v>
      </c>
      <c r="T27" s="949"/>
      <c r="U27" s="574"/>
      <c r="V27" s="588"/>
    </row>
    <row r="28" spans="1:22" s="132" customFormat="1" ht="14.1" customHeight="1">
      <c r="A28" s="978" t="s">
        <v>529</v>
      </c>
      <c r="B28" s="945"/>
      <c r="C28" s="979"/>
      <c r="D28" s="1003" t="s">
        <v>240</v>
      </c>
      <c r="E28" s="979"/>
      <c r="F28" s="991" t="s">
        <v>545</v>
      </c>
      <c r="G28" s="976"/>
      <c r="H28" s="977"/>
      <c r="I28" s="138">
        <v>1</v>
      </c>
      <c r="J28" s="138">
        <v>1</v>
      </c>
      <c r="K28" s="136">
        <v>1</v>
      </c>
      <c r="L28" s="139">
        <v>8</v>
      </c>
      <c r="M28" s="138">
        <v>8</v>
      </c>
      <c r="N28" s="136">
        <v>7</v>
      </c>
      <c r="O28" s="138" t="s">
        <v>121</v>
      </c>
      <c r="P28" s="138" t="s">
        <v>121</v>
      </c>
      <c r="Q28" s="955" t="s">
        <v>563</v>
      </c>
      <c r="R28" s="955"/>
      <c r="S28" s="949" t="s">
        <v>121</v>
      </c>
      <c r="T28" s="949"/>
      <c r="U28" s="574" t="s">
        <v>518</v>
      </c>
      <c r="V28" s="588" t="s">
        <v>563</v>
      </c>
    </row>
    <row r="29" spans="1:22" ht="14.1" customHeight="1" thickBot="1">
      <c r="A29" s="1016" t="s">
        <v>530</v>
      </c>
      <c r="B29" s="1017"/>
      <c r="C29" s="1018"/>
      <c r="D29" s="956" t="s">
        <v>241</v>
      </c>
      <c r="E29" s="957"/>
      <c r="F29" s="1011" t="s">
        <v>294</v>
      </c>
      <c r="G29" s="1012"/>
      <c r="H29" s="1013"/>
      <c r="I29" s="573">
        <v>4</v>
      </c>
      <c r="J29" s="573">
        <v>4</v>
      </c>
      <c r="K29" s="130">
        <v>4</v>
      </c>
      <c r="L29" s="142">
        <v>33</v>
      </c>
      <c r="M29" s="573">
        <v>29</v>
      </c>
      <c r="N29" s="130">
        <v>33</v>
      </c>
      <c r="O29" s="573">
        <v>5615</v>
      </c>
      <c r="P29" s="573">
        <v>5655</v>
      </c>
      <c r="Q29" s="964">
        <v>6215</v>
      </c>
      <c r="R29" s="964"/>
      <c r="S29" s="948">
        <v>29227</v>
      </c>
      <c r="T29" s="948"/>
      <c r="U29" s="460">
        <v>26434</v>
      </c>
      <c r="V29" s="589">
        <v>29957</v>
      </c>
    </row>
    <row r="30" spans="1:22" ht="15" customHeight="1">
      <c r="B30" s="131" t="s">
        <v>242</v>
      </c>
      <c r="C30" s="131"/>
      <c r="D30" s="131"/>
      <c r="E30" s="131"/>
      <c r="F30" s="131"/>
      <c r="G30" s="131"/>
      <c r="H30" s="131"/>
      <c r="I30" s="131"/>
      <c r="J30" s="131"/>
      <c r="K30" s="131"/>
      <c r="L30" s="13"/>
      <c r="M30" s="13"/>
      <c r="N30" s="13"/>
      <c r="O30" s="131"/>
      <c r="P30" s="131"/>
      <c r="Q30" s="133"/>
      <c r="R30" s="133"/>
      <c r="S30" s="131"/>
      <c r="T30" s="131"/>
      <c r="U30" s="461"/>
      <c r="V30" s="580"/>
    </row>
    <row r="31" spans="1:22" ht="15" customHeight="1">
      <c r="B31" s="267" t="s">
        <v>564</v>
      </c>
      <c r="C31" s="267"/>
      <c r="D31" s="131"/>
      <c r="E31" s="131"/>
      <c r="F31" s="131"/>
      <c r="G31" s="131"/>
      <c r="H31" s="131"/>
      <c r="I31" s="131"/>
      <c r="J31" s="131"/>
      <c r="K31" s="131"/>
      <c r="L31" s="13"/>
      <c r="M31" s="13"/>
      <c r="N31" s="13"/>
      <c r="O31" s="13"/>
      <c r="P31" s="13"/>
      <c r="Q31" s="2"/>
      <c r="R31" s="2"/>
      <c r="S31" s="13"/>
      <c r="T31" s="13"/>
      <c r="V31" s="3"/>
    </row>
    <row r="32" spans="1:22" ht="12" customHeight="1">
      <c r="B32" s="13" t="s">
        <v>505</v>
      </c>
      <c r="C32" s="13"/>
      <c r="D32" s="13"/>
      <c r="E32" s="13"/>
      <c r="F32" s="13"/>
      <c r="G32" s="13"/>
      <c r="H32" s="13"/>
      <c r="I32" s="13"/>
      <c r="J32" s="13"/>
      <c r="K32" s="13"/>
      <c r="L32" s="13"/>
      <c r="M32" s="13"/>
      <c r="N32" s="13"/>
      <c r="O32" s="13"/>
      <c r="P32" s="13"/>
      <c r="Q32" s="2"/>
      <c r="R32" s="2"/>
      <c r="S32" s="13"/>
      <c r="T32" s="13"/>
      <c r="V32" s="3"/>
    </row>
    <row r="33" spans="1:22" ht="12" customHeight="1">
      <c r="B33" s="13"/>
      <c r="C33" s="13"/>
      <c r="D33" s="13"/>
      <c r="E33" s="13"/>
      <c r="F33" s="13"/>
      <c r="G33" s="13"/>
      <c r="H33" s="13"/>
      <c r="I33" s="13"/>
      <c r="J33" s="13"/>
      <c r="K33" s="13"/>
      <c r="L33" s="13"/>
      <c r="M33" s="13"/>
      <c r="N33" s="13"/>
      <c r="O33" s="13"/>
      <c r="P33" s="13"/>
      <c r="Q33" s="2"/>
      <c r="R33" s="2"/>
      <c r="S33" s="13"/>
      <c r="T33" s="13"/>
      <c r="U33" s="13"/>
      <c r="V33" s="13"/>
    </row>
    <row r="34" spans="1:22" ht="15" customHeight="1" thickBot="1">
      <c r="A34" s="272" t="s">
        <v>515</v>
      </c>
      <c r="B34" s="274"/>
      <c r="C34" s="274"/>
      <c r="D34" s="274"/>
      <c r="E34" s="274"/>
      <c r="F34" s="274"/>
      <c r="G34" s="274"/>
      <c r="H34" s="274"/>
      <c r="I34" s="274"/>
      <c r="J34" s="274"/>
      <c r="K34" s="274"/>
      <c r="L34" s="13"/>
      <c r="M34" s="13"/>
      <c r="N34" s="13"/>
      <c r="O34" s="13"/>
      <c r="P34" s="13"/>
      <c r="Q34" s="2"/>
      <c r="S34" s="3" t="s">
        <v>170</v>
      </c>
      <c r="U34" s="13"/>
      <c r="V34" s="3"/>
    </row>
    <row r="35" spans="1:22" ht="15" customHeight="1" thickBot="1">
      <c r="A35" s="143"/>
      <c r="B35" s="939" t="s">
        <v>523</v>
      </c>
      <c r="C35" s="940"/>
      <c r="D35" s="941"/>
      <c r="E35" s="772" t="s">
        <v>243</v>
      </c>
      <c r="F35" s="772" t="s">
        <v>9</v>
      </c>
      <c r="G35" s="912" t="s">
        <v>244</v>
      </c>
      <c r="H35" s="925"/>
      <c r="I35" s="540" t="s">
        <v>245</v>
      </c>
      <c r="J35" s="952" t="s">
        <v>333</v>
      </c>
      <c r="K35" s="953"/>
      <c r="L35" s="462" t="s">
        <v>332</v>
      </c>
      <c r="M35" s="927" t="s">
        <v>267</v>
      </c>
      <c r="N35" s="927"/>
      <c r="O35" s="927"/>
      <c r="P35" s="962" t="s">
        <v>331</v>
      </c>
      <c r="Q35" s="962"/>
      <c r="R35" s="960" t="s">
        <v>246</v>
      </c>
      <c r="S35" s="960"/>
      <c r="T35" s="463"/>
      <c r="U35" s="464"/>
      <c r="V35" s="464"/>
    </row>
    <row r="36" spans="1:22" ht="15" customHeight="1">
      <c r="A36" s="144"/>
      <c r="B36" s="942"/>
      <c r="C36" s="942"/>
      <c r="D36" s="745"/>
      <c r="E36" s="772"/>
      <c r="F36" s="772"/>
      <c r="G36" s="755" t="s">
        <v>247</v>
      </c>
      <c r="H36" s="690"/>
      <c r="I36" s="531" t="s">
        <v>248</v>
      </c>
      <c r="J36" s="527" t="s">
        <v>249</v>
      </c>
      <c r="K36" s="270" t="s">
        <v>250</v>
      </c>
      <c r="L36" s="125" t="s">
        <v>251</v>
      </c>
      <c r="M36" s="119" t="s">
        <v>249</v>
      </c>
      <c r="N36" s="119" t="s">
        <v>250</v>
      </c>
      <c r="O36" s="119" t="s">
        <v>251</v>
      </c>
      <c r="P36" s="962"/>
      <c r="Q36" s="962"/>
      <c r="R36" s="960"/>
      <c r="S36" s="960"/>
      <c r="T36" s="463"/>
      <c r="U36" s="463"/>
      <c r="V36" s="463"/>
    </row>
    <row r="37" spans="1:22" ht="18" customHeight="1">
      <c r="A37" s="145"/>
      <c r="B37" s="699" t="s">
        <v>48</v>
      </c>
      <c r="C37" s="699"/>
      <c r="D37" s="943"/>
      <c r="E37" s="24">
        <f>SUM(E38:E50)</f>
        <v>62</v>
      </c>
      <c r="F37" s="146">
        <f>SUM(F38:F50)</f>
        <v>2189</v>
      </c>
      <c r="G37" s="954">
        <v>541599</v>
      </c>
      <c r="H37" s="954"/>
      <c r="I37" s="591">
        <v>3180623</v>
      </c>
      <c r="J37" s="26">
        <v>85538</v>
      </c>
      <c r="K37" s="26">
        <v>81199</v>
      </c>
      <c r="L37" s="7">
        <f>K37-J37</f>
        <v>-4339</v>
      </c>
      <c r="M37" s="26">
        <v>7385</v>
      </c>
      <c r="N37" s="26">
        <v>978</v>
      </c>
      <c r="O37" s="7">
        <f>N37-M37</f>
        <v>-6407</v>
      </c>
      <c r="P37" s="702">
        <v>4941902</v>
      </c>
      <c r="Q37" s="702"/>
      <c r="R37" s="1015">
        <v>1682756</v>
      </c>
      <c r="S37" s="1015"/>
      <c r="T37" s="572"/>
      <c r="U37" s="26"/>
      <c r="V37" s="147"/>
    </row>
    <row r="38" spans="1:22" ht="14.1" customHeight="1">
      <c r="A38" s="145"/>
      <c r="B38" s="911" t="s">
        <v>222</v>
      </c>
      <c r="C38" s="911"/>
      <c r="D38" s="944"/>
      <c r="E38" s="275">
        <v>24</v>
      </c>
      <c r="F38" s="584">
        <v>1390</v>
      </c>
      <c r="G38" s="949">
        <v>295264</v>
      </c>
      <c r="H38" s="949"/>
      <c r="I38" s="586">
        <v>1698899</v>
      </c>
      <c r="J38" s="586">
        <v>13482</v>
      </c>
      <c r="K38" s="586">
        <v>15007</v>
      </c>
      <c r="L38" s="465">
        <f>K38-J38</f>
        <v>1525</v>
      </c>
      <c r="M38" s="465">
        <v>396</v>
      </c>
      <c r="N38" s="465">
        <v>487</v>
      </c>
      <c r="O38" s="586">
        <f>N38-M38</f>
        <v>91</v>
      </c>
      <c r="P38" s="949">
        <v>2594285</v>
      </c>
      <c r="Q38" s="949"/>
      <c r="R38" s="961">
        <v>855160</v>
      </c>
      <c r="S38" s="961"/>
      <c r="T38" s="465"/>
      <c r="U38" s="572"/>
      <c r="V38" s="465"/>
    </row>
    <row r="39" spans="1:22" ht="14.1" customHeight="1">
      <c r="A39" s="145"/>
      <c r="B39" s="945" t="s">
        <v>223</v>
      </c>
      <c r="C39" s="945"/>
      <c r="D39" s="946"/>
      <c r="E39" s="275">
        <v>4</v>
      </c>
      <c r="F39" s="584">
        <v>108</v>
      </c>
      <c r="G39" s="949">
        <v>38038</v>
      </c>
      <c r="H39" s="949"/>
      <c r="I39" s="586">
        <v>900733</v>
      </c>
      <c r="J39" s="586">
        <v>63340</v>
      </c>
      <c r="K39" s="586">
        <v>61041</v>
      </c>
      <c r="L39" s="590">
        <f>K39-J39</f>
        <v>-2299</v>
      </c>
      <c r="M39" s="465">
        <v>0</v>
      </c>
      <c r="N39" s="465">
        <v>0</v>
      </c>
      <c r="O39" s="586">
        <f>N39-M39</f>
        <v>0</v>
      </c>
      <c r="P39" s="949">
        <v>1325517</v>
      </c>
      <c r="Q39" s="949"/>
      <c r="R39" s="961">
        <v>406826</v>
      </c>
      <c r="S39" s="961"/>
      <c r="T39" s="465"/>
      <c r="U39" s="572"/>
      <c r="V39" s="465"/>
    </row>
    <row r="40" spans="1:22" ht="14.1" customHeight="1">
      <c r="A40" s="145"/>
      <c r="B40" s="911" t="s">
        <v>224</v>
      </c>
      <c r="C40" s="911"/>
      <c r="D40" s="944"/>
      <c r="E40" s="275">
        <v>2</v>
      </c>
      <c r="F40" s="584">
        <v>21</v>
      </c>
      <c r="G40" s="949" t="s">
        <v>563</v>
      </c>
      <c r="H40" s="949"/>
      <c r="I40" s="584" t="s">
        <v>563</v>
      </c>
      <c r="J40" s="584">
        <v>0</v>
      </c>
      <c r="K40" s="584">
        <v>0</v>
      </c>
      <c r="L40" s="465">
        <f t="shared" ref="L40:L44" si="2">K40-J40</f>
        <v>0</v>
      </c>
      <c r="M40" s="584">
        <v>0</v>
      </c>
      <c r="N40" s="584">
        <v>0</v>
      </c>
      <c r="O40" s="584">
        <v>0</v>
      </c>
      <c r="P40" s="949" t="s">
        <v>568</v>
      </c>
      <c r="Q40" s="949"/>
      <c r="R40" s="961" t="s">
        <v>568</v>
      </c>
      <c r="S40" s="961"/>
      <c r="T40" s="572"/>
      <c r="U40" s="572"/>
      <c r="V40" s="465"/>
    </row>
    <row r="41" spans="1:22" ht="14.1" customHeight="1">
      <c r="A41" s="145"/>
      <c r="B41" s="911" t="s">
        <v>226</v>
      </c>
      <c r="C41" s="911"/>
      <c r="D41" s="944"/>
      <c r="E41" s="275">
        <v>4</v>
      </c>
      <c r="F41" s="584">
        <v>27</v>
      </c>
      <c r="G41" s="949">
        <v>7285</v>
      </c>
      <c r="H41" s="949"/>
      <c r="I41" s="584">
        <v>7969</v>
      </c>
      <c r="J41" s="584">
        <v>0</v>
      </c>
      <c r="K41" s="584">
        <v>0</v>
      </c>
      <c r="L41" s="465">
        <f t="shared" si="2"/>
        <v>0</v>
      </c>
      <c r="M41" s="584">
        <v>0</v>
      </c>
      <c r="N41" s="584">
        <v>0</v>
      </c>
      <c r="O41" s="584">
        <v>0</v>
      </c>
      <c r="P41" s="949">
        <v>19008</v>
      </c>
      <c r="Q41" s="949"/>
      <c r="R41" s="963">
        <v>10513</v>
      </c>
      <c r="S41" s="963"/>
      <c r="T41" s="574"/>
      <c r="U41" s="572"/>
      <c r="V41" s="465"/>
    </row>
    <row r="42" spans="1:22" ht="14.1" customHeight="1">
      <c r="A42" s="145"/>
      <c r="B42" s="947" t="s">
        <v>567</v>
      </c>
      <c r="C42" s="911"/>
      <c r="D42" s="944"/>
      <c r="E42" s="275">
        <v>8</v>
      </c>
      <c r="F42" s="584">
        <v>149</v>
      </c>
      <c r="G42" s="949">
        <v>45346</v>
      </c>
      <c r="H42" s="949"/>
      <c r="I42" s="586">
        <v>89936</v>
      </c>
      <c r="J42" s="586">
        <v>0</v>
      </c>
      <c r="K42" s="586">
        <v>0</v>
      </c>
      <c r="L42" s="465">
        <f t="shared" si="2"/>
        <v>0</v>
      </c>
      <c r="M42" s="586">
        <v>359</v>
      </c>
      <c r="N42" s="586">
        <v>267</v>
      </c>
      <c r="O42" s="590">
        <f>N42-M42</f>
        <v>-92</v>
      </c>
      <c r="P42" s="949">
        <v>181410</v>
      </c>
      <c r="Q42" s="949"/>
      <c r="R42" s="963">
        <v>87147</v>
      </c>
      <c r="S42" s="963"/>
      <c r="T42" s="572"/>
      <c r="U42" s="572"/>
      <c r="V42" s="465"/>
    </row>
    <row r="43" spans="1:22" ht="14.1" customHeight="1">
      <c r="A43" s="145"/>
      <c r="B43" s="947" t="s">
        <v>522</v>
      </c>
      <c r="C43" s="947"/>
      <c r="D43" s="1019"/>
      <c r="E43" s="275">
        <v>1</v>
      </c>
      <c r="F43" s="584">
        <v>4</v>
      </c>
      <c r="G43" s="949" t="s">
        <v>563</v>
      </c>
      <c r="H43" s="949"/>
      <c r="I43" s="586" t="s">
        <v>563</v>
      </c>
      <c r="J43" s="586">
        <v>0</v>
      </c>
      <c r="K43" s="586">
        <v>0</v>
      </c>
      <c r="L43" s="465">
        <f t="shared" si="2"/>
        <v>0</v>
      </c>
      <c r="M43" s="586">
        <v>0</v>
      </c>
      <c r="N43" s="586">
        <v>0</v>
      </c>
      <c r="O43" s="586">
        <v>0</v>
      </c>
      <c r="P43" s="949" t="s">
        <v>568</v>
      </c>
      <c r="Q43" s="949"/>
      <c r="R43" s="963" t="s">
        <v>121</v>
      </c>
      <c r="S43" s="963"/>
      <c r="T43" s="574"/>
      <c r="U43" s="572"/>
      <c r="V43" s="465"/>
    </row>
    <row r="44" spans="1:22" ht="14.1" customHeight="1">
      <c r="A44" s="145"/>
      <c r="B44" s="911" t="s">
        <v>233</v>
      </c>
      <c r="C44" s="911"/>
      <c r="D44" s="944"/>
      <c r="E44" s="275">
        <v>5</v>
      </c>
      <c r="F44" s="584">
        <v>87</v>
      </c>
      <c r="G44" s="949">
        <v>31876</v>
      </c>
      <c r="H44" s="949"/>
      <c r="I44" s="584">
        <v>89254</v>
      </c>
      <c r="J44" s="584">
        <v>306</v>
      </c>
      <c r="K44" s="584">
        <v>0</v>
      </c>
      <c r="L44" s="590">
        <f t="shared" si="2"/>
        <v>-306</v>
      </c>
      <c r="M44" s="584">
        <v>0</v>
      </c>
      <c r="N44" s="584">
        <v>0</v>
      </c>
      <c r="O44" s="584">
        <v>0</v>
      </c>
      <c r="P44" s="949">
        <v>155057</v>
      </c>
      <c r="Q44" s="949"/>
      <c r="R44" s="963">
        <v>62772</v>
      </c>
      <c r="S44" s="963"/>
      <c r="T44" s="465"/>
      <c r="U44" s="572"/>
      <c r="V44" s="465"/>
    </row>
    <row r="45" spans="1:22" ht="14.1" customHeight="1">
      <c r="A45" s="145"/>
      <c r="B45" s="947" t="s">
        <v>541</v>
      </c>
      <c r="C45" s="911"/>
      <c r="D45" s="944"/>
      <c r="E45" s="275">
        <v>1</v>
      </c>
      <c r="F45" s="584">
        <v>193</v>
      </c>
      <c r="G45" s="949" t="s">
        <v>563</v>
      </c>
      <c r="H45" s="949"/>
      <c r="I45" s="584" t="s">
        <v>563</v>
      </c>
      <c r="J45" s="584" t="s">
        <v>563</v>
      </c>
      <c r="K45" s="584" t="s">
        <v>563</v>
      </c>
      <c r="L45" s="576" t="s">
        <v>520</v>
      </c>
      <c r="M45" s="584" t="s">
        <v>568</v>
      </c>
      <c r="N45" s="584">
        <v>0</v>
      </c>
      <c r="O45" s="584" t="s">
        <v>568</v>
      </c>
      <c r="P45" s="949" t="s">
        <v>568</v>
      </c>
      <c r="Q45" s="949"/>
      <c r="R45" s="965" t="s">
        <v>568</v>
      </c>
      <c r="S45" s="963"/>
      <c r="T45" s="465"/>
      <c r="U45" s="572"/>
      <c r="V45" s="465"/>
    </row>
    <row r="46" spans="1:22" ht="14.1" customHeight="1">
      <c r="A46" s="145"/>
      <c r="B46" s="911" t="s">
        <v>252</v>
      </c>
      <c r="C46" s="911"/>
      <c r="D46" s="944"/>
      <c r="E46" s="275">
        <v>6</v>
      </c>
      <c r="F46" s="584">
        <v>93</v>
      </c>
      <c r="G46" s="949">
        <v>27664</v>
      </c>
      <c r="H46" s="949"/>
      <c r="I46" s="584">
        <v>53053</v>
      </c>
      <c r="J46" s="584" t="s">
        <v>563</v>
      </c>
      <c r="K46" s="584" t="s">
        <v>563</v>
      </c>
      <c r="L46" s="576" t="s">
        <v>520</v>
      </c>
      <c r="M46" s="584" t="s">
        <v>121</v>
      </c>
      <c r="N46" s="584" t="s">
        <v>121</v>
      </c>
      <c r="O46" s="586" t="s">
        <v>568</v>
      </c>
      <c r="P46" s="949">
        <v>107728</v>
      </c>
      <c r="Q46" s="949"/>
      <c r="R46" s="963">
        <v>52084</v>
      </c>
      <c r="S46" s="963"/>
      <c r="T46" s="572"/>
      <c r="U46" s="572"/>
      <c r="V46" s="465"/>
    </row>
    <row r="47" spans="1:22" ht="14.1" customHeight="1">
      <c r="A47" s="145"/>
      <c r="B47" s="911" t="s">
        <v>237</v>
      </c>
      <c r="C47" s="911"/>
      <c r="D47" s="944"/>
      <c r="E47" s="275">
        <v>1</v>
      </c>
      <c r="F47" s="584">
        <v>25</v>
      </c>
      <c r="G47" s="949" t="s">
        <v>563</v>
      </c>
      <c r="H47" s="949"/>
      <c r="I47" s="584" t="s">
        <v>563</v>
      </c>
      <c r="J47" s="662">
        <v>0</v>
      </c>
      <c r="K47" s="584">
        <v>0</v>
      </c>
      <c r="L47" s="572">
        <v>0</v>
      </c>
      <c r="M47" s="584">
        <v>0</v>
      </c>
      <c r="N47" s="584">
        <v>0</v>
      </c>
      <c r="O47" s="584">
        <v>0</v>
      </c>
      <c r="P47" s="949" t="s">
        <v>121</v>
      </c>
      <c r="Q47" s="949"/>
      <c r="R47" s="963" t="s">
        <v>121</v>
      </c>
      <c r="S47" s="963"/>
      <c r="T47" s="574"/>
      <c r="U47" s="572"/>
      <c r="V47" s="465"/>
    </row>
    <row r="48" spans="1:22" ht="14.1" customHeight="1">
      <c r="A48" s="145"/>
      <c r="B48" s="911" t="s">
        <v>330</v>
      </c>
      <c r="C48" s="911"/>
      <c r="D48" s="944"/>
      <c r="E48" s="275">
        <v>1</v>
      </c>
      <c r="F48" s="584">
        <v>52</v>
      </c>
      <c r="G48" s="949" t="s">
        <v>563</v>
      </c>
      <c r="H48" s="949"/>
      <c r="I48" s="584" t="s">
        <v>563</v>
      </c>
      <c r="J48" s="584" t="s">
        <v>563</v>
      </c>
      <c r="K48" s="584" t="s">
        <v>563</v>
      </c>
      <c r="L48" s="572" t="s">
        <v>121</v>
      </c>
      <c r="M48" s="584" t="s">
        <v>121</v>
      </c>
      <c r="N48" s="584" t="s">
        <v>121</v>
      </c>
      <c r="O48" s="584" t="s">
        <v>121</v>
      </c>
      <c r="P48" s="949" t="s">
        <v>121</v>
      </c>
      <c r="Q48" s="949"/>
      <c r="R48" s="963" t="s">
        <v>121</v>
      </c>
      <c r="S48" s="963"/>
      <c r="T48" s="572"/>
      <c r="U48" s="572"/>
      <c r="V48" s="465"/>
    </row>
    <row r="49" spans="1:22" ht="14.1" customHeight="1">
      <c r="A49" s="145"/>
      <c r="B49" s="911" t="s">
        <v>240</v>
      </c>
      <c r="C49" s="911"/>
      <c r="D49" s="944"/>
      <c r="E49" s="275">
        <v>1</v>
      </c>
      <c r="F49" s="584">
        <v>7</v>
      </c>
      <c r="G49" s="949" t="s">
        <v>563</v>
      </c>
      <c r="H49" s="949"/>
      <c r="I49" s="584" t="s">
        <v>563</v>
      </c>
      <c r="J49" s="660">
        <v>0</v>
      </c>
      <c r="K49" s="584">
        <v>0</v>
      </c>
      <c r="L49" s="572">
        <v>0</v>
      </c>
      <c r="M49" s="584">
        <v>0</v>
      </c>
      <c r="N49" s="584">
        <v>0</v>
      </c>
      <c r="O49" s="584">
        <v>0</v>
      </c>
      <c r="P49" s="949" t="s">
        <v>121</v>
      </c>
      <c r="Q49" s="949"/>
      <c r="R49" s="963" t="s">
        <v>121</v>
      </c>
      <c r="S49" s="963"/>
      <c r="T49" s="574"/>
      <c r="U49" s="572"/>
      <c r="V49" s="465"/>
    </row>
    <row r="50" spans="1:22" ht="14.1" customHeight="1" thickBot="1">
      <c r="A50" s="148"/>
      <c r="B50" s="950" t="s">
        <v>253</v>
      </c>
      <c r="C50" s="950"/>
      <c r="D50" s="951"/>
      <c r="E50" s="592">
        <v>4</v>
      </c>
      <c r="F50" s="585">
        <v>33</v>
      </c>
      <c r="G50" s="948">
        <v>6215</v>
      </c>
      <c r="H50" s="948"/>
      <c r="I50" s="585">
        <v>14051</v>
      </c>
      <c r="J50" s="198">
        <v>0</v>
      </c>
      <c r="K50" s="460">
        <v>0</v>
      </c>
      <c r="L50" s="460">
        <v>0</v>
      </c>
      <c r="M50" s="460">
        <v>0</v>
      </c>
      <c r="N50" s="460">
        <v>0</v>
      </c>
      <c r="O50" s="460">
        <v>0</v>
      </c>
      <c r="P50" s="948">
        <v>29957</v>
      </c>
      <c r="Q50" s="948"/>
      <c r="R50" s="1020">
        <v>15149</v>
      </c>
      <c r="S50" s="1020"/>
      <c r="T50" s="572"/>
      <c r="U50" s="572"/>
      <c r="V50" s="465"/>
    </row>
    <row r="51" spans="1:22" ht="15" customHeight="1">
      <c r="B51" s="267" t="s">
        <v>555</v>
      </c>
      <c r="C51" s="131"/>
      <c r="D51" s="131"/>
      <c r="E51" s="131"/>
      <c r="F51" s="131"/>
      <c r="G51" s="131"/>
      <c r="H51" s="131"/>
      <c r="I51" s="131"/>
      <c r="J51" s="131"/>
      <c r="K51" s="131"/>
      <c r="L51" s="572"/>
      <c r="M51" s="572"/>
      <c r="N51" s="572"/>
      <c r="O51" s="1010" t="s">
        <v>549</v>
      </c>
      <c r="P51" s="1010"/>
      <c r="Q51" s="1010"/>
      <c r="R51" s="1010"/>
      <c r="S51" s="1010"/>
      <c r="T51" s="572"/>
      <c r="U51" s="572"/>
      <c r="V51" s="465"/>
    </row>
    <row r="52" spans="1:22" ht="15" customHeight="1">
      <c r="B52" s="267" t="s">
        <v>554</v>
      </c>
      <c r="C52" s="131"/>
      <c r="L52" s="269"/>
      <c r="M52" s="466"/>
      <c r="N52" s="466"/>
      <c r="O52" s="466"/>
      <c r="P52" s="269"/>
      <c r="Q52" s="269"/>
      <c r="R52" s="466"/>
      <c r="S52" s="466"/>
      <c r="T52" s="465"/>
      <c r="U52" s="572"/>
      <c r="V52" s="465"/>
    </row>
    <row r="53" spans="1:22" ht="15" customHeight="1">
      <c r="B53" s="268" t="s">
        <v>565</v>
      </c>
      <c r="C53" s="129"/>
      <c r="L53" s="13"/>
      <c r="M53" s="13"/>
      <c r="N53" s="13"/>
      <c r="O53" s="13"/>
      <c r="P53" s="13"/>
      <c r="Q53" s="13"/>
      <c r="R53" s="13"/>
    </row>
    <row r="54" spans="1:22" ht="14.45" customHeight="1">
      <c r="B54" s="1" t="s">
        <v>566</v>
      </c>
    </row>
  </sheetData>
  <sheetProtection selectLockedCells="1" selectUnlockedCells="1"/>
  <mergeCells count="200">
    <mergeCell ref="R49:S49"/>
    <mergeCell ref="P47:Q47"/>
    <mergeCell ref="R47:S47"/>
    <mergeCell ref="P50:Q50"/>
    <mergeCell ref="P45:Q45"/>
    <mergeCell ref="R45:S45"/>
    <mergeCell ref="P38:Q38"/>
    <mergeCell ref="R41:S41"/>
    <mergeCell ref="P43:Q43"/>
    <mergeCell ref="R43:S43"/>
    <mergeCell ref="R44:S44"/>
    <mergeCell ref="P44:Q44"/>
    <mergeCell ref="P39:Q39"/>
    <mergeCell ref="P42:Q42"/>
    <mergeCell ref="R50:S50"/>
    <mergeCell ref="P48:Q48"/>
    <mergeCell ref="R48:S48"/>
    <mergeCell ref="P49:Q49"/>
    <mergeCell ref="S20:T20"/>
    <mergeCell ref="Q21:R21"/>
    <mergeCell ref="S21:T21"/>
    <mergeCell ref="R46:S46"/>
    <mergeCell ref="P46:Q46"/>
    <mergeCell ref="P37:Q37"/>
    <mergeCell ref="R37:S37"/>
    <mergeCell ref="R40:S40"/>
    <mergeCell ref="A29:C29"/>
    <mergeCell ref="B43:D43"/>
    <mergeCell ref="B44:D44"/>
    <mergeCell ref="B46:D46"/>
    <mergeCell ref="E35:E36"/>
    <mergeCell ref="F35:F36"/>
    <mergeCell ref="A26:C26"/>
    <mergeCell ref="A27:C27"/>
    <mergeCell ref="A28:C28"/>
    <mergeCell ref="D23:E23"/>
    <mergeCell ref="D24:E24"/>
    <mergeCell ref="D25:E25"/>
    <mergeCell ref="D26:E26"/>
    <mergeCell ref="S23:T23"/>
    <mergeCell ref="S29:T29"/>
    <mergeCell ref="Q24:R24"/>
    <mergeCell ref="A6:C6"/>
    <mergeCell ref="A7:C7"/>
    <mergeCell ref="A8:C8"/>
    <mergeCell ref="A9:C9"/>
    <mergeCell ref="A10:C10"/>
    <mergeCell ref="A11:C11"/>
    <mergeCell ref="A12:C12"/>
    <mergeCell ref="A13:C13"/>
    <mergeCell ref="O51:S51"/>
    <mergeCell ref="F23:H23"/>
    <mergeCell ref="F24:H24"/>
    <mergeCell ref="F25:H25"/>
    <mergeCell ref="F26:H26"/>
    <mergeCell ref="F27:H27"/>
    <mergeCell ref="F28:H28"/>
    <mergeCell ref="F29:H29"/>
    <mergeCell ref="F13:H13"/>
    <mergeCell ref="F14:H14"/>
    <mergeCell ref="F15:H15"/>
    <mergeCell ref="F16:H16"/>
    <mergeCell ref="F17:H17"/>
    <mergeCell ref="F18:H18"/>
    <mergeCell ref="F19:H19"/>
    <mergeCell ref="Q20:R20"/>
    <mergeCell ref="B3:C4"/>
    <mergeCell ref="D19:E19"/>
    <mergeCell ref="D28:E28"/>
    <mergeCell ref="F20:H20"/>
    <mergeCell ref="F21:H21"/>
    <mergeCell ref="F22:H22"/>
    <mergeCell ref="D6:E6"/>
    <mergeCell ref="D7:E7"/>
    <mergeCell ref="D8:E8"/>
    <mergeCell ref="D9:E9"/>
    <mergeCell ref="D10:E10"/>
    <mergeCell ref="D11:E11"/>
    <mergeCell ref="D12:E12"/>
    <mergeCell ref="D17:E17"/>
    <mergeCell ref="D18:E18"/>
    <mergeCell ref="D13:E13"/>
    <mergeCell ref="D14:E14"/>
    <mergeCell ref="D15:E15"/>
    <mergeCell ref="D16:E16"/>
    <mergeCell ref="A14:C14"/>
    <mergeCell ref="A15:C15"/>
    <mergeCell ref="D20:E20"/>
    <mergeCell ref="D21:E21"/>
    <mergeCell ref="D22:E22"/>
    <mergeCell ref="Q19:R19"/>
    <mergeCell ref="S19:T19"/>
    <mergeCell ref="D3:E4"/>
    <mergeCell ref="D5:E5"/>
    <mergeCell ref="A22:C22"/>
    <mergeCell ref="A23:C23"/>
    <mergeCell ref="A24:C24"/>
    <mergeCell ref="A25:C25"/>
    <mergeCell ref="A16:C16"/>
    <mergeCell ref="A17:C17"/>
    <mergeCell ref="A18:C18"/>
    <mergeCell ref="A19:C19"/>
    <mergeCell ref="A20:C20"/>
    <mergeCell ref="A21:C21"/>
    <mergeCell ref="F3:H4"/>
    <mergeCell ref="F5:H5"/>
    <mergeCell ref="F6:H6"/>
    <mergeCell ref="F7:H7"/>
    <mergeCell ref="F8:H8"/>
    <mergeCell ref="F9:H9"/>
    <mergeCell ref="F10:H10"/>
    <mergeCell ref="F11:H11"/>
    <mergeCell ref="F12:H12"/>
    <mergeCell ref="A5:C5"/>
    <mergeCell ref="I3:K3"/>
    <mergeCell ref="L3:N3"/>
    <mergeCell ref="Q18:R18"/>
    <mergeCell ref="Q9:R9"/>
    <mergeCell ref="S9:T9"/>
    <mergeCell ref="S6:T6"/>
    <mergeCell ref="S14:T14"/>
    <mergeCell ref="Q11:R11"/>
    <mergeCell ref="S11:T11"/>
    <mergeCell ref="S12:T12"/>
    <mergeCell ref="Q13:R13"/>
    <mergeCell ref="S13:T13"/>
    <mergeCell ref="Q10:R10"/>
    <mergeCell ref="S10:T10"/>
    <mergeCell ref="Q15:R15"/>
    <mergeCell ref="S15:T15"/>
    <mergeCell ref="O3:R3"/>
    <mergeCell ref="S3:V3"/>
    <mergeCell ref="Q4:R4"/>
    <mergeCell ref="S4:T4"/>
    <mergeCell ref="S18:T18"/>
    <mergeCell ref="Q5:R5"/>
    <mergeCell ref="S7:T7"/>
    <mergeCell ref="Q8:R8"/>
    <mergeCell ref="S5:T5"/>
    <mergeCell ref="R35:S36"/>
    <mergeCell ref="P41:Q41"/>
    <mergeCell ref="R38:S38"/>
    <mergeCell ref="R39:S39"/>
    <mergeCell ref="P40:Q40"/>
    <mergeCell ref="M35:O35"/>
    <mergeCell ref="P35:Q36"/>
    <mergeCell ref="R42:S42"/>
    <mergeCell ref="S8:T8"/>
    <mergeCell ref="Q16:R16"/>
    <mergeCell ref="S16:T16"/>
    <mergeCell ref="Q17:R17"/>
    <mergeCell ref="S17:T17"/>
    <mergeCell ref="Q6:R6"/>
    <mergeCell ref="Q12:R12"/>
    <mergeCell ref="Q14:R14"/>
    <mergeCell ref="Q7:R7"/>
    <mergeCell ref="Q28:R28"/>
    <mergeCell ref="S28:T28"/>
    <mergeCell ref="Q29:R29"/>
    <mergeCell ref="Q22:R22"/>
    <mergeCell ref="S22:T22"/>
    <mergeCell ref="Q23:R23"/>
    <mergeCell ref="S24:T24"/>
    <mergeCell ref="Q25:R25"/>
    <mergeCell ref="S25:T25"/>
    <mergeCell ref="Q26:R26"/>
    <mergeCell ref="S26:T26"/>
    <mergeCell ref="Q27:R27"/>
    <mergeCell ref="S27:T27"/>
    <mergeCell ref="D29:E29"/>
    <mergeCell ref="D27:E27"/>
    <mergeCell ref="J35:K35"/>
    <mergeCell ref="G36:H36"/>
    <mergeCell ref="G37:H37"/>
    <mergeCell ref="G42:H42"/>
    <mergeCell ref="G38:H38"/>
    <mergeCell ref="G35:H35"/>
    <mergeCell ref="G40:H40"/>
    <mergeCell ref="G39:H39"/>
    <mergeCell ref="G41:H41"/>
    <mergeCell ref="B35:D36"/>
    <mergeCell ref="B37:D37"/>
    <mergeCell ref="B38:D38"/>
    <mergeCell ref="B39:D39"/>
    <mergeCell ref="B40:D40"/>
    <mergeCell ref="B41:D41"/>
    <mergeCell ref="B42:D42"/>
    <mergeCell ref="G50:H50"/>
    <mergeCell ref="G49:H49"/>
    <mergeCell ref="G48:H48"/>
    <mergeCell ref="G46:H46"/>
    <mergeCell ref="G44:H44"/>
    <mergeCell ref="G43:H43"/>
    <mergeCell ref="G47:H47"/>
    <mergeCell ref="B45:D45"/>
    <mergeCell ref="G45:H45"/>
    <mergeCell ref="B47:D47"/>
    <mergeCell ref="B48:D48"/>
    <mergeCell ref="B49:D49"/>
    <mergeCell ref="B50:D50"/>
  </mergeCells>
  <phoneticPr fontId="18"/>
  <printOptions horizontalCentered="1"/>
  <pageMargins left="0.59055118110236227" right="0.59055118110236227" top="0.59055118110236227" bottom="0.59055118110236227" header="0.39370078740157483" footer="0.39370078740157483"/>
  <pageSetup paperSize="9" firstPageNumber="76" orientation="portrait" useFirstPageNumber="1" verticalDpi="300" r:id="rId1"/>
  <headerFooter scaleWithDoc="0" alignWithMargins="0">
    <oddHeader>&amp;L事業所</oddHeader>
    <oddFooter>&amp;C&amp;12&amp;A</oddFooter>
  </headerFooter>
</worksheet>
</file>

<file path=xl/worksheets/sheet15.xml><?xml version="1.0" encoding="utf-8"?>
<worksheet xmlns="http://schemas.openxmlformats.org/spreadsheetml/2006/main" xmlns:r="http://schemas.openxmlformats.org/officeDocument/2006/relationships">
  <dimension ref="A1:V54"/>
  <sheetViews>
    <sheetView view="pageBreakPreview" topLeftCell="K1" zoomScaleNormal="100" zoomScaleSheetLayoutView="100" workbookViewId="0">
      <selection activeCell="N32" sqref="N32"/>
    </sheetView>
  </sheetViews>
  <sheetFormatPr defaultRowHeight="14.45" customHeight="1"/>
  <cols>
    <col min="1" max="1" width="0.85546875" style="22" customWidth="1"/>
    <col min="2" max="5" width="10.28515625" style="22" customWidth="1"/>
    <col min="6" max="6" width="10.42578125" style="22" customWidth="1"/>
    <col min="7" max="7" width="10.7109375" style="22" customWidth="1"/>
    <col min="8" max="8" width="1" style="22" customWidth="1"/>
    <col min="9" max="9" width="11.140625" style="22" customWidth="1"/>
    <col min="10" max="10" width="10.140625" style="22" customWidth="1"/>
    <col min="11" max="11" width="11.140625" style="22" customWidth="1"/>
    <col min="12" max="14" width="10.7109375" style="22" customWidth="1"/>
    <col min="15" max="16" width="11.7109375" style="22" customWidth="1"/>
    <col min="17" max="17" width="1.7109375" style="123" customWidth="1"/>
    <col min="18" max="18" width="9.7109375" style="123" customWidth="1"/>
    <col min="19" max="19" width="4.7109375" style="22" customWidth="1"/>
    <col min="20" max="20" width="8.5703125" style="22" customWidth="1"/>
    <col min="21" max="22" width="12.7109375" style="22" customWidth="1"/>
    <col min="23" max="16384" width="9.140625" style="22"/>
  </cols>
  <sheetData>
    <row r="1" spans="1:22" ht="5.0999999999999996" customHeight="1"/>
    <row r="2" spans="1:22" ht="15" customHeight="1" thickBot="1">
      <c r="A2" s="131" t="s">
        <v>218</v>
      </c>
      <c r="B2" s="132"/>
      <c r="C2" s="132"/>
      <c r="D2" s="131"/>
      <c r="E2" s="131"/>
      <c r="F2" s="131"/>
      <c r="G2" s="131"/>
      <c r="H2" s="131"/>
      <c r="I2" s="131"/>
      <c r="J2" s="131"/>
      <c r="K2" s="131"/>
      <c r="L2" s="131"/>
      <c r="M2" s="131"/>
      <c r="N2" s="131"/>
      <c r="O2" s="131"/>
      <c r="P2" s="131"/>
      <c r="Q2" s="133"/>
      <c r="R2" s="133"/>
      <c r="S2" s="131"/>
      <c r="T2" s="131"/>
      <c r="U2" s="132"/>
      <c r="V2" s="134" t="s">
        <v>170</v>
      </c>
    </row>
    <row r="3" spans="1:22" ht="15" customHeight="1">
      <c r="A3" s="135"/>
      <c r="B3" s="939" t="s">
        <v>531</v>
      </c>
      <c r="C3" s="939"/>
      <c r="D3" s="969" t="s">
        <v>532</v>
      </c>
      <c r="E3" s="970"/>
      <c r="F3" s="969" t="s">
        <v>533</v>
      </c>
      <c r="G3" s="914"/>
      <c r="H3" s="986"/>
      <c r="I3" s="772" t="s">
        <v>219</v>
      </c>
      <c r="J3" s="772"/>
      <c r="K3" s="772"/>
      <c r="L3" s="739" t="s">
        <v>220</v>
      </c>
      <c r="M3" s="739"/>
      <c r="N3" s="739"/>
      <c r="O3" s="772" t="s">
        <v>198</v>
      </c>
      <c r="P3" s="772"/>
      <c r="Q3" s="772"/>
      <c r="R3" s="772"/>
      <c r="S3" s="867" t="s">
        <v>221</v>
      </c>
      <c r="T3" s="867"/>
      <c r="U3" s="867"/>
      <c r="V3" s="867"/>
    </row>
    <row r="4" spans="1:22" ht="15" customHeight="1">
      <c r="A4" s="116"/>
      <c r="B4" s="1002"/>
      <c r="C4" s="1002"/>
      <c r="D4" s="971"/>
      <c r="E4" s="972"/>
      <c r="F4" s="987"/>
      <c r="G4" s="988"/>
      <c r="H4" s="989"/>
      <c r="I4" s="270" t="s">
        <v>328</v>
      </c>
      <c r="J4" s="270" t="s">
        <v>516</v>
      </c>
      <c r="K4" s="273" t="s">
        <v>514</v>
      </c>
      <c r="L4" s="266" t="s">
        <v>517</v>
      </c>
      <c r="M4" s="266" t="s">
        <v>516</v>
      </c>
      <c r="N4" s="571" t="s">
        <v>514</v>
      </c>
      <c r="O4" s="575" t="s">
        <v>517</v>
      </c>
      <c r="P4" s="575" t="s">
        <v>516</v>
      </c>
      <c r="Q4" s="966" t="s">
        <v>514</v>
      </c>
      <c r="R4" s="967"/>
      <c r="S4" s="968" t="s">
        <v>517</v>
      </c>
      <c r="T4" s="738"/>
      <c r="U4" s="266" t="s">
        <v>516</v>
      </c>
      <c r="V4" s="271" t="s">
        <v>514</v>
      </c>
    </row>
    <row r="5" spans="1:22" ht="18" customHeight="1">
      <c r="A5" s="1001" t="s">
        <v>48</v>
      </c>
      <c r="B5" s="990"/>
      <c r="C5" s="974"/>
      <c r="D5" s="973" t="s">
        <v>48</v>
      </c>
      <c r="E5" s="974"/>
      <c r="F5" s="973" t="s">
        <v>300</v>
      </c>
      <c r="G5" s="990"/>
      <c r="H5" s="974"/>
      <c r="I5" s="136">
        <f t="shared" ref="I5:N5" si="0">SUM(I6:I29)</f>
        <v>71</v>
      </c>
      <c r="J5" s="136">
        <f t="shared" si="0"/>
        <v>69</v>
      </c>
      <c r="K5" s="136">
        <f t="shared" si="0"/>
        <v>62</v>
      </c>
      <c r="L5" s="136">
        <f t="shared" si="0"/>
        <v>2167</v>
      </c>
      <c r="M5" s="136">
        <f t="shared" si="0"/>
        <v>2218</v>
      </c>
      <c r="N5" s="136">
        <f t="shared" si="0"/>
        <v>2189</v>
      </c>
      <c r="O5" s="137">
        <v>538189</v>
      </c>
      <c r="P5" s="137">
        <v>546498</v>
      </c>
      <c r="Q5" s="954">
        <v>541599</v>
      </c>
      <c r="R5" s="954"/>
      <c r="S5" s="702">
        <v>5028029</v>
      </c>
      <c r="T5" s="702"/>
      <c r="U5" s="569">
        <v>5335650</v>
      </c>
      <c r="V5" s="587">
        <v>4941902</v>
      </c>
    </row>
    <row r="6" spans="1:22" ht="14.1" customHeight="1">
      <c r="A6" s="975" t="s">
        <v>222</v>
      </c>
      <c r="B6" s="976"/>
      <c r="C6" s="977"/>
      <c r="D6" s="997" t="s">
        <v>222</v>
      </c>
      <c r="E6" s="977"/>
      <c r="F6" s="991" t="s">
        <v>534</v>
      </c>
      <c r="G6" s="992"/>
      <c r="H6" s="993"/>
      <c r="I6" s="138">
        <v>28</v>
      </c>
      <c r="J6" s="138">
        <v>26</v>
      </c>
      <c r="K6" s="136">
        <v>24</v>
      </c>
      <c r="L6" s="139">
        <v>1328</v>
      </c>
      <c r="M6" s="138">
        <v>1357</v>
      </c>
      <c r="N6" s="136">
        <v>1390</v>
      </c>
      <c r="O6" s="140">
        <v>291139</v>
      </c>
      <c r="P6" s="140">
        <v>299691</v>
      </c>
      <c r="Q6" s="955">
        <v>295264</v>
      </c>
      <c r="R6" s="955"/>
      <c r="S6" s="965">
        <v>2662394</v>
      </c>
      <c r="T6" s="965"/>
      <c r="U6" s="574">
        <v>2656246</v>
      </c>
      <c r="V6" s="588">
        <v>2594285</v>
      </c>
    </row>
    <row r="7" spans="1:22" ht="14.1" customHeight="1">
      <c r="A7" s="1008" t="s">
        <v>223</v>
      </c>
      <c r="B7" s="1009"/>
      <c r="C7" s="1005"/>
      <c r="D7" s="1004" t="s">
        <v>223</v>
      </c>
      <c r="E7" s="1005"/>
      <c r="F7" s="994" t="s">
        <v>535</v>
      </c>
      <c r="G7" s="995"/>
      <c r="H7" s="996"/>
      <c r="I7" s="138">
        <v>3</v>
      </c>
      <c r="J7" s="138">
        <v>3</v>
      </c>
      <c r="K7" s="136">
        <v>4</v>
      </c>
      <c r="L7" s="139">
        <v>105</v>
      </c>
      <c r="M7" s="138">
        <v>101</v>
      </c>
      <c r="N7" s="136">
        <v>108</v>
      </c>
      <c r="O7" s="138">
        <v>40579</v>
      </c>
      <c r="P7" s="138">
        <v>37623</v>
      </c>
      <c r="Q7" s="955">
        <v>38038</v>
      </c>
      <c r="R7" s="955"/>
      <c r="S7" s="949">
        <v>1208304</v>
      </c>
      <c r="T7" s="949"/>
      <c r="U7" s="574">
        <v>1400815</v>
      </c>
      <c r="V7" s="588">
        <v>1325517</v>
      </c>
    </row>
    <row r="8" spans="1:22" ht="14.1" customHeight="1">
      <c r="A8" s="978" t="s">
        <v>324</v>
      </c>
      <c r="B8" s="945"/>
      <c r="C8" s="979"/>
      <c r="D8" s="1003" t="s">
        <v>224</v>
      </c>
      <c r="E8" s="979"/>
      <c r="F8" s="991" t="s">
        <v>536</v>
      </c>
      <c r="G8" s="976"/>
      <c r="H8" s="977"/>
      <c r="I8" s="138">
        <v>3</v>
      </c>
      <c r="J8" s="138">
        <v>3</v>
      </c>
      <c r="K8" s="136">
        <v>2</v>
      </c>
      <c r="L8" s="139">
        <v>23</v>
      </c>
      <c r="M8" s="138">
        <v>23</v>
      </c>
      <c r="N8" s="136">
        <v>21</v>
      </c>
      <c r="O8" s="138">
        <v>2520</v>
      </c>
      <c r="P8" s="138">
        <v>2501</v>
      </c>
      <c r="Q8" s="955" t="s">
        <v>563</v>
      </c>
      <c r="R8" s="955"/>
      <c r="S8" s="949">
        <v>5455</v>
      </c>
      <c r="T8" s="949"/>
      <c r="U8" s="574">
        <v>5229</v>
      </c>
      <c r="V8" s="588" t="s">
        <v>563</v>
      </c>
    </row>
    <row r="9" spans="1:22" ht="14.1" customHeight="1">
      <c r="A9" s="983" t="s">
        <v>548</v>
      </c>
      <c r="B9" s="984"/>
      <c r="C9" s="985"/>
      <c r="D9" s="1006"/>
      <c r="E9" s="959"/>
      <c r="F9" s="997"/>
      <c r="G9" s="976"/>
      <c r="H9" s="977"/>
      <c r="I9" s="138" t="s">
        <v>225</v>
      </c>
      <c r="J9" s="138">
        <v>0</v>
      </c>
      <c r="K9" s="136"/>
      <c r="L9" s="139">
        <v>0</v>
      </c>
      <c r="M9" s="138"/>
      <c r="N9" s="136"/>
      <c r="O9" s="138">
        <v>0</v>
      </c>
      <c r="P9" s="138"/>
      <c r="Q9" s="955"/>
      <c r="R9" s="955"/>
      <c r="S9" s="949">
        <v>0</v>
      </c>
      <c r="T9" s="949"/>
      <c r="U9" s="574"/>
      <c r="V9" s="588"/>
    </row>
    <row r="10" spans="1:22" ht="14.1" customHeight="1">
      <c r="A10" s="975" t="s">
        <v>226</v>
      </c>
      <c r="B10" s="976"/>
      <c r="C10" s="977"/>
      <c r="D10" s="997" t="s">
        <v>226</v>
      </c>
      <c r="E10" s="977"/>
      <c r="F10" s="991" t="s">
        <v>537</v>
      </c>
      <c r="G10" s="976"/>
      <c r="H10" s="977"/>
      <c r="I10" s="138">
        <v>4</v>
      </c>
      <c r="J10" s="138">
        <v>5</v>
      </c>
      <c r="K10" s="136">
        <v>4</v>
      </c>
      <c r="L10" s="139">
        <v>34</v>
      </c>
      <c r="M10" s="138">
        <v>41</v>
      </c>
      <c r="N10" s="136">
        <v>27</v>
      </c>
      <c r="O10" s="138">
        <v>7537</v>
      </c>
      <c r="P10" s="138">
        <v>9717</v>
      </c>
      <c r="Q10" s="955">
        <v>7285</v>
      </c>
      <c r="R10" s="955"/>
      <c r="S10" s="949">
        <v>34162</v>
      </c>
      <c r="T10" s="949"/>
      <c r="U10" s="574">
        <v>30586</v>
      </c>
      <c r="V10" s="588">
        <v>19008</v>
      </c>
    </row>
    <row r="11" spans="1:22" ht="14.1" customHeight="1">
      <c r="A11" s="980" t="s">
        <v>227</v>
      </c>
      <c r="B11" s="981"/>
      <c r="C11" s="982"/>
      <c r="D11" s="958"/>
      <c r="E11" s="959"/>
      <c r="F11" s="998"/>
      <c r="G11" s="999"/>
      <c r="H11" s="1000"/>
      <c r="I11" s="138">
        <v>0</v>
      </c>
      <c r="J11" s="138">
        <v>0</v>
      </c>
      <c r="K11" s="136"/>
      <c r="L11" s="139">
        <v>0</v>
      </c>
      <c r="M11" s="138"/>
      <c r="N11" s="136"/>
      <c r="O11" s="138">
        <v>0</v>
      </c>
      <c r="P11" s="138"/>
      <c r="Q11" s="955"/>
      <c r="R11" s="955"/>
      <c r="S11" s="949">
        <v>0</v>
      </c>
      <c r="T11" s="949"/>
      <c r="U11" s="574"/>
      <c r="V11" s="588"/>
    </row>
    <row r="12" spans="1:22" ht="14.1" customHeight="1">
      <c r="A12" s="978" t="s">
        <v>524</v>
      </c>
      <c r="B12" s="945"/>
      <c r="C12" s="979"/>
      <c r="D12" s="997" t="s">
        <v>228</v>
      </c>
      <c r="E12" s="977"/>
      <c r="F12" s="991" t="s">
        <v>538</v>
      </c>
      <c r="G12" s="976"/>
      <c r="H12" s="977"/>
      <c r="I12" s="138">
        <v>8</v>
      </c>
      <c r="J12" s="138">
        <v>9</v>
      </c>
      <c r="K12" s="136">
        <v>8</v>
      </c>
      <c r="L12" s="139">
        <v>155</v>
      </c>
      <c r="M12" s="138">
        <v>173</v>
      </c>
      <c r="N12" s="136">
        <v>149</v>
      </c>
      <c r="O12" s="138">
        <v>47586</v>
      </c>
      <c r="P12" s="138">
        <v>49171</v>
      </c>
      <c r="Q12" s="955">
        <v>45346</v>
      </c>
      <c r="R12" s="955"/>
      <c r="S12" s="949">
        <v>168619</v>
      </c>
      <c r="T12" s="949"/>
      <c r="U12" s="574">
        <v>177144</v>
      </c>
      <c r="V12" s="588">
        <v>181410</v>
      </c>
    </row>
    <row r="13" spans="1:22" ht="14.1" customHeight="1">
      <c r="A13" s="978" t="s">
        <v>525</v>
      </c>
      <c r="B13" s="945"/>
      <c r="C13" s="979"/>
      <c r="D13" s="997" t="s">
        <v>229</v>
      </c>
      <c r="E13" s="977"/>
      <c r="F13" s="997"/>
      <c r="G13" s="976"/>
      <c r="H13" s="977"/>
      <c r="I13" s="138">
        <v>1</v>
      </c>
      <c r="J13" s="138">
        <v>1</v>
      </c>
      <c r="K13" s="136"/>
      <c r="L13" s="139">
        <v>6</v>
      </c>
      <c r="M13" s="138">
        <v>6</v>
      </c>
      <c r="N13" s="136"/>
      <c r="O13" s="138" t="s">
        <v>121</v>
      </c>
      <c r="P13" s="138" t="s">
        <v>121</v>
      </c>
      <c r="Q13" s="955"/>
      <c r="R13" s="955"/>
      <c r="S13" s="949" t="s">
        <v>121</v>
      </c>
      <c r="T13" s="949"/>
      <c r="U13" s="574" t="s">
        <v>518</v>
      </c>
      <c r="V13" s="588"/>
    </row>
    <row r="14" spans="1:22" ht="14.1" customHeight="1">
      <c r="A14" s="975" t="s">
        <v>230</v>
      </c>
      <c r="B14" s="976"/>
      <c r="C14" s="977"/>
      <c r="D14" s="958"/>
      <c r="E14" s="959"/>
      <c r="F14" s="997"/>
      <c r="G14" s="976"/>
      <c r="H14" s="977"/>
      <c r="I14" s="138">
        <v>0</v>
      </c>
      <c r="J14" s="138">
        <v>0</v>
      </c>
      <c r="K14" s="136"/>
      <c r="L14" s="139">
        <v>0</v>
      </c>
      <c r="M14" s="138"/>
      <c r="N14" s="136"/>
      <c r="O14" s="138">
        <v>0</v>
      </c>
      <c r="P14" s="138"/>
      <c r="Q14" s="955"/>
      <c r="R14" s="955"/>
      <c r="S14" s="949" t="s">
        <v>225</v>
      </c>
      <c r="T14" s="949"/>
      <c r="U14" s="574"/>
      <c r="V14" s="588"/>
    </row>
    <row r="15" spans="1:22" ht="14.1" customHeight="1">
      <c r="A15" s="978" t="s">
        <v>231</v>
      </c>
      <c r="B15" s="945"/>
      <c r="C15" s="979"/>
      <c r="D15" s="958"/>
      <c r="E15" s="959"/>
      <c r="F15" s="997"/>
      <c r="G15" s="976"/>
      <c r="H15" s="977"/>
      <c r="I15" s="138">
        <v>1</v>
      </c>
      <c r="J15" s="138">
        <v>0</v>
      </c>
      <c r="K15" s="136"/>
      <c r="L15" s="139">
        <v>4</v>
      </c>
      <c r="M15" s="138"/>
      <c r="N15" s="136"/>
      <c r="O15" s="138" t="s">
        <v>4</v>
      </c>
      <c r="P15" s="138"/>
      <c r="Q15" s="955"/>
      <c r="R15" s="955"/>
      <c r="S15" s="949" t="s">
        <v>521</v>
      </c>
      <c r="T15" s="949"/>
      <c r="U15" s="574"/>
      <c r="V15" s="588"/>
    </row>
    <row r="16" spans="1:22" ht="14.1" customHeight="1">
      <c r="A16" s="978" t="s">
        <v>526</v>
      </c>
      <c r="B16" s="945"/>
      <c r="C16" s="979"/>
      <c r="D16" s="958"/>
      <c r="E16" s="959"/>
      <c r="F16" s="997"/>
      <c r="G16" s="976"/>
      <c r="H16" s="977"/>
      <c r="I16" s="138">
        <v>0</v>
      </c>
      <c r="J16" s="138">
        <v>0</v>
      </c>
      <c r="K16" s="136"/>
      <c r="L16" s="139">
        <v>0</v>
      </c>
      <c r="M16" s="138"/>
      <c r="N16" s="136"/>
      <c r="O16" s="138">
        <v>0</v>
      </c>
      <c r="P16" s="138"/>
      <c r="Q16" s="955"/>
      <c r="R16" s="955"/>
      <c r="S16" s="949">
        <v>0</v>
      </c>
      <c r="T16" s="949"/>
      <c r="U16" s="574"/>
      <c r="V16" s="588"/>
    </row>
    <row r="17" spans="1:22" ht="14.1" customHeight="1">
      <c r="A17" s="983" t="s">
        <v>546</v>
      </c>
      <c r="B17" s="984"/>
      <c r="C17" s="985"/>
      <c r="D17" s="1007" t="s">
        <v>232</v>
      </c>
      <c r="E17" s="985"/>
      <c r="F17" s="1014" t="s">
        <v>539</v>
      </c>
      <c r="G17" s="981"/>
      <c r="H17" s="982"/>
      <c r="I17" s="138">
        <v>1</v>
      </c>
      <c r="J17" s="138">
        <v>1</v>
      </c>
      <c r="K17" s="136">
        <v>1</v>
      </c>
      <c r="L17" s="139">
        <v>4</v>
      </c>
      <c r="M17" s="138">
        <v>4</v>
      </c>
      <c r="N17" s="136">
        <v>4</v>
      </c>
      <c r="O17" s="138" t="s">
        <v>121</v>
      </c>
      <c r="P17" s="138" t="s">
        <v>121</v>
      </c>
      <c r="Q17" s="955" t="s">
        <v>563</v>
      </c>
      <c r="R17" s="955"/>
      <c r="S17" s="949" t="s">
        <v>121</v>
      </c>
      <c r="T17" s="949"/>
      <c r="U17" s="574" t="s">
        <v>518</v>
      </c>
      <c r="V17" s="588" t="s">
        <v>563</v>
      </c>
    </row>
    <row r="18" spans="1:22" ht="14.1" customHeight="1">
      <c r="A18" s="978" t="s">
        <v>233</v>
      </c>
      <c r="B18" s="945"/>
      <c r="C18" s="979"/>
      <c r="D18" s="1003" t="s">
        <v>233</v>
      </c>
      <c r="E18" s="979"/>
      <c r="F18" s="991" t="s">
        <v>540</v>
      </c>
      <c r="G18" s="976"/>
      <c r="H18" s="977"/>
      <c r="I18" s="138">
        <v>5</v>
      </c>
      <c r="J18" s="138">
        <v>5</v>
      </c>
      <c r="K18" s="136">
        <v>5</v>
      </c>
      <c r="L18" s="139">
        <v>88</v>
      </c>
      <c r="M18" s="138">
        <v>87</v>
      </c>
      <c r="N18" s="136">
        <v>87</v>
      </c>
      <c r="O18" s="138">
        <v>30582</v>
      </c>
      <c r="P18" s="138">
        <v>27183</v>
      </c>
      <c r="Q18" s="955">
        <v>31876</v>
      </c>
      <c r="R18" s="955"/>
      <c r="S18" s="949">
        <v>338047</v>
      </c>
      <c r="T18" s="949"/>
      <c r="U18" s="574">
        <v>319321</v>
      </c>
      <c r="V18" s="588">
        <v>155057</v>
      </c>
    </row>
    <row r="19" spans="1:22" ht="14.1" customHeight="1">
      <c r="A19" s="978" t="s">
        <v>234</v>
      </c>
      <c r="B19" s="945"/>
      <c r="C19" s="979"/>
      <c r="D19" s="958"/>
      <c r="E19" s="959"/>
      <c r="F19" s="991" t="s">
        <v>541</v>
      </c>
      <c r="G19" s="976"/>
      <c r="H19" s="977"/>
      <c r="I19" s="138">
        <v>0</v>
      </c>
      <c r="J19" s="138">
        <v>0</v>
      </c>
      <c r="K19" s="136">
        <v>1</v>
      </c>
      <c r="L19" s="139">
        <v>0</v>
      </c>
      <c r="M19" s="138"/>
      <c r="N19" s="136">
        <v>193</v>
      </c>
      <c r="O19" s="138">
        <v>0</v>
      </c>
      <c r="P19" s="138">
        <v>0</v>
      </c>
      <c r="Q19" s="955" t="s">
        <v>563</v>
      </c>
      <c r="R19" s="955"/>
      <c r="S19" s="949">
        <v>0</v>
      </c>
      <c r="T19" s="949"/>
      <c r="U19" s="574"/>
      <c r="V19" s="588" t="s">
        <v>563</v>
      </c>
    </row>
    <row r="20" spans="1:22" ht="14.1" customHeight="1">
      <c r="A20" s="978" t="s">
        <v>527</v>
      </c>
      <c r="B20" s="945"/>
      <c r="C20" s="979"/>
      <c r="D20" s="997" t="s">
        <v>235</v>
      </c>
      <c r="E20" s="977"/>
      <c r="F20" s="997"/>
      <c r="G20" s="976"/>
      <c r="H20" s="977"/>
      <c r="I20" s="138">
        <v>1</v>
      </c>
      <c r="J20" s="138">
        <v>1</v>
      </c>
      <c r="K20" s="136"/>
      <c r="L20" s="139">
        <v>178</v>
      </c>
      <c r="M20" s="138">
        <v>205</v>
      </c>
      <c r="N20" s="136"/>
      <c r="O20" s="138" t="s">
        <v>121</v>
      </c>
      <c r="P20" s="138" t="s">
        <v>121</v>
      </c>
      <c r="Q20" s="955"/>
      <c r="R20" s="955"/>
      <c r="S20" s="949" t="s">
        <v>121</v>
      </c>
      <c r="T20" s="949"/>
      <c r="U20" s="574" t="s">
        <v>518</v>
      </c>
      <c r="V20" s="588"/>
    </row>
    <row r="21" spans="1:22" ht="14.1" customHeight="1">
      <c r="A21" s="978" t="s">
        <v>528</v>
      </c>
      <c r="B21" s="945"/>
      <c r="C21" s="979"/>
      <c r="D21" s="997" t="s">
        <v>236</v>
      </c>
      <c r="E21" s="977"/>
      <c r="F21" s="991" t="s">
        <v>542</v>
      </c>
      <c r="G21" s="976"/>
      <c r="H21" s="977"/>
      <c r="I21" s="138">
        <v>8</v>
      </c>
      <c r="J21" s="138">
        <v>7</v>
      </c>
      <c r="K21" s="136">
        <v>6</v>
      </c>
      <c r="L21" s="139">
        <v>108</v>
      </c>
      <c r="M21" s="138">
        <v>104</v>
      </c>
      <c r="N21" s="136">
        <v>93</v>
      </c>
      <c r="O21" s="138">
        <v>32219</v>
      </c>
      <c r="P21" s="138">
        <v>28937</v>
      </c>
      <c r="Q21" s="955">
        <v>27664</v>
      </c>
      <c r="R21" s="955"/>
      <c r="S21" s="949">
        <v>140168</v>
      </c>
      <c r="T21" s="949"/>
      <c r="U21" s="574">
        <v>117879</v>
      </c>
      <c r="V21" s="588">
        <v>107728</v>
      </c>
    </row>
    <row r="22" spans="1:22" ht="14.1" customHeight="1">
      <c r="A22" s="975" t="s">
        <v>325</v>
      </c>
      <c r="B22" s="976"/>
      <c r="C22" s="977"/>
      <c r="D22" s="997" t="s">
        <v>504</v>
      </c>
      <c r="E22" s="977"/>
      <c r="F22" s="997"/>
      <c r="G22" s="976"/>
      <c r="H22" s="977"/>
      <c r="I22" s="138">
        <v>1</v>
      </c>
      <c r="J22" s="138">
        <v>1</v>
      </c>
      <c r="K22" s="136"/>
      <c r="L22" s="139">
        <v>18</v>
      </c>
      <c r="M22" s="138">
        <v>6</v>
      </c>
      <c r="N22" s="136"/>
      <c r="O22" s="138" t="s">
        <v>121</v>
      </c>
      <c r="P22" s="138" t="s">
        <v>121</v>
      </c>
      <c r="Q22" s="955"/>
      <c r="R22" s="955"/>
      <c r="S22" s="949" t="s">
        <v>121</v>
      </c>
      <c r="T22" s="949"/>
      <c r="U22" s="574" t="s">
        <v>518</v>
      </c>
      <c r="V22" s="588"/>
    </row>
    <row r="23" spans="1:22" ht="14.1" customHeight="1">
      <c r="A23" s="978" t="s">
        <v>326</v>
      </c>
      <c r="B23" s="945"/>
      <c r="C23" s="979"/>
      <c r="D23" s="958"/>
      <c r="E23" s="959"/>
      <c r="F23" s="997"/>
      <c r="G23" s="976"/>
      <c r="H23" s="977"/>
      <c r="I23" s="138">
        <v>0</v>
      </c>
      <c r="J23" s="138">
        <v>0</v>
      </c>
      <c r="K23" s="136"/>
      <c r="L23" s="139">
        <v>0</v>
      </c>
      <c r="M23" s="138"/>
      <c r="N23" s="136"/>
      <c r="O23" s="138">
        <v>0</v>
      </c>
      <c r="P23" s="138"/>
      <c r="Q23" s="955"/>
      <c r="R23" s="955"/>
      <c r="S23" s="949">
        <v>0</v>
      </c>
      <c r="T23" s="949"/>
      <c r="U23" s="574"/>
      <c r="V23" s="588"/>
    </row>
    <row r="24" spans="1:22" ht="14.1" customHeight="1">
      <c r="A24" s="978" t="s">
        <v>327</v>
      </c>
      <c r="B24" s="945"/>
      <c r="C24" s="979"/>
      <c r="D24" s="997" t="s">
        <v>1</v>
      </c>
      <c r="E24" s="977"/>
      <c r="F24" s="991" t="s">
        <v>543</v>
      </c>
      <c r="G24" s="976"/>
      <c r="H24" s="977"/>
      <c r="I24" s="138">
        <v>1</v>
      </c>
      <c r="J24" s="138">
        <v>1</v>
      </c>
      <c r="K24" s="136">
        <v>1</v>
      </c>
      <c r="L24" s="139">
        <v>25</v>
      </c>
      <c r="M24" s="138">
        <v>25</v>
      </c>
      <c r="N24" s="136">
        <v>25</v>
      </c>
      <c r="O24" s="138" t="s">
        <v>121</v>
      </c>
      <c r="P24" s="138" t="s">
        <v>121</v>
      </c>
      <c r="Q24" s="955" t="s">
        <v>563</v>
      </c>
      <c r="R24" s="955"/>
      <c r="S24" s="949" t="s">
        <v>518</v>
      </c>
      <c r="T24" s="949"/>
      <c r="U24" s="574" t="s">
        <v>518</v>
      </c>
      <c r="V24" s="588" t="s">
        <v>563</v>
      </c>
    </row>
    <row r="25" spans="1:22" s="132" customFormat="1" ht="14.1" customHeight="1">
      <c r="A25" s="980" t="s">
        <v>547</v>
      </c>
      <c r="B25" s="981"/>
      <c r="C25" s="982"/>
      <c r="D25" s="958"/>
      <c r="E25" s="959"/>
      <c r="F25" s="997"/>
      <c r="G25" s="976"/>
      <c r="H25" s="977"/>
      <c r="I25" s="138">
        <v>0</v>
      </c>
      <c r="J25" s="138">
        <v>0</v>
      </c>
      <c r="K25" s="136"/>
      <c r="L25" s="139">
        <v>0</v>
      </c>
      <c r="M25" s="138"/>
      <c r="N25" s="136"/>
      <c r="O25" s="138">
        <v>0</v>
      </c>
      <c r="P25" s="138"/>
      <c r="Q25" s="955"/>
      <c r="R25" s="955"/>
      <c r="S25" s="949">
        <v>0</v>
      </c>
      <c r="T25" s="949"/>
      <c r="U25" s="574"/>
      <c r="V25" s="588"/>
    </row>
    <row r="26" spans="1:22" ht="14.1" customHeight="1">
      <c r="A26" s="975" t="s">
        <v>238</v>
      </c>
      <c r="B26" s="976"/>
      <c r="C26" s="977"/>
      <c r="D26" s="997" t="s">
        <v>238</v>
      </c>
      <c r="E26" s="977"/>
      <c r="F26" s="991" t="s">
        <v>544</v>
      </c>
      <c r="G26" s="976"/>
      <c r="H26" s="977"/>
      <c r="I26" s="138">
        <v>1</v>
      </c>
      <c r="J26" s="138">
        <v>1</v>
      </c>
      <c r="K26" s="136">
        <v>1</v>
      </c>
      <c r="L26" s="139">
        <v>50</v>
      </c>
      <c r="M26" s="138">
        <v>49</v>
      </c>
      <c r="N26" s="136">
        <v>52</v>
      </c>
      <c r="O26" s="138" t="s">
        <v>121</v>
      </c>
      <c r="P26" s="138" t="s">
        <v>121</v>
      </c>
      <c r="Q26" s="955" t="s">
        <v>563</v>
      </c>
      <c r="R26" s="955"/>
      <c r="S26" s="949" t="s">
        <v>121</v>
      </c>
      <c r="T26" s="949"/>
      <c r="U26" s="574" t="s">
        <v>518</v>
      </c>
      <c r="V26" s="588" t="s">
        <v>563</v>
      </c>
    </row>
    <row r="27" spans="1:22" ht="14.1" customHeight="1">
      <c r="A27" s="978" t="s">
        <v>239</v>
      </c>
      <c r="B27" s="945"/>
      <c r="C27" s="979"/>
      <c r="D27" s="958"/>
      <c r="E27" s="959"/>
      <c r="F27" s="997"/>
      <c r="G27" s="976"/>
      <c r="H27" s="977"/>
      <c r="I27" s="138">
        <v>0</v>
      </c>
      <c r="J27" s="138">
        <v>0</v>
      </c>
      <c r="K27" s="136"/>
      <c r="L27" s="139">
        <v>0</v>
      </c>
      <c r="M27" s="138"/>
      <c r="N27" s="136"/>
      <c r="O27" s="138">
        <v>0</v>
      </c>
      <c r="P27" s="138"/>
      <c r="Q27" s="955"/>
      <c r="R27" s="955"/>
      <c r="S27" s="949">
        <v>0</v>
      </c>
      <c r="T27" s="949"/>
      <c r="U27" s="574"/>
      <c r="V27" s="588"/>
    </row>
    <row r="28" spans="1:22" s="132" customFormat="1" ht="14.1" customHeight="1">
      <c r="A28" s="978" t="s">
        <v>529</v>
      </c>
      <c r="B28" s="945"/>
      <c r="C28" s="979"/>
      <c r="D28" s="997" t="s">
        <v>240</v>
      </c>
      <c r="E28" s="977"/>
      <c r="F28" s="991" t="s">
        <v>545</v>
      </c>
      <c r="G28" s="976"/>
      <c r="H28" s="977"/>
      <c r="I28" s="138">
        <v>1</v>
      </c>
      <c r="J28" s="138">
        <v>1</v>
      </c>
      <c r="K28" s="136">
        <v>1</v>
      </c>
      <c r="L28" s="139">
        <v>8</v>
      </c>
      <c r="M28" s="138">
        <v>8</v>
      </c>
      <c r="N28" s="136">
        <v>7</v>
      </c>
      <c r="O28" s="138" t="s">
        <v>121</v>
      </c>
      <c r="P28" s="138" t="s">
        <v>121</v>
      </c>
      <c r="Q28" s="955" t="s">
        <v>563</v>
      </c>
      <c r="R28" s="955"/>
      <c r="S28" s="949" t="s">
        <v>121</v>
      </c>
      <c r="T28" s="949"/>
      <c r="U28" s="574" t="s">
        <v>518</v>
      </c>
      <c r="V28" s="588" t="s">
        <v>563</v>
      </c>
    </row>
    <row r="29" spans="1:22" ht="14.1" customHeight="1" thickBot="1">
      <c r="A29" s="1016" t="s">
        <v>530</v>
      </c>
      <c r="B29" s="1017"/>
      <c r="C29" s="1018"/>
      <c r="D29" s="956" t="s">
        <v>241</v>
      </c>
      <c r="E29" s="957"/>
      <c r="F29" s="1011" t="s">
        <v>294</v>
      </c>
      <c r="G29" s="1012"/>
      <c r="H29" s="1013"/>
      <c r="I29" s="573">
        <v>4</v>
      </c>
      <c r="J29" s="573">
        <v>4</v>
      </c>
      <c r="K29" s="130">
        <v>4</v>
      </c>
      <c r="L29" s="142">
        <v>33</v>
      </c>
      <c r="M29" s="573">
        <v>29</v>
      </c>
      <c r="N29" s="130">
        <v>33</v>
      </c>
      <c r="O29" s="573">
        <v>5615</v>
      </c>
      <c r="P29" s="573">
        <v>5655</v>
      </c>
      <c r="Q29" s="964">
        <v>6215</v>
      </c>
      <c r="R29" s="964"/>
      <c r="S29" s="948">
        <v>29227</v>
      </c>
      <c r="T29" s="948"/>
      <c r="U29" s="460">
        <v>26434</v>
      </c>
      <c r="V29" s="589">
        <v>29957</v>
      </c>
    </row>
    <row r="30" spans="1:22" ht="15" customHeight="1">
      <c r="B30" s="131" t="s">
        <v>242</v>
      </c>
      <c r="C30" s="131"/>
      <c r="D30" s="131"/>
      <c r="E30" s="131"/>
      <c r="F30" s="131"/>
      <c r="G30" s="131"/>
      <c r="H30" s="131"/>
      <c r="I30" s="131"/>
      <c r="J30" s="131"/>
      <c r="K30" s="131"/>
      <c r="L30" s="13"/>
      <c r="M30" s="13"/>
      <c r="N30" s="13"/>
      <c r="O30" s="131"/>
      <c r="P30" s="131"/>
      <c r="Q30" s="133"/>
      <c r="R30" s="133"/>
      <c r="S30" s="131"/>
      <c r="T30" s="131"/>
      <c r="U30" s="461"/>
      <c r="V30" s="461" t="s">
        <v>552</v>
      </c>
    </row>
    <row r="31" spans="1:22" ht="15" customHeight="1">
      <c r="B31" s="267" t="s">
        <v>519</v>
      </c>
      <c r="C31" s="267"/>
      <c r="D31" s="131"/>
      <c r="E31" s="131"/>
      <c r="F31" s="131"/>
      <c r="G31" s="131"/>
      <c r="H31" s="131"/>
      <c r="I31" s="131"/>
      <c r="J31" s="131"/>
      <c r="K31" s="131"/>
      <c r="L31" s="13"/>
      <c r="M31" s="13"/>
      <c r="N31" s="13"/>
      <c r="O31" s="13"/>
      <c r="P31" s="13"/>
      <c r="Q31" s="2"/>
      <c r="R31" s="2"/>
      <c r="S31" s="13"/>
      <c r="T31" s="13"/>
      <c r="V31" s="3"/>
    </row>
    <row r="32" spans="1:22" ht="12" customHeight="1">
      <c r="B32" s="13" t="s">
        <v>505</v>
      </c>
      <c r="C32" s="13"/>
      <c r="D32" s="13"/>
      <c r="E32" s="13"/>
      <c r="F32" s="13"/>
      <c r="G32" s="13"/>
      <c r="H32" s="13"/>
      <c r="I32" s="13"/>
      <c r="J32" s="13"/>
      <c r="K32" s="13"/>
      <c r="L32" s="13"/>
      <c r="M32" s="13"/>
      <c r="N32" s="13"/>
      <c r="O32" s="13"/>
      <c r="P32" s="13"/>
      <c r="Q32" s="2"/>
      <c r="R32" s="2"/>
      <c r="S32" s="13"/>
      <c r="T32" s="13"/>
      <c r="V32" s="3"/>
    </row>
    <row r="33" spans="1:22" ht="12" customHeight="1">
      <c r="B33" s="13"/>
      <c r="C33" s="13"/>
      <c r="D33" s="13"/>
      <c r="E33" s="13"/>
      <c r="F33" s="13"/>
      <c r="G33" s="13"/>
      <c r="H33" s="13"/>
      <c r="I33" s="13"/>
      <c r="J33" s="13"/>
      <c r="K33" s="13"/>
      <c r="L33" s="13"/>
      <c r="M33" s="13"/>
      <c r="N33" s="13"/>
      <c r="O33" s="13"/>
      <c r="P33" s="13"/>
      <c r="Q33" s="2"/>
      <c r="R33" s="2"/>
      <c r="S33" s="13"/>
      <c r="T33" s="13"/>
      <c r="U33" s="13"/>
      <c r="V33" s="13"/>
    </row>
    <row r="34" spans="1:22" ht="15" customHeight="1" thickBot="1">
      <c r="A34" s="272" t="s">
        <v>515</v>
      </c>
      <c r="B34" s="274"/>
      <c r="C34" s="274"/>
      <c r="D34" s="274"/>
      <c r="E34" s="274"/>
      <c r="F34" s="274"/>
      <c r="G34" s="274"/>
      <c r="H34" s="274"/>
      <c r="I34" s="274"/>
      <c r="J34" s="274"/>
      <c r="K34" s="274"/>
      <c r="L34" s="13"/>
      <c r="M34" s="13"/>
      <c r="N34" s="13"/>
      <c r="O34" s="13"/>
      <c r="P34" s="13"/>
      <c r="Q34" s="2"/>
      <c r="S34" s="3" t="s">
        <v>170</v>
      </c>
      <c r="U34" s="13"/>
      <c r="V34" s="3"/>
    </row>
    <row r="35" spans="1:22" ht="15" customHeight="1" thickBot="1">
      <c r="A35" s="143"/>
      <c r="B35" s="939" t="s">
        <v>523</v>
      </c>
      <c r="C35" s="940"/>
      <c r="D35" s="941"/>
      <c r="E35" s="772" t="s">
        <v>243</v>
      </c>
      <c r="F35" s="772" t="s">
        <v>9</v>
      </c>
      <c r="G35" s="912" t="s">
        <v>244</v>
      </c>
      <c r="H35" s="925"/>
      <c r="I35" s="570" t="s">
        <v>245</v>
      </c>
      <c r="J35" s="952" t="s">
        <v>333</v>
      </c>
      <c r="K35" s="953"/>
      <c r="L35" s="462" t="s">
        <v>332</v>
      </c>
      <c r="M35" s="927" t="s">
        <v>267</v>
      </c>
      <c r="N35" s="927"/>
      <c r="O35" s="927"/>
      <c r="P35" s="962" t="s">
        <v>331</v>
      </c>
      <c r="Q35" s="962"/>
      <c r="R35" s="960" t="s">
        <v>246</v>
      </c>
      <c r="S35" s="960"/>
      <c r="T35" s="463"/>
      <c r="U35" s="464"/>
      <c r="V35" s="464"/>
    </row>
    <row r="36" spans="1:22" ht="15" customHeight="1">
      <c r="A36" s="144"/>
      <c r="B36" s="942"/>
      <c r="C36" s="942"/>
      <c r="D36" s="745"/>
      <c r="E36" s="772"/>
      <c r="F36" s="772"/>
      <c r="G36" s="755" t="s">
        <v>247</v>
      </c>
      <c r="H36" s="690"/>
      <c r="I36" s="568" t="s">
        <v>248</v>
      </c>
      <c r="J36" s="567" t="s">
        <v>249</v>
      </c>
      <c r="K36" s="270" t="s">
        <v>250</v>
      </c>
      <c r="L36" s="125" t="s">
        <v>251</v>
      </c>
      <c r="M36" s="119" t="s">
        <v>249</v>
      </c>
      <c r="N36" s="119" t="s">
        <v>250</v>
      </c>
      <c r="O36" s="119" t="s">
        <v>251</v>
      </c>
      <c r="P36" s="962"/>
      <c r="Q36" s="962"/>
      <c r="R36" s="960"/>
      <c r="S36" s="960"/>
      <c r="T36" s="463"/>
      <c r="U36" s="463"/>
      <c r="V36" s="463"/>
    </row>
    <row r="37" spans="1:22" ht="18" customHeight="1">
      <c r="A37" s="145"/>
      <c r="B37" s="699" t="s">
        <v>48</v>
      </c>
      <c r="C37" s="699"/>
      <c r="D37" s="943"/>
      <c r="E37" s="24">
        <f>SUM(E38:E50)</f>
        <v>62</v>
      </c>
      <c r="F37" s="146">
        <f>SUM(F38:F50)</f>
        <v>2189</v>
      </c>
      <c r="G37" s="954">
        <v>541599</v>
      </c>
      <c r="H37" s="954"/>
      <c r="I37" s="591">
        <v>3180623</v>
      </c>
      <c r="J37" s="26">
        <v>85538</v>
      </c>
      <c r="K37" s="26">
        <v>81199</v>
      </c>
      <c r="L37" s="7">
        <f>K37-J37</f>
        <v>-4339</v>
      </c>
      <c r="M37" s="26">
        <v>7385</v>
      </c>
      <c r="N37" s="26">
        <v>978</v>
      </c>
      <c r="O37" s="7">
        <f>N37-M37</f>
        <v>-6407</v>
      </c>
      <c r="P37" s="702">
        <v>4941902</v>
      </c>
      <c r="Q37" s="702"/>
      <c r="R37" s="1015">
        <v>1682756</v>
      </c>
      <c r="S37" s="1015"/>
      <c r="T37" s="572"/>
      <c r="U37" s="26"/>
      <c r="V37" s="147"/>
    </row>
    <row r="38" spans="1:22" ht="14.1" customHeight="1">
      <c r="A38" s="145"/>
      <c r="B38" s="911" t="s">
        <v>222</v>
      </c>
      <c r="C38" s="911"/>
      <c r="D38" s="944"/>
      <c r="E38" s="275">
        <v>24</v>
      </c>
      <c r="F38" s="584">
        <v>1390</v>
      </c>
      <c r="G38" s="949">
        <v>295264</v>
      </c>
      <c r="H38" s="949"/>
      <c r="I38" s="586">
        <v>1698899</v>
      </c>
      <c r="J38" s="586">
        <v>13482</v>
      </c>
      <c r="K38" s="586">
        <v>15007</v>
      </c>
      <c r="L38" s="465">
        <f>K38-J38</f>
        <v>1525</v>
      </c>
      <c r="M38" s="465">
        <v>396</v>
      </c>
      <c r="N38" s="465">
        <v>487</v>
      </c>
      <c r="O38" s="586">
        <f>N38-M38</f>
        <v>91</v>
      </c>
      <c r="P38" s="949">
        <v>2594285</v>
      </c>
      <c r="Q38" s="949"/>
      <c r="R38" s="961">
        <v>855160</v>
      </c>
      <c r="S38" s="961"/>
      <c r="T38" s="465"/>
      <c r="U38" s="572"/>
      <c r="V38" s="465"/>
    </row>
    <row r="39" spans="1:22" ht="14.1" customHeight="1">
      <c r="A39" s="145"/>
      <c r="B39" s="945" t="s">
        <v>223</v>
      </c>
      <c r="C39" s="945"/>
      <c r="D39" s="946"/>
      <c r="E39" s="275">
        <v>4</v>
      </c>
      <c r="F39" s="584">
        <v>108</v>
      </c>
      <c r="G39" s="949">
        <v>38038</v>
      </c>
      <c r="H39" s="949"/>
      <c r="I39" s="586">
        <v>900733</v>
      </c>
      <c r="J39" s="586">
        <v>63340</v>
      </c>
      <c r="K39" s="586">
        <v>61041</v>
      </c>
      <c r="L39" s="590">
        <f>K39-J39</f>
        <v>-2299</v>
      </c>
      <c r="M39" s="465">
        <v>0</v>
      </c>
      <c r="N39" s="465">
        <v>0</v>
      </c>
      <c r="O39" s="586">
        <f>N39-M39</f>
        <v>0</v>
      </c>
      <c r="P39" s="949">
        <v>1325517</v>
      </c>
      <c r="Q39" s="949"/>
      <c r="R39" s="961">
        <v>406826</v>
      </c>
      <c r="S39" s="961"/>
      <c r="T39" s="465"/>
      <c r="U39" s="572"/>
      <c r="V39" s="465"/>
    </row>
    <row r="40" spans="1:22" ht="14.1" customHeight="1">
      <c r="A40" s="145"/>
      <c r="B40" s="911" t="s">
        <v>224</v>
      </c>
      <c r="C40" s="911"/>
      <c r="D40" s="944"/>
      <c r="E40" s="275">
        <v>2</v>
      </c>
      <c r="F40" s="584">
        <v>21</v>
      </c>
      <c r="G40" s="949" t="s">
        <v>563</v>
      </c>
      <c r="H40" s="949"/>
      <c r="I40" s="584" t="s">
        <v>563</v>
      </c>
      <c r="J40" s="584">
        <v>0</v>
      </c>
      <c r="K40" s="584">
        <v>0</v>
      </c>
      <c r="L40" s="465">
        <f t="shared" ref="L40:L44" si="1">K40-J40</f>
        <v>0</v>
      </c>
      <c r="M40" s="584">
        <v>0</v>
      </c>
      <c r="N40" s="584">
        <v>0</v>
      </c>
      <c r="O40" s="584">
        <v>0</v>
      </c>
      <c r="P40" s="949" t="s">
        <v>568</v>
      </c>
      <c r="Q40" s="949"/>
      <c r="R40" s="961" t="s">
        <v>568</v>
      </c>
      <c r="S40" s="961"/>
      <c r="T40" s="572"/>
      <c r="U40" s="572"/>
      <c r="V40" s="465"/>
    </row>
    <row r="41" spans="1:22" ht="14.1" customHeight="1">
      <c r="A41" s="145"/>
      <c r="B41" s="911" t="s">
        <v>226</v>
      </c>
      <c r="C41" s="911"/>
      <c r="D41" s="944"/>
      <c r="E41" s="275">
        <v>4</v>
      </c>
      <c r="F41" s="584">
        <v>27</v>
      </c>
      <c r="G41" s="949">
        <v>7285</v>
      </c>
      <c r="H41" s="949"/>
      <c r="I41" s="584">
        <v>7969</v>
      </c>
      <c r="J41" s="584">
        <v>0</v>
      </c>
      <c r="K41" s="584">
        <v>0</v>
      </c>
      <c r="L41" s="465">
        <f t="shared" si="1"/>
        <v>0</v>
      </c>
      <c r="M41" s="584">
        <v>0</v>
      </c>
      <c r="N41" s="584">
        <v>0</v>
      </c>
      <c r="O41" s="584">
        <v>0</v>
      </c>
      <c r="P41" s="949">
        <v>19008</v>
      </c>
      <c r="Q41" s="949"/>
      <c r="R41" s="963">
        <v>10513</v>
      </c>
      <c r="S41" s="963"/>
      <c r="T41" s="574"/>
      <c r="U41" s="572"/>
      <c r="V41" s="465"/>
    </row>
    <row r="42" spans="1:22" ht="14.1" customHeight="1">
      <c r="A42" s="145"/>
      <c r="B42" s="911" t="s">
        <v>329</v>
      </c>
      <c r="C42" s="911"/>
      <c r="D42" s="944"/>
      <c r="E42" s="275">
        <v>8</v>
      </c>
      <c r="F42" s="584">
        <v>149</v>
      </c>
      <c r="G42" s="949">
        <v>45346</v>
      </c>
      <c r="H42" s="949"/>
      <c r="I42" s="586">
        <v>89936</v>
      </c>
      <c r="J42" s="586">
        <v>0</v>
      </c>
      <c r="K42" s="586">
        <v>0</v>
      </c>
      <c r="L42" s="465">
        <f t="shared" si="1"/>
        <v>0</v>
      </c>
      <c r="M42" s="586">
        <v>359</v>
      </c>
      <c r="N42" s="586">
        <v>267</v>
      </c>
      <c r="O42" s="590">
        <f>N42-M42</f>
        <v>-92</v>
      </c>
      <c r="P42" s="949">
        <v>181410</v>
      </c>
      <c r="Q42" s="949"/>
      <c r="R42" s="963">
        <v>87147</v>
      </c>
      <c r="S42" s="963"/>
      <c r="T42" s="572"/>
      <c r="U42" s="572"/>
      <c r="V42" s="465"/>
    </row>
    <row r="43" spans="1:22" ht="14.1" customHeight="1">
      <c r="A43" s="145"/>
      <c r="B43" s="947" t="s">
        <v>522</v>
      </c>
      <c r="C43" s="947"/>
      <c r="D43" s="1019"/>
      <c r="E43" s="275">
        <v>1</v>
      </c>
      <c r="F43" s="584">
        <v>4</v>
      </c>
      <c r="G43" s="949" t="s">
        <v>563</v>
      </c>
      <c r="H43" s="949"/>
      <c r="I43" s="586" t="s">
        <v>563</v>
      </c>
      <c r="J43" s="586">
        <v>0</v>
      </c>
      <c r="K43" s="586">
        <v>0</v>
      </c>
      <c r="L43" s="465">
        <f t="shared" si="1"/>
        <v>0</v>
      </c>
      <c r="M43" s="586">
        <v>0</v>
      </c>
      <c r="N43" s="586">
        <v>0</v>
      </c>
      <c r="O43" s="586">
        <v>0</v>
      </c>
      <c r="P43" s="949" t="s">
        <v>568</v>
      </c>
      <c r="Q43" s="949"/>
      <c r="R43" s="963" t="s">
        <v>121</v>
      </c>
      <c r="S43" s="963"/>
      <c r="T43" s="574"/>
      <c r="U43" s="572"/>
      <c r="V43" s="465"/>
    </row>
    <row r="44" spans="1:22" ht="14.1" customHeight="1">
      <c r="A44" s="145"/>
      <c r="B44" s="911" t="s">
        <v>233</v>
      </c>
      <c r="C44" s="911"/>
      <c r="D44" s="944"/>
      <c r="E44" s="275">
        <v>5</v>
      </c>
      <c r="F44" s="584">
        <v>87</v>
      </c>
      <c r="G44" s="949">
        <v>31876</v>
      </c>
      <c r="H44" s="949"/>
      <c r="I44" s="584">
        <v>89254</v>
      </c>
      <c r="J44" s="584">
        <v>306</v>
      </c>
      <c r="K44" s="584">
        <v>0</v>
      </c>
      <c r="L44" s="590">
        <f t="shared" si="1"/>
        <v>-306</v>
      </c>
      <c r="M44" s="584">
        <v>0</v>
      </c>
      <c r="N44" s="584">
        <v>0</v>
      </c>
      <c r="O44" s="584">
        <v>0</v>
      </c>
      <c r="P44" s="949">
        <v>155057</v>
      </c>
      <c r="Q44" s="949"/>
      <c r="R44" s="963">
        <v>62772</v>
      </c>
      <c r="S44" s="963"/>
      <c r="T44" s="465"/>
      <c r="U44" s="572"/>
      <c r="V44" s="465"/>
    </row>
    <row r="45" spans="1:22" ht="14.1" customHeight="1">
      <c r="A45" s="145"/>
      <c r="B45" s="947" t="s">
        <v>541</v>
      </c>
      <c r="C45" s="911"/>
      <c r="D45" s="944"/>
      <c r="E45" s="275">
        <v>1</v>
      </c>
      <c r="F45" s="584">
        <v>193</v>
      </c>
      <c r="G45" s="949" t="s">
        <v>563</v>
      </c>
      <c r="H45" s="949"/>
      <c r="I45" s="584" t="s">
        <v>563</v>
      </c>
      <c r="J45" s="584" t="s">
        <v>563</v>
      </c>
      <c r="K45" s="584" t="s">
        <v>563</v>
      </c>
      <c r="L45" s="576" t="s">
        <v>520</v>
      </c>
      <c r="M45" s="584" t="s">
        <v>568</v>
      </c>
      <c r="N45" s="584">
        <v>0</v>
      </c>
      <c r="O45" s="584" t="s">
        <v>568</v>
      </c>
      <c r="P45" s="949" t="s">
        <v>568</v>
      </c>
      <c r="Q45" s="949"/>
      <c r="R45" s="965" t="s">
        <v>568</v>
      </c>
      <c r="S45" s="963"/>
      <c r="T45" s="465"/>
      <c r="U45" s="572"/>
      <c r="V45" s="465"/>
    </row>
    <row r="46" spans="1:22" ht="14.1" customHeight="1">
      <c r="A46" s="145"/>
      <c r="B46" s="911" t="s">
        <v>252</v>
      </c>
      <c r="C46" s="911"/>
      <c r="D46" s="944"/>
      <c r="E46" s="275">
        <v>6</v>
      </c>
      <c r="F46" s="584">
        <v>93</v>
      </c>
      <c r="G46" s="949">
        <v>27664</v>
      </c>
      <c r="H46" s="949"/>
      <c r="I46" s="584">
        <v>53053</v>
      </c>
      <c r="J46" s="584" t="s">
        <v>563</v>
      </c>
      <c r="K46" s="584" t="s">
        <v>563</v>
      </c>
      <c r="L46" s="576" t="s">
        <v>520</v>
      </c>
      <c r="M46" s="584" t="s">
        <v>121</v>
      </c>
      <c r="N46" s="584" t="s">
        <v>121</v>
      </c>
      <c r="O46" s="586" t="s">
        <v>568</v>
      </c>
      <c r="P46" s="949">
        <v>107728</v>
      </c>
      <c r="Q46" s="949"/>
      <c r="R46" s="963">
        <v>52084</v>
      </c>
      <c r="S46" s="963"/>
      <c r="T46" s="572"/>
      <c r="U46" s="572"/>
      <c r="V46" s="465"/>
    </row>
    <row r="47" spans="1:22" ht="14.1" customHeight="1">
      <c r="A47" s="145"/>
      <c r="B47" s="911" t="s">
        <v>237</v>
      </c>
      <c r="C47" s="911"/>
      <c r="D47" s="944"/>
      <c r="E47" s="275">
        <v>1</v>
      </c>
      <c r="F47" s="584">
        <v>25</v>
      </c>
      <c r="G47" s="949" t="s">
        <v>563</v>
      </c>
      <c r="H47" s="949"/>
      <c r="I47" s="584" t="s">
        <v>563</v>
      </c>
      <c r="J47" s="584">
        <v>0</v>
      </c>
      <c r="K47" s="584">
        <v>0</v>
      </c>
      <c r="L47" s="572">
        <v>0</v>
      </c>
      <c r="M47" s="584">
        <v>0</v>
      </c>
      <c r="N47" s="584">
        <v>0</v>
      </c>
      <c r="O47" s="584">
        <v>0</v>
      </c>
      <c r="P47" s="949" t="s">
        <v>121</v>
      </c>
      <c r="Q47" s="949"/>
      <c r="R47" s="963" t="s">
        <v>121</v>
      </c>
      <c r="S47" s="963"/>
      <c r="T47" s="574"/>
      <c r="U47" s="572"/>
      <c r="V47" s="465"/>
    </row>
    <row r="48" spans="1:22" ht="14.1" customHeight="1">
      <c r="A48" s="145"/>
      <c r="B48" s="911" t="s">
        <v>330</v>
      </c>
      <c r="C48" s="911"/>
      <c r="D48" s="944"/>
      <c r="E48" s="275">
        <v>1</v>
      </c>
      <c r="F48" s="584">
        <v>52</v>
      </c>
      <c r="G48" s="949" t="s">
        <v>563</v>
      </c>
      <c r="H48" s="949"/>
      <c r="I48" s="584" t="s">
        <v>563</v>
      </c>
      <c r="J48" s="584" t="s">
        <v>563</v>
      </c>
      <c r="K48" s="584" t="s">
        <v>563</v>
      </c>
      <c r="L48" s="572" t="s">
        <v>121</v>
      </c>
      <c r="M48" s="584" t="s">
        <v>121</v>
      </c>
      <c r="N48" s="584" t="s">
        <v>121</v>
      </c>
      <c r="O48" s="584" t="s">
        <v>121</v>
      </c>
      <c r="P48" s="949" t="s">
        <v>121</v>
      </c>
      <c r="Q48" s="949"/>
      <c r="R48" s="963" t="s">
        <v>121</v>
      </c>
      <c r="S48" s="963"/>
      <c r="T48" s="572"/>
      <c r="U48" s="572"/>
      <c r="V48" s="465"/>
    </row>
    <row r="49" spans="1:22" ht="14.1" customHeight="1">
      <c r="A49" s="145"/>
      <c r="B49" s="911" t="s">
        <v>240</v>
      </c>
      <c r="C49" s="911"/>
      <c r="D49" s="944"/>
      <c r="E49" s="275">
        <v>1</v>
      </c>
      <c r="F49" s="584">
        <v>7</v>
      </c>
      <c r="G49" s="949" t="s">
        <v>563</v>
      </c>
      <c r="H49" s="949"/>
      <c r="I49" s="584" t="s">
        <v>563</v>
      </c>
      <c r="J49" s="584">
        <v>0</v>
      </c>
      <c r="K49" s="584">
        <v>0</v>
      </c>
      <c r="L49" s="572">
        <v>0</v>
      </c>
      <c r="M49" s="584">
        <v>0</v>
      </c>
      <c r="N49" s="584">
        <v>0</v>
      </c>
      <c r="O49" s="584">
        <v>0</v>
      </c>
      <c r="P49" s="949" t="s">
        <v>121</v>
      </c>
      <c r="Q49" s="949"/>
      <c r="R49" s="963" t="s">
        <v>121</v>
      </c>
      <c r="S49" s="963"/>
      <c r="T49" s="574"/>
      <c r="U49" s="572"/>
      <c r="V49" s="465"/>
    </row>
    <row r="50" spans="1:22" ht="14.1" customHeight="1" thickBot="1">
      <c r="A50" s="148"/>
      <c r="B50" s="950" t="s">
        <v>253</v>
      </c>
      <c r="C50" s="950"/>
      <c r="D50" s="951"/>
      <c r="E50" s="592">
        <v>4</v>
      </c>
      <c r="F50" s="585">
        <v>33</v>
      </c>
      <c r="G50" s="948">
        <v>6215</v>
      </c>
      <c r="H50" s="948"/>
      <c r="I50" s="585">
        <v>14051</v>
      </c>
      <c r="J50" s="460">
        <v>0</v>
      </c>
      <c r="K50" s="460">
        <v>0</v>
      </c>
      <c r="L50" s="460">
        <v>0</v>
      </c>
      <c r="M50" s="460">
        <v>0</v>
      </c>
      <c r="N50" s="460">
        <v>0</v>
      </c>
      <c r="O50" s="460">
        <v>0</v>
      </c>
      <c r="P50" s="948">
        <v>29957</v>
      </c>
      <c r="Q50" s="948"/>
      <c r="R50" s="1020">
        <v>15149</v>
      </c>
      <c r="S50" s="1020"/>
      <c r="T50" s="572"/>
      <c r="U50" s="572"/>
      <c r="V50" s="465"/>
    </row>
    <row r="51" spans="1:22" ht="15" customHeight="1">
      <c r="B51" s="267" t="s">
        <v>555</v>
      </c>
      <c r="C51" s="131"/>
      <c r="D51" s="131"/>
      <c r="E51" s="131"/>
      <c r="F51" s="131"/>
      <c r="G51" s="131"/>
      <c r="H51" s="131"/>
      <c r="I51" s="131"/>
      <c r="J51" s="131"/>
      <c r="K51" s="131"/>
      <c r="L51" s="572"/>
      <c r="M51" s="584"/>
      <c r="N51" s="584"/>
      <c r="O51" s="1021" t="s">
        <v>549</v>
      </c>
      <c r="P51" s="1021"/>
      <c r="Q51" s="1021"/>
      <c r="R51" s="1021"/>
      <c r="S51" s="1021"/>
      <c r="T51" s="572"/>
      <c r="U51" s="572"/>
      <c r="V51" s="465"/>
    </row>
    <row r="52" spans="1:22" ht="15" customHeight="1">
      <c r="B52" s="267" t="s">
        <v>554</v>
      </c>
      <c r="C52" s="131"/>
      <c r="L52" s="269"/>
      <c r="M52" s="466"/>
      <c r="N52" s="466"/>
      <c r="O52" s="466"/>
      <c r="P52" s="269"/>
      <c r="Q52" s="269"/>
      <c r="R52" s="466"/>
      <c r="S52" s="466"/>
      <c r="T52" s="465"/>
      <c r="U52" s="572"/>
      <c r="V52" s="465"/>
    </row>
    <row r="53" spans="1:22" ht="15" customHeight="1">
      <c r="B53" s="268" t="s">
        <v>556</v>
      </c>
      <c r="C53" s="129"/>
      <c r="L53" s="13"/>
      <c r="M53" s="13"/>
      <c r="N53" s="13"/>
      <c r="O53" s="13"/>
      <c r="P53" s="13"/>
      <c r="Q53" s="13"/>
      <c r="R53" s="13"/>
    </row>
    <row r="54" spans="1:22" ht="14.45" customHeight="1">
      <c r="B54" s="1" t="s">
        <v>557</v>
      </c>
    </row>
  </sheetData>
  <sheetProtection selectLockedCells="1" selectUnlockedCells="1"/>
  <mergeCells count="200">
    <mergeCell ref="B50:D50"/>
    <mergeCell ref="G50:H50"/>
    <mergeCell ref="P50:Q50"/>
    <mergeCell ref="R50:S50"/>
    <mergeCell ref="O51:S51"/>
    <mergeCell ref="B48:D48"/>
    <mergeCell ref="G48:H48"/>
    <mergeCell ref="P48:Q48"/>
    <mergeCell ref="R48:S48"/>
    <mergeCell ref="B49:D49"/>
    <mergeCell ref="G49:H49"/>
    <mergeCell ref="P49:Q49"/>
    <mergeCell ref="R49:S49"/>
    <mergeCell ref="B46:D46"/>
    <mergeCell ref="G46:H46"/>
    <mergeCell ref="P46:Q46"/>
    <mergeCell ref="R46:S46"/>
    <mergeCell ref="B47:D47"/>
    <mergeCell ref="G47:H47"/>
    <mergeCell ref="P47:Q47"/>
    <mergeCell ref="R47:S47"/>
    <mergeCell ref="B44:D44"/>
    <mergeCell ref="G44:H44"/>
    <mergeCell ref="P44:Q44"/>
    <mergeCell ref="R44:S44"/>
    <mergeCell ref="B45:D45"/>
    <mergeCell ref="G45:H45"/>
    <mergeCell ref="P45:Q45"/>
    <mergeCell ref="R45:S45"/>
    <mergeCell ref="B42:D42"/>
    <mergeCell ref="G42:H42"/>
    <mergeCell ref="P42:Q42"/>
    <mergeCell ref="R42:S42"/>
    <mergeCell ref="B43:D43"/>
    <mergeCell ref="G43:H43"/>
    <mergeCell ref="P43:Q43"/>
    <mergeCell ref="R43:S43"/>
    <mergeCell ref="B40:D40"/>
    <mergeCell ref="G40:H40"/>
    <mergeCell ref="P40:Q40"/>
    <mergeCell ref="R40:S40"/>
    <mergeCell ref="B41:D41"/>
    <mergeCell ref="G41:H41"/>
    <mergeCell ref="P41:Q41"/>
    <mergeCell ref="R41:S41"/>
    <mergeCell ref="B38:D38"/>
    <mergeCell ref="G38:H38"/>
    <mergeCell ref="P38:Q38"/>
    <mergeCell ref="R38:S38"/>
    <mergeCell ref="B39:D39"/>
    <mergeCell ref="G39:H39"/>
    <mergeCell ref="P39:Q39"/>
    <mergeCell ref="R39:S39"/>
    <mergeCell ref="P35:Q36"/>
    <mergeCell ref="R35:S36"/>
    <mergeCell ref="G36:H36"/>
    <mergeCell ref="B37:D37"/>
    <mergeCell ref="G37:H37"/>
    <mergeCell ref="P37:Q37"/>
    <mergeCell ref="R37:S37"/>
    <mergeCell ref="B35:D36"/>
    <mergeCell ref="E35:E36"/>
    <mergeCell ref="F35:F36"/>
    <mergeCell ref="G35:H35"/>
    <mergeCell ref="J35:K35"/>
    <mergeCell ref="M35:O35"/>
    <mergeCell ref="A28:C28"/>
    <mergeCell ref="D28:E28"/>
    <mergeCell ref="F28:H28"/>
    <mergeCell ref="Q28:R28"/>
    <mergeCell ref="S28:T28"/>
    <mergeCell ref="A29:C29"/>
    <mergeCell ref="D29:E29"/>
    <mergeCell ref="F29:H29"/>
    <mergeCell ref="Q29:R29"/>
    <mergeCell ref="S29:T29"/>
    <mergeCell ref="A26:C26"/>
    <mergeCell ref="D26:E26"/>
    <mergeCell ref="F26:H26"/>
    <mergeCell ref="Q26:R26"/>
    <mergeCell ref="S26:T26"/>
    <mergeCell ref="A27:C27"/>
    <mergeCell ref="D27:E27"/>
    <mergeCell ref="F27:H27"/>
    <mergeCell ref="Q27:R27"/>
    <mergeCell ref="S27:T27"/>
    <mergeCell ref="A24:C24"/>
    <mergeCell ref="D24:E24"/>
    <mergeCell ref="F24:H24"/>
    <mergeCell ref="Q24:R24"/>
    <mergeCell ref="S24:T24"/>
    <mergeCell ref="A25:C25"/>
    <mergeCell ref="D25:E25"/>
    <mergeCell ref="F25:H25"/>
    <mergeCell ref="Q25:R25"/>
    <mergeCell ref="S25:T25"/>
    <mergeCell ref="A22:C22"/>
    <mergeCell ref="D22:E22"/>
    <mergeCell ref="F22:H22"/>
    <mergeCell ref="Q22:R22"/>
    <mergeCell ref="S22:T22"/>
    <mergeCell ref="A23:C23"/>
    <mergeCell ref="D23:E23"/>
    <mergeCell ref="F23:H23"/>
    <mergeCell ref="Q23:R23"/>
    <mergeCell ref="S23:T23"/>
    <mergeCell ref="A20:C20"/>
    <mergeCell ref="D20:E20"/>
    <mergeCell ref="F20:H20"/>
    <mergeCell ref="Q20:R20"/>
    <mergeCell ref="S20:T20"/>
    <mergeCell ref="A21:C21"/>
    <mergeCell ref="D21:E21"/>
    <mergeCell ref="F21:H21"/>
    <mergeCell ref="Q21:R21"/>
    <mergeCell ref="S21:T21"/>
    <mergeCell ref="A18:C18"/>
    <mergeCell ref="D18:E18"/>
    <mergeCell ref="F18:H18"/>
    <mergeCell ref="Q18:R18"/>
    <mergeCell ref="S18:T18"/>
    <mergeCell ref="A19:C19"/>
    <mergeCell ref="D19:E19"/>
    <mergeCell ref="F19:H19"/>
    <mergeCell ref="Q19:R19"/>
    <mergeCell ref="S19:T19"/>
    <mergeCell ref="A16:C16"/>
    <mergeCell ref="D16:E16"/>
    <mergeCell ref="F16:H16"/>
    <mergeCell ref="Q16:R16"/>
    <mergeCell ref="S16:T16"/>
    <mergeCell ref="A17:C17"/>
    <mergeCell ref="D17:E17"/>
    <mergeCell ref="F17:H17"/>
    <mergeCell ref="Q17:R17"/>
    <mergeCell ref="S17:T17"/>
    <mergeCell ref="A14:C14"/>
    <mergeCell ref="D14:E14"/>
    <mergeCell ref="F14:H14"/>
    <mergeCell ref="Q14:R14"/>
    <mergeCell ref="S14:T14"/>
    <mergeCell ref="A15:C15"/>
    <mergeCell ref="D15:E15"/>
    <mergeCell ref="F15:H15"/>
    <mergeCell ref="Q15:R15"/>
    <mergeCell ref="S15:T15"/>
    <mergeCell ref="A12:C12"/>
    <mergeCell ref="D12:E12"/>
    <mergeCell ref="F12:H12"/>
    <mergeCell ref="Q12:R12"/>
    <mergeCell ref="S12:T12"/>
    <mergeCell ref="A13:C13"/>
    <mergeCell ref="D13:E13"/>
    <mergeCell ref="F13:H13"/>
    <mergeCell ref="Q13:R13"/>
    <mergeCell ref="S13:T13"/>
    <mergeCell ref="A10:C10"/>
    <mergeCell ref="D10:E10"/>
    <mergeCell ref="F10:H10"/>
    <mergeCell ref="Q10:R10"/>
    <mergeCell ref="S10:T10"/>
    <mergeCell ref="A11:C11"/>
    <mergeCell ref="D11:E11"/>
    <mergeCell ref="F11:H11"/>
    <mergeCell ref="Q11:R11"/>
    <mergeCell ref="S11:T11"/>
    <mergeCell ref="A8:C8"/>
    <mergeCell ref="D8:E8"/>
    <mergeCell ref="F8:H8"/>
    <mergeCell ref="Q8:R8"/>
    <mergeCell ref="S8:T8"/>
    <mergeCell ref="A9:C9"/>
    <mergeCell ref="D9:E9"/>
    <mergeCell ref="F9:H9"/>
    <mergeCell ref="Q9:R9"/>
    <mergeCell ref="S9:T9"/>
    <mergeCell ref="A6:C6"/>
    <mergeCell ref="D6:E6"/>
    <mergeCell ref="F6:H6"/>
    <mergeCell ref="Q6:R6"/>
    <mergeCell ref="S6:T6"/>
    <mergeCell ref="A7:C7"/>
    <mergeCell ref="D7:E7"/>
    <mergeCell ref="F7:H7"/>
    <mergeCell ref="Q7:R7"/>
    <mergeCell ref="S7:T7"/>
    <mergeCell ref="S3:V3"/>
    <mergeCell ref="Q4:R4"/>
    <mergeCell ref="S4:T4"/>
    <mergeCell ref="A5:C5"/>
    <mergeCell ref="D5:E5"/>
    <mergeCell ref="F5:H5"/>
    <mergeCell ref="Q5:R5"/>
    <mergeCell ref="S5:T5"/>
    <mergeCell ref="B3:C4"/>
    <mergeCell ref="D3:E4"/>
    <mergeCell ref="F3:H4"/>
    <mergeCell ref="I3:K3"/>
    <mergeCell ref="L3:N3"/>
    <mergeCell ref="O3:R3"/>
  </mergeCells>
  <phoneticPr fontId="18"/>
  <printOptions horizontalCentered="1"/>
  <pageMargins left="0.59055118110236227" right="0" top="0.59055118110236227" bottom="0.59055118110236227" header="0.39370078740157483" footer="0.39370078740157483"/>
  <pageSetup paperSize="9" firstPageNumber="76" orientation="portrait" useFirstPageNumber="1" verticalDpi="300" r:id="rId1"/>
  <headerFooter scaleWithDoc="0">
    <oddHeader>&amp;R事業所</oddHeader>
    <oddFooter>&amp;C&amp;12&amp;A</oddFooter>
  </headerFooter>
</worksheet>
</file>

<file path=xl/worksheets/sheet16.xml><?xml version="1.0" encoding="utf-8"?>
<worksheet xmlns="http://schemas.openxmlformats.org/spreadsheetml/2006/main" xmlns:r="http://schemas.openxmlformats.org/officeDocument/2006/relationships">
  <dimension ref="A1:Q187"/>
  <sheetViews>
    <sheetView view="pageBreakPreview" zoomScale="130" zoomScaleNormal="100" zoomScaleSheetLayoutView="130" workbookViewId="0">
      <selection activeCell="L189" sqref="L189"/>
    </sheetView>
  </sheetViews>
  <sheetFormatPr defaultRowHeight="12"/>
  <cols>
    <col min="1" max="6" width="16.5703125" customWidth="1"/>
    <col min="7" max="7" width="1.28515625" customWidth="1"/>
    <col min="8" max="8" width="7.5703125" customWidth="1"/>
    <col min="9" max="9" width="8.28515625" customWidth="1"/>
    <col min="10" max="10" width="7.28515625" style="203" customWidth="1"/>
    <col min="11" max="11" width="13.85546875" customWidth="1"/>
    <col min="12" max="12" width="6.5703125" customWidth="1"/>
    <col min="13" max="13" width="13.7109375" customWidth="1"/>
    <col min="14" max="14" width="11.85546875" customWidth="1"/>
    <col min="15" max="15" width="14.85546875" customWidth="1"/>
    <col min="16" max="16" width="11.85546875" customWidth="1"/>
  </cols>
  <sheetData>
    <row r="1" spans="1:17" ht="17.25">
      <c r="A1" s="1022" t="s">
        <v>254</v>
      </c>
      <c r="B1" s="1022"/>
      <c r="C1" s="1022"/>
      <c r="D1" s="1022"/>
      <c r="E1" s="1022"/>
      <c r="F1" s="1022"/>
      <c r="H1" s="581"/>
    </row>
    <row r="2" spans="1:17">
      <c r="A2" s="1"/>
      <c r="H2" s="279" t="s">
        <v>410</v>
      </c>
      <c r="I2" s="149"/>
    </row>
    <row r="3" spans="1:17">
      <c r="A3" s="1"/>
      <c r="H3" s="355" t="s">
        <v>256</v>
      </c>
      <c r="I3" s="361">
        <f>‐63‐!G13</f>
        <v>17287</v>
      </c>
      <c r="J3" s="204"/>
      <c r="Q3" s="14"/>
    </row>
    <row r="4" spans="1:17">
      <c r="A4" s="1"/>
      <c r="H4" s="355" t="s">
        <v>187</v>
      </c>
      <c r="I4" s="361">
        <f>‐63‐!G14</f>
        <v>3566</v>
      </c>
      <c r="J4" s="204"/>
      <c r="Q4" s="79"/>
    </row>
    <row r="5" spans="1:17">
      <c r="A5" s="1"/>
      <c r="B5" s="250" t="s">
        <v>345</v>
      </c>
      <c r="D5" s="11"/>
      <c r="E5" s="250" t="s">
        <v>343</v>
      </c>
      <c r="H5" s="355" t="s">
        <v>257</v>
      </c>
      <c r="I5" s="361">
        <f>‐63‐!G15</f>
        <v>2937</v>
      </c>
      <c r="J5" s="204"/>
      <c r="Q5" s="79"/>
    </row>
    <row r="6" spans="1:17">
      <c r="A6" s="1"/>
      <c r="E6" s="250" t="s">
        <v>344</v>
      </c>
      <c r="H6" s="356" t="s">
        <v>258</v>
      </c>
      <c r="I6" s="362">
        <f>‐63‐!G16</f>
        <v>4840</v>
      </c>
      <c r="J6" s="205"/>
    </row>
    <row r="7" spans="1:17" ht="12" customHeight="1">
      <c r="A7" s="1"/>
      <c r="H7" s="355" t="s">
        <v>259</v>
      </c>
      <c r="I7" s="361">
        <f>‐63‐!G17</f>
        <v>2722</v>
      </c>
      <c r="J7" s="204"/>
    </row>
    <row r="8" spans="1:17">
      <c r="A8" s="1"/>
      <c r="H8" s="355" t="s">
        <v>260</v>
      </c>
      <c r="I8" s="361">
        <f>‐63‐!G18</f>
        <v>2340</v>
      </c>
      <c r="J8" s="204"/>
    </row>
    <row r="9" spans="1:17">
      <c r="A9" s="1"/>
      <c r="H9" s="355" t="s">
        <v>261</v>
      </c>
      <c r="I9" s="361">
        <f>‐63‐!G19</f>
        <v>5459</v>
      </c>
      <c r="J9" s="206"/>
    </row>
    <row r="10" spans="1:17">
      <c r="A10" s="1"/>
      <c r="H10" s="355" t="s">
        <v>193</v>
      </c>
      <c r="I10" s="361">
        <f>‐63‐!G20</f>
        <v>2082</v>
      </c>
      <c r="J10" s="204"/>
    </row>
    <row r="11" spans="1:17">
      <c r="A11" s="1"/>
      <c r="H11" s="355" t="s">
        <v>194</v>
      </c>
      <c r="I11" s="361">
        <f>‐63‐!G21</f>
        <v>4426</v>
      </c>
      <c r="J11" s="204"/>
    </row>
    <row r="12" spans="1:17">
      <c r="A12" s="1"/>
      <c r="H12" s="355" t="s">
        <v>195</v>
      </c>
      <c r="I12" s="361">
        <f>‐63‐!G22</f>
        <v>2784</v>
      </c>
      <c r="J12" s="204"/>
    </row>
    <row r="13" spans="1:17">
      <c r="A13" s="1"/>
      <c r="H13" s="355" t="s">
        <v>262</v>
      </c>
      <c r="I13" s="361">
        <f>‐63‐!G23</f>
        <v>1245</v>
      </c>
      <c r="J13" s="204"/>
    </row>
    <row r="14" spans="1:17">
      <c r="A14" s="1"/>
      <c r="H14" s="357"/>
      <c r="I14" s="150"/>
    </row>
    <row r="15" spans="1:17">
      <c r="A15" s="1"/>
      <c r="H15" s="358" t="s">
        <v>255</v>
      </c>
      <c r="I15" s="581"/>
      <c r="J15"/>
    </row>
    <row r="16" spans="1:17">
      <c r="A16" s="1"/>
      <c r="H16" s="359"/>
      <c r="I16" s="363" t="str">
        <f>‐66‐!E3</f>
        <v>平成８年</v>
      </c>
      <c r="J16" s="363" t="s">
        <v>411</v>
      </c>
      <c r="K16" s="363" t="s">
        <v>412</v>
      </c>
      <c r="L16" s="363" t="s">
        <v>352</v>
      </c>
      <c r="M16" s="363" t="s">
        <v>416</v>
      </c>
    </row>
    <row r="17" spans="1:13">
      <c r="A17" s="1"/>
      <c r="H17" s="360" t="s">
        <v>46</v>
      </c>
      <c r="I17" s="354">
        <f>+‐66‐!E5</f>
        <v>6095</v>
      </c>
      <c r="J17" s="354">
        <f>+‐66‐!G5</f>
        <v>5704</v>
      </c>
      <c r="K17" s="354">
        <f>+‐66‐!I5</f>
        <v>5486</v>
      </c>
      <c r="L17" s="354">
        <f>+‐66‐!M5</f>
        <v>5324</v>
      </c>
      <c r="M17" s="354">
        <f>+‐66‐!Q5</f>
        <v>4840</v>
      </c>
    </row>
    <row r="18" spans="1:13">
      <c r="A18" s="1"/>
      <c r="H18" s="360" t="s">
        <v>9</v>
      </c>
      <c r="I18" s="354">
        <f>+‐66‐!F5</f>
        <v>52838</v>
      </c>
      <c r="J18" s="354">
        <f>+‐66‐!H5</f>
        <v>51850</v>
      </c>
      <c r="K18" s="354">
        <f>+‐66‐!J5</f>
        <v>52615</v>
      </c>
      <c r="L18" s="354">
        <f>+‐66‐!N5</f>
        <v>56570</v>
      </c>
      <c r="M18" s="354">
        <f>+‐66‐!R5</f>
        <v>53339</v>
      </c>
    </row>
    <row r="19" spans="1:13">
      <c r="A19" s="1"/>
    </row>
    <row r="20" spans="1:13">
      <c r="A20" s="1"/>
      <c r="J20" s="207"/>
    </row>
    <row r="21" spans="1:13">
      <c r="A21" s="1"/>
    </row>
    <row r="22" spans="1:13">
      <c r="A22" s="1"/>
    </row>
    <row r="23" spans="1:13">
      <c r="A23" s="1"/>
    </row>
    <row r="24" spans="1:13">
      <c r="A24" s="1"/>
    </row>
    <row r="25" spans="1:13">
      <c r="A25" s="1"/>
    </row>
    <row r="26" spans="1:13">
      <c r="A26" s="1"/>
    </row>
    <row r="27" spans="1:13">
      <c r="A27" s="1"/>
    </row>
    <row r="28" spans="1:13">
      <c r="A28" s="1"/>
    </row>
    <row r="29" spans="1:13">
      <c r="A29" s="1"/>
    </row>
    <row r="30" spans="1:13">
      <c r="A30" s="1"/>
      <c r="H30" s="23"/>
    </row>
    <row r="31" spans="1:13" ht="12.75" customHeight="1"/>
    <row r="32" spans="1:13">
      <c r="A32" s="1"/>
      <c r="J32" s="208"/>
    </row>
    <row r="33" spans="1:13">
      <c r="A33" s="1"/>
      <c r="J33" s="208"/>
    </row>
    <row r="34" spans="1:13">
      <c r="A34" s="1"/>
      <c r="J34" s="208"/>
    </row>
    <row r="35" spans="1:13">
      <c r="A35" s="1"/>
      <c r="J35" s="208"/>
    </row>
    <row r="36" spans="1:13" ht="12" customHeight="1">
      <c r="A36" s="1"/>
      <c r="J36" s="208"/>
    </row>
    <row r="37" spans="1:13" ht="12" customHeight="1">
      <c r="A37" s="1"/>
      <c r="J37" s="208"/>
    </row>
    <row r="38" spans="1:13">
      <c r="A38" s="1"/>
      <c r="B38" s="250" t="s">
        <v>349</v>
      </c>
      <c r="E38" s="250" t="s">
        <v>350</v>
      </c>
      <c r="J38" s="208"/>
    </row>
    <row r="39" spans="1:13">
      <c r="A39" s="1"/>
      <c r="J39" s="208"/>
    </row>
    <row r="40" spans="1:13" ht="12.75" customHeight="1">
      <c r="A40" s="1"/>
      <c r="H40" s="582"/>
      <c r="J40" s="208"/>
      <c r="K40" s="582"/>
    </row>
    <row r="41" spans="1:13" ht="12" customHeight="1">
      <c r="A41" s="1"/>
      <c r="H41" s="151" t="s">
        <v>263</v>
      </c>
      <c r="K41" s="209" t="s">
        <v>322</v>
      </c>
    </row>
    <row r="42" spans="1:13">
      <c r="A42" s="1"/>
      <c r="H42" s="346" t="s">
        <v>415</v>
      </c>
      <c r="I42" s="124" t="s">
        <v>46</v>
      </c>
      <c r="J42" s="203" t="s">
        <v>414</v>
      </c>
      <c r="K42" s="346" t="s">
        <v>415</v>
      </c>
      <c r="L42" s="280" t="s">
        <v>9</v>
      </c>
    </row>
    <row r="43" spans="1:13">
      <c r="A43" s="1"/>
      <c r="H43" s="1023" t="s">
        <v>302</v>
      </c>
      <c r="I43" s="364">
        <f>+‐66‐!C31</f>
        <v>3</v>
      </c>
      <c r="J43" s="365">
        <f>+I43/$I$60*100</f>
        <v>6.1983471074380167E-2</v>
      </c>
      <c r="K43" s="228" t="s">
        <v>413</v>
      </c>
      <c r="L43" s="368">
        <f>+‐66‐!D31</f>
        <v>31</v>
      </c>
      <c r="M43" s="365">
        <f>+L43/$L$60*100</f>
        <v>5.811882487485704E-2</v>
      </c>
    </row>
    <row r="44" spans="1:13" ht="12.75" customHeight="1">
      <c r="A44" s="1"/>
      <c r="H44" s="348" t="s">
        <v>396</v>
      </c>
      <c r="I44" s="364">
        <f>+‐66‐!C33</f>
        <v>3</v>
      </c>
      <c r="J44" s="365">
        <f t="shared" ref="J44:J59" si="0">+I44/$I$60*100</f>
        <v>6.1983471074380167E-2</v>
      </c>
      <c r="K44" s="347" t="s">
        <v>396</v>
      </c>
      <c r="L44" s="368">
        <f>+‐66‐!D33</f>
        <v>18</v>
      </c>
      <c r="M44" s="467">
        <f t="shared" ref="M44:M59" si="1">+L44/$L$60*100</f>
        <v>3.3746414443465378E-2</v>
      </c>
    </row>
    <row r="45" spans="1:13">
      <c r="A45" s="1"/>
      <c r="H45" s="348" t="s">
        <v>50</v>
      </c>
      <c r="I45" s="364">
        <f>+‐66‐!C34</f>
        <v>353</v>
      </c>
      <c r="J45" s="365">
        <f t="shared" si="0"/>
        <v>7.2933884297520661</v>
      </c>
      <c r="K45" s="348" t="s">
        <v>50</v>
      </c>
      <c r="L45" s="368">
        <f>+‐66‐!D34</f>
        <v>4139</v>
      </c>
      <c r="M45" s="365">
        <f t="shared" si="1"/>
        <v>7.7598005211946237</v>
      </c>
    </row>
    <row r="46" spans="1:13">
      <c r="A46" s="1"/>
      <c r="H46" s="348" t="s">
        <v>51</v>
      </c>
      <c r="I46" s="364">
        <f>+‐66‐!C35</f>
        <v>161</v>
      </c>
      <c r="J46" s="365">
        <f t="shared" si="0"/>
        <v>3.3264462809917359</v>
      </c>
      <c r="K46" s="347" t="s">
        <v>51</v>
      </c>
      <c r="L46" s="368">
        <f>+‐66‐!D35</f>
        <v>3329</v>
      </c>
      <c r="M46" s="365">
        <f t="shared" si="1"/>
        <v>6.241211871238681</v>
      </c>
    </row>
    <row r="47" spans="1:13">
      <c r="A47" s="1"/>
      <c r="H47" s="672" t="s">
        <v>306</v>
      </c>
      <c r="I47" s="366">
        <f>+‐66‐!C37</f>
        <v>4</v>
      </c>
      <c r="J47" s="365">
        <f t="shared" si="0"/>
        <v>8.2644628099173556E-2</v>
      </c>
      <c r="K47" s="349" t="s">
        <v>306</v>
      </c>
      <c r="L47" s="368">
        <f>+‐66‐!D37</f>
        <v>1076</v>
      </c>
      <c r="M47" s="365">
        <f t="shared" si="1"/>
        <v>2.0172856633982641</v>
      </c>
    </row>
    <row r="48" spans="1:13" ht="12" customHeight="1">
      <c r="A48" s="1"/>
      <c r="H48" s="593" t="s">
        <v>384</v>
      </c>
      <c r="I48" s="366">
        <f>+‐66‐!C38</f>
        <v>88</v>
      </c>
      <c r="J48" s="365">
        <f t="shared" si="0"/>
        <v>1.8181818181818181</v>
      </c>
      <c r="K48" s="350" t="s">
        <v>384</v>
      </c>
      <c r="L48" s="368">
        <f>+‐66‐!D38</f>
        <v>3042</v>
      </c>
      <c r="M48" s="365">
        <f t="shared" si="1"/>
        <v>5.7031440409456495</v>
      </c>
    </row>
    <row r="49" spans="1:13" ht="12" customHeight="1">
      <c r="A49" s="1"/>
      <c r="H49" s="593" t="s">
        <v>383</v>
      </c>
      <c r="I49" s="366">
        <f>+‐66‐!C39</f>
        <v>104</v>
      </c>
      <c r="J49" s="365">
        <f t="shared" si="0"/>
        <v>2.1487603305785123</v>
      </c>
      <c r="K49" s="350" t="s">
        <v>383</v>
      </c>
      <c r="L49" s="368">
        <f>+‐66‐!D39</f>
        <v>3108</v>
      </c>
      <c r="M49" s="365">
        <f t="shared" si="1"/>
        <v>5.8268808939050221</v>
      </c>
    </row>
    <row r="50" spans="1:13" ht="12" customHeight="1">
      <c r="A50" s="1"/>
      <c r="H50" s="593" t="s">
        <v>397</v>
      </c>
      <c r="I50" s="366">
        <f>+‐66‐!C40</f>
        <v>1152</v>
      </c>
      <c r="J50" s="365">
        <f t="shared" si="0"/>
        <v>23.801652892561982</v>
      </c>
      <c r="K50" s="350" t="s">
        <v>397</v>
      </c>
      <c r="L50" s="368">
        <f>+‐66‐!D40</f>
        <v>14204</v>
      </c>
      <c r="M50" s="365">
        <f t="shared" si="1"/>
        <v>26.629670597499018</v>
      </c>
    </row>
    <row r="51" spans="1:13" ht="12" customHeight="1">
      <c r="A51" s="1"/>
      <c r="H51" s="593" t="s">
        <v>309</v>
      </c>
      <c r="I51" s="366">
        <f>+‐66‐!C41</f>
        <v>81</v>
      </c>
      <c r="J51" s="365">
        <f t="shared" si="0"/>
        <v>1.6735537190082646</v>
      </c>
      <c r="K51" s="350" t="s">
        <v>309</v>
      </c>
      <c r="L51" s="368">
        <f>+‐66‐!D41</f>
        <v>981</v>
      </c>
      <c r="M51" s="365">
        <f t="shared" si="1"/>
        <v>1.8391795871688634</v>
      </c>
    </row>
    <row r="52" spans="1:13" ht="12" customHeight="1">
      <c r="A52" s="1"/>
      <c r="H52" s="594" t="s">
        <v>391</v>
      </c>
      <c r="I52" s="366">
        <f>+‐66‐!C42</f>
        <v>628</v>
      </c>
      <c r="J52" s="365">
        <f t="shared" si="0"/>
        <v>12.975206611570247</v>
      </c>
      <c r="K52" s="349" t="s">
        <v>391</v>
      </c>
      <c r="L52" s="368">
        <f>+‐66‐!D42</f>
        <v>1725</v>
      </c>
      <c r="M52" s="365">
        <f t="shared" si="1"/>
        <v>3.2340313841654327</v>
      </c>
    </row>
    <row r="53" spans="1:13" ht="12" customHeight="1">
      <c r="A53" s="1"/>
      <c r="H53" s="595" t="s">
        <v>316</v>
      </c>
      <c r="I53" s="366">
        <f>+‐66‐!C43</f>
        <v>248</v>
      </c>
      <c r="J53" s="365">
        <f t="shared" si="0"/>
        <v>5.1239669421487601</v>
      </c>
      <c r="K53" s="351" t="s">
        <v>316</v>
      </c>
      <c r="L53" s="368">
        <f>+‐66‐!D43</f>
        <v>1873</v>
      </c>
      <c r="M53" s="365">
        <f t="shared" si="1"/>
        <v>3.5115019029228147</v>
      </c>
    </row>
    <row r="54" spans="1:13" ht="12" customHeight="1">
      <c r="A54" s="1"/>
      <c r="H54" s="596" t="s">
        <v>317</v>
      </c>
      <c r="I54" s="366">
        <f>+‐66‐!C44</f>
        <v>662</v>
      </c>
      <c r="J54" s="365">
        <f t="shared" si="0"/>
        <v>13.677685950413224</v>
      </c>
      <c r="K54" s="349" t="s">
        <v>317</v>
      </c>
      <c r="L54" s="368">
        <f>+‐66‐!D44</f>
        <v>3681</v>
      </c>
      <c r="M54" s="365">
        <f t="shared" si="1"/>
        <v>6.9011417536886706</v>
      </c>
    </row>
    <row r="55" spans="1:13" ht="12" customHeight="1">
      <c r="A55" s="1"/>
      <c r="H55" s="370" t="s">
        <v>385</v>
      </c>
      <c r="I55" s="366">
        <f>+‐66‐!C45</f>
        <v>407</v>
      </c>
      <c r="J55" s="365">
        <f t="shared" si="0"/>
        <v>8.4090909090909083</v>
      </c>
      <c r="K55" s="352" t="s">
        <v>385</v>
      </c>
      <c r="L55" s="368">
        <f>+‐66‐!D45</f>
        <v>2161</v>
      </c>
      <c r="M55" s="365">
        <f t="shared" si="1"/>
        <v>4.0514445340182608</v>
      </c>
    </row>
    <row r="56" spans="1:13" ht="12" customHeight="1">
      <c r="A56" s="1"/>
      <c r="H56" s="596" t="s">
        <v>312</v>
      </c>
      <c r="I56" s="366">
        <f>+‐66‐!C46</f>
        <v>209</v>
      </c>
      <c r="J56" s="365">
        <f t="shared" si="0"/>
        <v>4.3181818181818183</v>
      </c>
      <c r="K56" s="349" t="s">
        <v>312</v>
      </c>
      <c r="L56" s="368">
        <f>+‐66‐!D46</f>
        <v>1260</v>
      </c>
      <c r="M56" s="365">
        <f t="shared" si="1"/>
        <v>2.3622490110425769</v>
      </c>
    </row>
    <row r="57" spans="1:13" ht="12" customHeight="1">
      <c r="A57" s="1"/>
      <c r="H57" s="596" t="s">
        <v>313</v>
      </c>
      <c r="I57" s="366">
        <f>+‐66‐!C47</f>
        <v>371</v>
      </c>
      <c r="J57" s="365">
        <f t="shared" si="0"/>
        <v>7.6652892561983474</v>
      </c>
      <c r="K57" s="349" t="s">
        <v>313</v>
      </c>
      <c r="L57" s="368">
        <f>+‐66‐!D47</f>
        <v>7177</v>
      </c>
      <c r="M57" s="365">
        <f t="shared" si="1"/>
        <v>13.455445358930614</v>
      </c>
    </row>
    <row r="58" spans="1:13" ht="12" customHeight="1">
      <c r="A58" s="1"/>
      <c r="H58" s="596" t="s">
        <v>386</v>
      </c>
      <c r="I58" s="366">
        <f>+‐66‐!C48</f>
        <v>22</v>
      </c>
      <c r="J58" s="365">
        <f t="shared" si="0"/>
        <v>0.45454545454545453</v>
      </c>
      <c r="K58" s="349" t="s">
        <v>386</v>
      </c>
      <c r="L58" s="368">
        <f>+‐66‐!D48</f>
        <v>198</v>
      </c>
      <c r="M58" s="365">
        <f t="shared" si="1"/>
        <v>0.37121055887811921</v>
      </c>
    </row>
    <row r="59" spans="1:13" ht="12" customHeight="1" thickBot="1">
      <c r="A59" s="1"/>
      <c r="H59" s="370" t="s">
        <v>417</v>
      </c>
      <c r="I59" s="367">
        <f>+‐66‐!C49</f>
        <v>344</v>
      </c>
      <c r="J59" s="365">
        <f t="shared" si="0"/>
        <v>7.1074380165289259</v>
      </c>
      <c r="K59" s="353" t="s">
        <v>387</v>
      </c>
      <c r="L59" s="369">
        <f>+‐66‐!D49</f>
        <v>5336</v>
      </c>
      <c r="M59" s="365">
        <f t="shared" si="1"/>
        <v>10.003937081685072</v>
      </c>
    </row>
    <row r="60" spans="1:13" ht="12" customHeight="1" thickBot="1">
      <c r="A60" s="1"/>
      <c r="H60" s="1024" t="s">
        <v>300</v>
      </c>
      <c r="I60" s="1025">
        <f>SUM(I43:I59)</f>
        <v>4840</v>
      </c>
      <c r="J60" s="345">
        <f>SUM(J43:J59)</f>
        <v>100</v>
      </c>
      <c r="K60" s="1024" t="s">
        <v>300</v>
      </c>
      <c r="L60" s="1026">
        <f>SUM(L43:L59)</f>
        <v>53339</v>
      </c>
      <c r="M60" s="365">
        <f>SUM(M43:M59)</f>
        <v>100</v>
      </c>
    </row>
    <row r="61" spans="1:13" ht="12" customHeight="1">
      <c r="A61" s="1"/>
      <c r="J61" s="236"/>
      <c r="M61" s="237"/>
    </row>
    <row r="62" spans="1:13" ht="12" customHeight="1">
      <c r="A62" s="1"/>
      <c r="J62"/>
    </row>
    <row r="63" spans="1:13">
      <c r="A63" s="1"/>
      <c r="B63" s="250" t="s">
        <v>340</v>
      </c>
      <c r="E63" s="250" t="s">
        <v>342</v>
      </c>
      <c r="H63" s="235"/>
      <c r="I63" s="150"/>
    </row>
    <row r="64" spans="1:13">
      <c r="A64" s="1"/>
      <c r="B64" s="250" t="s">
        <v>341</v>
      </c>
      <c r="H64" s="127"/>
      <c r="I64" s="194"/>
    </row>
    <row r="65" spans="1:13" ht="12.75" thickBot="1">
      <c r="A65" s="1"/>
      <c r="H65" s="209" t="s">
        <v>0</v>
      </c>
      <c r="I65" s="581"/>
    </row>
    <row r="66" spans="1:13">
      <c r="A66" s="1"/>
      <c r="H66" s="213" t="s">
        <v>264</v>
      </c>
      <c r="I66" s="214" t="s">
        <v>268</v>
      </c>
      <c r="J66" s="214" t="s">
        <v>269</v>
      </c>
      <c r="K66" s="214" t="s">
        <v>270</v>
      </c>
      <c r="L66" s="214" t="s">
        <v>271</v>
      </c>
      <c r="M66" s="215" t="s">
        <v>272</v>
      </c>
    </row>
    <row r="67" spans="1:13">
      <c r="A67" s="1"/>
      <c r="H67" s="211" t="s">
        <v>273</v>
      </c>
      <c r="I67" s="216">
        <f>‐69‐!D8</f>
        <v>1639</v>
      </c>
      <c r="J67" s="152">
        <f>‐69‐!E8</f>
        <v>1562</v>
      </c>
      <c r="K67" s="216">
        <f>‐69‐!G8</f>
        <v>1596</v>
      </c>
      <c r="L67" s="216">
        <f>‐69‐!H8</f>
        <v>1443</v>
      </c>
      <c r="M67" s="217">
        <f>‐69‐!I8</f>
        <v>1231</v>
      </c>
    </row>
    <row r="68" spans="1:13">
      <c r="A68" s="1"/>
      <c r="H68" s="211" t="s">
        <v>274</v>
      </c>
      <c r="I68" s="152">
        <f>‐69‐!D13</f>
        <v>14263</v>
      </c>
      <c r="J68" s="152">
        <f>‐69‐!E13</f>
        <v>14687</v>
      </c>
      <c r="K68" s="152">
        <f>‐69‐!G13</f>
        <v>13681</v>
      </c>
      <c r="L68" s="152">
        <f>‐69‐!H13</f>
        <v>14869</v>
      </c>
      <c r="M68" s="218">
        <f>‐69‐!I13</f>
        <v>14132</v>
      </c>
    </row>
    <row r="69" spans="1:13" ht="12.75" thickBot="1">
      <c r="A69" s="1"/>
      <c r="H69" s="212" t="s">
        <v>275</v>
      </c>
      <c r="I69" s="468">
        <f>‐69‐!D18</f>
        <v>53671098</v>
      </c>
      <c r="J69" s="468">
        <f>‐69‐!E18</f>
        <v>59401448</v>
      </c>
      <c r="K69" s="219">
        <f>‐69‐!G18</f>
        <v>59381725</v>
      </c>
      <c r="L69" s="219">
        <f>‐69‐!H18</f>
        <v>63499645</v>
      </c>
      <c r="M69" s="220">
        <f>‐69‐!I18</f>
        <v>58150659</v>
      </c>
    </row>
    <row r="70" spans="1:13" ht="12" customHeight="1">
      <c r="A70" s="1"/>
      <c r="J70"/>
    </row>
    <row r="71" spans="1:13">
      <c r="A71" s="1"/>
      <c r="J71"/>
    </row>
    <row r="72" spans="1:13" ht="12.75" thickBot="1">
      <c r="A72" s="1"/>
      <c r="H72" s="209" t="s">
        <v>276</v>
      </c>
      <c r="I72" s="581"/>
      <c r="J72"/>
    </row>
    <row r="73" spans="1:13">
      <c r="A73" s="1"/>
      <c r="H73" s="221" t="s">
        <v>277</v>
      </c>
      <c r="I73" s="222">
        <f>‐70‐!D17</f>
        <v>1</v>
      </c>
      <c r="J73" s="377">
        <f t="shared" ref="J73:J78" si="2">+I73/$I$79</f>
        <v>1.2547051442910915E-3</v>
      </c>
    </row>
    <row r="74" spans="1:13">
      <c r="A74" s="1"/>
      <c r="H74" s="223" t="s">
        <v>278</v>
      </c>
      <c r="I74" s="224">
        <f>‐70‐!D18</f>
        <v>69</v>
      </c>
      <c r="J74" s="377">
        <f t="shared" si="2"/>
        <v>8.6574654956085323E-2</v>
      </c>
    </row>
    <row r="75" spans="1:13">
      <c r="A75" s="1"/>
      <c r="H75" s="223" t="s">
        <v>279</v>
      </c>
      <c r="I75" s="224">
        <f>‐70‐!D19</f>
        <v>310</v>
      </c>
      <c r="J75" s="377">
        <f t="shared" si="2"/>
        <v>0.38895859473023842</v>
      </c>
    </row>
    <row r="76" spans="1:13">
      <c r="A76" s="1"/>
      <c r="H76" s="1029" t="s">
        <v>280</v>
      </c>
      <c r="I76" s="1037">
        <f>‐70‐!D20</f>
        <v>72</v>
      </c>
      <c r="J76" s="377">
        <f t="shared" si="2"/>
        <v>9.03387703889586E-2</v>
      </c>
    </row>
    <row r="77" spans="1:13" ht="13.5" customHeight="1">
      <c r="A77" s="1"/>
      <c r="H77" s="1029" t="s">
        <v>281</v>
      </c>
      <c r="I77" s="1037">
        <f>‐70‐!D21</f>
        <v>76</v>
      </c>
      <c r="J77" s="377">
        <f t="shared" si="2"/>
        <v>9.5357590966122965E-2</v>
      </c>
    </row>
    <row r="78" spans="1:13" ht="12.75" thickBot="1">
      <c r="A78" s="1"/>
      <c r="H78" s="1032" t="s">
        <v>282</v>
      </c>
      <c r="I78" s="1038">
        <f>‐70‐!D22</f>
        <v>269</v>
      </c>
      <c r="J78" s="377">
        <f t="shared" si="2"/>
        <v>0.33751568381430364</v>
      </c>
    </row>
    <row r="79" spans="1:13" ht="13.5" customHeight="1">
      <c r="A79" s="1"/>
      <c r="H79" s="1027" t="s">
        <v>300</v>
      </c>
      <c r="I79" s="1028">
        <f>SUM(I73:I78)</f>
        <v>797</v>
      </c>
      <c r="J79" s="377">
        <f>SUM(J73:J78)</f>
        <v>1</v>
      </c>
    </row>
    <row r="80" spans="1:13">
      <c r="A80" s="1"/>
      <c r="H80" s="22"/>
      <c r="I80" s="22"/>
      <c r="J80"/>
    </row>
    <row r="81" spans="1:10">
      <c r="A81" s="1"/>
      <c r="H81" s="22"/>
      <c r="I81" s="22"/>
      <c r="J81"/>
    </row>
    <row r="82" spans="1:10">
      <c r="A82" s="1"/>
      <c r="H82" s="22"/>
      <c r="I82" s="22"/>
      <c r="J82"/>
    </row>
    <row r="83" spans="1:10">
      <c r="A83" s="1"/>
      <c r="H83" s="22"/>
      <c r="I83" s="22"/>
      <c r="J83"/>
    </row>
    <row r="84" spans="1:10">
      <c r="A84" s="1"/>
      <c r="H84" s="22"/>
      <c r="I84" s="22"/>
      <c r="J84"/>
    </row>
    <row r="85" spans="1:10">
      <c r="H85" s="22"/>
      <c r="I85" s="22"/>
      <c r="J85"/>
    </row>
    <row r="86" spans="1:10">
      <c r="A86" s="1"/>
      <c r="H86" s="22"/>
      <c r="I86" s="22"/>
      <c r="J86"/>
    </row>
    <row r="87" spans="1:10" ht="13.5" customHeight="1">
      <c r="A87" s="1"/>
      <c r="H87" s="22"/>
      <c r="I87" s="22"/>
      <c r="J87"/>
    </row>
    <row r="88" spans="1:10">
      <c r="H88" s="22"/>
      <c r="I88" s="22"/>
      <c r="J88"/>
    </row>
    <row r="89" spans="1:10">
      <c r="A89" s="1"/>
      <c r="H89" s="22"/>
      <c r="I89" s="22"/>
      <c r="J89"/>
    </row>
    <row r="90" spans="1:10">
      <c r="A90" s="1"/>
      <c r="H90" s="22"/>
      <c r="I90" s="22"/>
      <c r="J90"/>
    </row>
    <row r="91" spans="1:10">
      <c r="A91" s="1"/>
      <c r="H91" s="22"/>
      <c r="I91" s="22"/>
      <c r="J91"/>
    </row>
    <row r="92" spans="1:10">
      <c r="H92" s="22"/>
      <c r="I92" s="22"/>
      <c r="J92"/>
    </row>
    <row r="93" spans="1:10">
      <c r="H93" s="22"/>
      <c r="I93" s="22"/>
      <c r="J93"/>
    </row>
    <row r="94" spans="1:10">
      <c r="H94" s="22"/>
      <c r="I94" s="22"/>
      <c r="J94"/>
    </row>
    <row r="95" spans="1:10">
      <c r="A95" s="1"/>
      <c r="H95" s="22"/>
      <c r="I95" s="22"/>
      <c r="J95"/>
    </row>
    <row r="96" spans="1:10">
      <c r="A96" s="1"/>
      <c r="B96" s="250" t="s">
        <v>347</v>
      </c>
      <c r="E96" s="250" t="s">
        <v>346</v>
      </c>
      <c r="H96" s="22"/>
      <c r="I96" s="22"/>
      <c r="J96"/>
    </row>
    <row r="97" spans="1:10">
      <c r="A97" s="1"/>
      <c r="H97" s="22"/>
      <c r="I97" s="1039"/>
      <c r="J97" s="150"/>
    </row>
    <row r="98" spans="1:10">
      <c r="A98" s="1"/>
      <c r="H98" s="22"/>
      <c r="I98" s="1039"/>
      <c r="J98" s="150"/>
    </row>
    <row r="99" spans="1:10" ht="12.75" thickBot="1">
      <c r="A99" s="1"/>
      <c r="H99" s="1040" t="s">
        <v>601</v>
      </c>
      <c r="I99" s="123"/>
      <c r="J99"/>
    </row>
    <row r="100" spans="1:10">
      <c r="A100" s="1"/>
      <c r="H100" s="1041" t="s">
        <v>277</v>
      </c>
      <c r="I100" s="1042">
        <f>‐70‐!D9</f>
        <v>1</v>
      </c>
      <c r="J100" s="377">
        <f t="shared" ref="J100:J105" si="3">+I100/$I$106</f>
        <v>2.304147465437788E-3</v>
      </c>
    </row>
    <row r="101" spans="1:10">
      <c r="A101" s="1"/>
      <c r="H101" s="1029" t="s">
        <v>278</v>
      </c>
      <c r="I101" s="1030">
        <f>‐70‐!D10</f>
        <v>12</v>
      </c>
      <c r="J101" s="377">
        <f t="shared" si="3"/>
        <v>2.7649769585253458E-2</v>
      </c>
    </row>
    <row r="102" spans="1:10">
      <c r="A102" s="1"/>
      <c r="H102" s="1029" t="s">
        <v>279</v>
      </c>
      <c r="I102" s="1030">
        <f>‐70‐!D11</f>
        <v>134</v>
      </c>
      <c r="J102" s="377">
        <f t="shared" si="3"/>
        <v>0.30875576036866359</v>
      </c>
    </row>
    <row r="103" spans="1:10">
      <c r="A103" s="1"/>
      <c r="H103" s="1029" t="s">
        <v>600</v>
      </c>
      <c r="I103" s="1030">
        <f>‐70‐!D12</f>
        <v>66</v>
      </c>
      <c r="J103" s="1031">
        <f t="shared" si="3"/>
        <v>0.15207373271889402</v>
      </c>
    </row>
    <row r="104" spans="1:10">
      <c r="A104" s="1"/>
      <c r="H104" s="1029" t="s">
        <v>287</v>
      </c>
      <c r="I104" s="1030">
        <f>‐70‐!D13</f>
        <v>131</v>
      </c>
      <c r="J104" s="377">
        <f t="shared" si="3"/>
        <v>0.30184331797235026</v>
      </c>
    </row>
    <row r="105" spans="1:10" ht="12.75" thickBot="1">
      <c r="A105" s="1"/>
      <c r="H105" s="1032" t="s">
        <v>282</v>
      </c>
      <c r="I105" s="1033">
        <f>‐70‐!D14</f>
        <v>90</v>
      </c>
      <c r="J105" s="377">
        <f t="shared" si="3"/>
        <v>0.20737327188940091</v>
      </c>
    </row>
    <row r="106" spans="1:10">
      <c r="A106" s="1"/>
      <c r="H106" s="1027" t="s">
        <v>300</v>
      </c>
      <c r="I106" s="1034">
        <f>SUM(I100:I105)</f>
        <v>434</v>
      </c>
      <c r="J106" s="1035">
        <f>SUM(J100:J105)</f>
        <v>1</v>
      </c>
    </row>
    <row r="107" spans="1:10">
      <c r="A107" s="1"/>
      <c r="H107" s="1036"/>
      <c r="I107" s="1034"/>
      <c r="J107" s="22"/>
    </row>
    <row r="108" spans="1:10">
      <c r="A108" s="1"/>
      <c r="H108" s="22"/>
      <c r="I108" s="22"/>
      <c r="J108"/>
    </row>
    <row r="109" spans="1:10">
      <c r="A109" s="1"/>
      <c r="H109" s="22"/>
      <c r="I109" s="22"/>
      <c r="J109"/>
    </row>
    <row r="110" spans="1:10" ht="12.75" thickBot="1">
      <c r="A110" s="1"/>
      <c r="H110" s="1040" t="s">
        <v>602</v>
      </c>
      <c r="I110" s="1043"/>
      <c r="J110"/>
    </row>
    <row r="111" spans="1:10">
      <c r="A111" s="1"/>
      <c r="H111" s="1044" t="s">
        <v>283</v>
      </c>
      <c r="I111" s="1045">
        <f>‐71‐!M31</f>
        <v>7656</v>
      </c>
      <c r="J111" s="377">
        <f>+I111/$I$115</f>
        <v>0.54174922162468153</v>
      </c>
    </row>
    <row r="112" spans="1:10">
      <c r="A112" s="1"/>
      <c r="H112" s="330" t="s">
        <v>284</v>
      </c>
      <c r="I112" s="1046">
        <f>‐71‐!M39</f>
        <v>4528</v>
      </c>
      <c r="J112" s="377">
        <f>+I112/$I$115</f>
        <v>0.32040758562128502</v>
      </c>
    </row>
    <row r="113" spans="1:14">
      <c r="A113" s="1"/>
      <c r="H113" s="330" t="s">
        <v>285</v>
      </c>
      <c r="I113" s="1046">
        <f>‐71‐!O31</f>
        <v>257</v>
      </c>
      <c r="J113" s="377">
        <f>+I113/$I$115</f>
        <v>1.8185677894140957E-2</v>
      </c>
    </row>
    <row r="114" spans="1:14" ht="12.75" thickBot="1">
      <c r="A114" s="1"/>
      <c r="H114" s="331" t="s">
        <v>286</v>
      </c>
      <c r="I114" s="1047">
        <f>‐71‐!O39</f>
        <v>1691</v>
      </c>
      <c r="J114" s="377">
        <f>+I114/$I$115</f>
        <v>0.11965751485989244</v>
      </c>
    </row>
    <row r="115" spans="1:14">
      <c r="A115" s="1"/>
      <c r="H115" s="1027" t="s">
        <v>300</v>
      </c>
      <c r="I115" s="1028">
        <f>SUM(I111:I114)</f>
        <v>14132</v>
      </c>
      <c r="J115" s="377">
        <f>SUM(J111:J114)</f>
        <v>0.99999999999999989</v>
      </c>
    </row>
    <row r="116" spans="1:14">
      <c r="A116" s="1"/>
      <c r="H116" s="127"/>
      <c r="I116" s="1028"/>
      <c r="J116" s="282"/>
    </row>
    <row r="117" spans="1:14">
      <c r="H117" s="22"/>
      <c r="I117" s="22"/>
      <c r="J117"/>
    </row>
    <row r="118" spans="1:14">
      <c r="A118" s="1"/>
      <c r="H118" s="22"/>
      <c r="I118" s="22"/>
      <c r="J118"/>
    </row>
    <row r="119" spans="1:14">
      <c r="A119" s="1"/>
      <c r="H119" s="22"/>
      <c r="I119" s="22"/>
      <c r="J119"/>
    </row>
    <row r="120" spans="1:14">
      <c r="A120" s="1"/>
      <c r="H120" s="22"/>
      <c r="I120" s="22"/>
      <c r="J120"/>
    </row>
    <row r="121" spans="1:14">
      <c r="A121" s="1"/>
      <c r="H121" s="22"/>
      <c r="I121" s="22"/>
      <c r="J121"/>
    </row>
    <row r="122" spans="1:14">
      <c r="A122" s="1"/>
      <c r="H122" s="22"/>
      <c r="I122" s="22"/>
      <c r="J122"/>
    </row>
    <row r="123" spans="1:14">
      <c r="A123" s="1"/>
      <c r="H123" s="22"/>
      <c r="I123" s="22"/>
      <c r="J123"/>
    </row>
    <row r="124" spans="1:14">
      <c r="A124" s="11"/>
      <c r="B124" s="156" t="s">
        <v>348</v>
      </c>
      <c r="D124" s="11" t="s">
        <v>339</v>
      </c>
      <c r="H124" s="22"/>
      <c r="I124" s="22"/>
      <c r="J124"/>
    </row>
    <row r="125" spans="1:14">
      <c r="A125" s="1"/>
      <c r="H125" s="22"/>
      <c r="I125" s="22"/>
      <c r="J125"/>
      <c r="M125" s="150"/>
      <c r="N125" s="150"/>
    </row>
    <row r="126" spans="1:14">
      <c r="A126" s="1"/>
      <c r="H126" s="22"/>
      <c r="I126" s="22"/>
      <c r="J126"/>
      <c r="M126" s="150"/>
      <c r="N126" s="150"/>
    </row>
    <row r="127" spans="1:14">
      <c r="H127" s="22"/>
      <c r="I127" s="22"/>
      <c r="J127"/>
      <c r="M127" s="23"/>
      <c r="N127" s="155"/>
    </row>
    <row r="128" spans="1:14">
      <c r="A128" s="1"/>
      <c r="H128" s="22" t="s">
        <v>603</v>
      </c>
      <c r="I128" s="22"/>
      <c r="J128"/>
      <c r="M128" s="23"/>
      <c r="N128" s="155"/>
    </row>
    <row r="129" spans="1:14">
      <c r="A129" s="1"/>
      <c r="H129" s="1040" t="s">
        <v>604</v>
      </c>
      <c r="I129" s="22"/>
      <c r="M129" s="23"/>
      <c r="N129" s="155"/>
    </row>
    <row r="130" spans="1:14">
      <c r="H130" s="280" t="s">
        <v>197</v>
      </c>
      <c r="I130" s="280" t="s">
        <v>288</v>
      </c>
      <c r="J130" s="210" t="s">
        <v>289</v>
      </c>
      <c r="K130" s="210" t="s">
        <v>290</v>
      </c>
    </row>
    <row r="131" spans="1:14">
      <c r="H131" s="280" t="str">
        <f>‐74‐!A31</f>
        <v>平成20年</v>
      </c>
      <c r="I131" s="1048">
        <f>‐74‐!B31</f>
        <v>74</v>
      </c>
      <c r="J131" s="226">
        <f>‐74‐!C31</f>
        <v>2091</v>
      </c>
      <c r="K131" s="583">
        <f>‐75‐!I31</f>
        <v>4521592</v>
      </c>
    </row>
    <row r="132" spans="1:14">
      <c r="A132" s="1"/>
      <c r="H132" s="280" t="str">
        <f>‐74‐!A32</f>
        <v>平成21年</v>
      </c>
      <c r="I132" s="1048">
        <f>‐74‐!B32</f>
        <v>71</v>
      </c>
      <c r="J132" s="226">
        <f>‐74‐!C32</f>
        <v>2167</v>
      </c>
      <c r="K132" s="583">
        <f>‐75‐!I32</f>
        <v>5028029</v>
      </c>
    </row>
    <row r="133" spans="1:14">
      <c r="A133" s="1"/>
      <c r="H133" s="280" t="str">
        <f>‐74‐!A33</f>
        <v>平成22年</v>
      </c>
      <c r="I133" s="1048">
        <f>‐74‐!B33</f>
        <v>69</v>
      </c>
      <c r="J133" s="226">
        <f>‐74‐!C33</f>
        <v>2218</v>
      </c>
      <c r="K133" s="583">
        <f>‐75‐!I33</f>
        <v>5335650</v>
      </c>
      <c r="N133" s="154"/>
    </row>
    <row r="134" spans="1:14">
      <c r="A134" s="1"/>
      <c r="H134" s="280" t="str">
        <f>‐74‐!A34</f>
        <v>平成24年</v>
      </c>
      <c r="I134" s="1048">
        <f>‐74‐!B34</f>
        <v>62</v>
      </c>
      <c r="J134" s="226">
        <f>‐74‐!C34</f>
        <v>2189</v>
      </c>
      <c r="K134" s="583">
        <f>‐75‐!I34</f>
        <v>4941902</v>
      </c>
      <c r="N134" s="238"/>
    </row>
    <row r="135" spans="1:14">
      <c r="A135" s="1"/>
      <c r="H135" s="22"/>
      <c r="I135" s="22"/>
      <c r="N135" s="238"/>
    </row>
    <row r="136" spans="1:14">
      <c r="A136" s="1"/>
      <c r="H136" s="1040" t="s">
        <v>605</v>
      </c>
      <c r="I136" s="22"/>
      <c r="N136" s="238"/>
    </row>
    <row r="137" spans="1:14">
      <c r="A137" s="1"/>
      <c r="H137" s="1049"/>
      <c r="I137" s="280" t="str">
        <f>‐76‐!K4</f>
        <v>平成24年</v>
      </c>
      <c r="N137" s="238"/>
    </row>
    <row r="138" spans="1:14" ht="12" customHeight="1">
      <c r="A138" s="1"/>
      <c r="H138" s="1050" t="s">
        <v>291</v>
      </c>
      <c r="I138" s="1051">
        <f>‐76‐!K6</f>
        <v>24</v>
      </c>
      <c r="J138" s="282">
        <f>I138/I150</f>
        <v>0.38709677419354838</v>
      </c>
      <c r="N138" s="238"/>
    </row>
    <row r="139" spans="1:14" ht="12" customHeight="1">
      <c r="A139" s="1"/>
      <c r="H139" s="1052" t="s">
        <v>295</v>
      </c>
      <c r="I139" s="1051">
        <f>‐76‐!K7</f>
        <v>4</v>
      </c>
      <c r="J139" s="282">
        <f>I139/I150</f>
        <v>6.4516129032258063E-2</v>
      </c>
      <c r="N139" s="238"/>
    </row>
    <row r="140" spans="1:14" ht="12" customHeight="1">
      <c r="A140" s="1"/>
      <c r="H140" s="1050" t="s">
        <v>292</v>
      </c>
      <c r="I140" s="1051">
        <f>‐76‐!K8</f>
        <v>2</v>
      </c>
      <c r="J140" s="282">
        <f>I140/I150</f>
        <v>3.2258064516129031E-2</v>
      </c>
      <c r="N140" s="238"/>
    </row>
    <row r="141" spans="1:14" ht="12" customHeight="1">
      <c r="A141" s="1"/>
      <c r="H141" s="1023" t="s">
        <v>296</v>
      </c>
      <c r="I141" s="1051">
        <f>‐76‐!K10</f>
        <v>4</v>
      </c>
      <c r="J141" s="282">
        <f>I141/I150</f>
        <v>6.4516129032258063E-2</v>
      </c>
      <c r="N141" s="238"/>
    </row>
    <row r="142" spans="1:14" ht="12" customHeight="1">
      <c r="A142" s="1"/>
      <c r="H142" s="1023" t="s">
        <v>336</v>
      </c>
      <c r="I142" s="1053">
        <f>‐76‐!K12</f>
        <v>8</v>
      </c>
      <c r="J142" s="282">
        <f>I142/I150</f>
        <v>0.12903225806451613</v>
      </c>
      <c r="N142" s="238"/>
    </row>
    <row r="143" spans="1:14" ht="12" customHeight="1">
      <c r="A143" s="1"/>
      <c r="H143" s="1050"/>
      <c r="I143" s="1051"/>
      <c r="J143" s="282">
        <f>I143/I150</f>
        <v>0</v>
      </c>
      <c r="N143" s="238"/>
    </row>
    <row r="144" spans="1:14" ht="12" customHeight="1">
      <c r="A144" s="1"/>
      <c r="H144" s="1023" t="s">
        <v>297</v>
      </c>
      <c r="I144" s="1051">
        <f>‐76‐!K17</f>
        <v>1</v>
      </c>
      <c r="J144" s="282">
        <f>I144/I150</f>
        <v>1.6129032258064516E-2</v>
      </c>
      <c r="N144" s="238"/>
    </row>
    <row r="145" spans="1:15" ht="12" customHeight="1">
      <c r="A145" s="1"/>
      <c r="H145" s="1050" t="s">
        <v>293</v>
      </c>
      <c r="I145" s="1051">
        <f>‐76‐!K18</f>
        <v>5</v>
      </c>
      <c r="J145" s="282">
        <f>I145/I150</f>
        <v>8.0645161290322578E-2</v>
      </c>
      <c r="N145" s="238"/>
    </row>
    <row r="146" spans="1:15" ht="12" customHeight="1">
      <c r="A146" s="1"/>
      <c r="H146" s="1023" t="s">
        <v>541</v>
      </c>
      <c r="I146" s="1051">
        <f>‐76‐!E45</f>
        <v>1</v>
      </c>
      <c r="J146" s="282">
        <f>I146/I150</f>
        <v>1.6129032258064516E-2</v>
      </c>
      <c r="N146" s="238"/>
    </row>
    <row r="147" spans="1:15" ht="12" customHeight="1">
      <c r="A147" s="1"/>
      <c r="H147" s="1023" t="s">
        <v>606</v>
      </c>
      <c r="I147" s="1051">
        <f>‐76‐!K21</f>
        <v>6</v>
      </c>
      <c r="J147" s="282">
        <f>I147/I150</f>
        <v>9.6774193548387094E-2</v>
      </c>
      <c r="K147" s="209"/>
      <c r="N147" s="238"/>
    </row>
    <row r="148" spans="1:15" ht="12" customHeight="1">
      <c r="A148" s="1"/>
      <c r="H148" s="1023" t="s">
        <v>337</v>
      </c>
      <c r="I148" s="1051">
        <f>‐76‐!K22+‐76‐!K24+‐76‐!K26+‐76‐!K28</f>
        <v>3</v>
      </c>
      <c r="J148" s="282">
        <f>I148/I150</f>
        <v>4.8387096774193547E-2</v>
      </c>
      <c r="K148" s="209"/>
      <c r="N148" s="150"/>
    </row>
    <row r="149" spans="1:15" ht="12" customHeight="1">
      <c r="A149" s="1"/>
      <c r="H149" s="1050" t="s">
        <v>294</v>
      </c>
      <c r="I149" s="1051">
        <f>‐76‐!K29</f>
        <v>4</v>
      </c>
      <c r="J149" s="282">
        <f>I149/I150</f>
        <v>6.4516129032258063E-2</v>
      </c>
      <c r="K149" s="209"/>
    </row>
    <row r="150" spans="1:15" ht="12" customHeight="1">
      <c r="A150" s="1"/>
      <c r="H150" s="1054" t="s">
        <v>300</v>
      </c>
      <c r="I150" s="1028">
        <f>SUM(I138:I149)</f>
        <v>62</v>
      </c>
      <c r="J150" s="282">
        <f>SUM(J138:J149)</f>
        <v>1</v>
      </c>
      <c r="K150" s="209"/>
      <c r="M150" s="153"/>
    </row>
    <row r="151" spans="1:15" ht="12" customHeight="1">
      <c r="A151" s="1"/>
      <c r="H151" s="1036"/>
      <c r="I151" s="1028"/>
      <c r="J151" s="282"/>
      <c r="K151" s="209"/>
      <c r="M151" s="153"/>
    </row>
    <row r="152" spans="1:15">
      <c r="A152" s="1"/>
      <c r="H152" s="22"/>
      <c r="I152" s="22"/>
      <c r="J152"/>
      <c r="K152" s="209"/>
      <c r="M152" s="153"/>
    </row>
    <row r="153" spans="1:15">
      <c r="A153" s="1"/>
      <c r="H153" s="1040" t="s">
        <v>607</v>
      </c>
      <c r="I153" s="22"/>
      <c r="J153"/>
      <c r="M153" s="153"/>
    </row>
    <row r="154" spans="1:15">
      <c r="A154" s="1"/>
      <c r="H154" s="280"/>
      <c r="I154" s="280" t="e">
        <f>#REF!</f>
        <v>#REF!</v>
      </c>
      <c r="J154"/>
      <c r="N154" s="193"/>
      <c r="O154" s="227"/>
    </row>
    <row r="155" spans="1:15">
      <c r="A155" s="1" t="s">
        <v>2</v>
      </c>
      <c r="D155" t="s">
        <v>3</v>
      </c>
      <c r="H155" s="1023" t="s">
        <v>534</v>
      </c>
      <c r="I155" s="1055">
        <f>‐76‐!F38</f>
        <v>1390</v>
      </c>
      <c r="J155" s="376">
        <f>+I155/$I$167</f>
        <v>0.63499314755596159</v>
      </c>
      <c r="N155" s="229"/>
      <c r="O155" s="230"/>
    </row>
    <row r="156" spans="1:15">
      <c r="A156" s="1"/>
      <c r="H156" s="1023" t="s">
        <v>535</v>
      </c>
      <c r="I156" s="1055">
        <f>‐76‐!F39</f>
        <v>108</v>
      </c>
      <c r="J156" s="376">
        <f t="shared" ref="J156:J166" si="4">+I156/$I$167</f>
        <v>4.933759707629054E-2</v>
      </c>
      <c r="N156" s="202"/>
      <c r="O156" s="230"/>
    </row>
    <row r="157" spans="1:15">
      <c r="H157" s="1023" t="s">
        <v>536</v>
      </c>
      <c r="I157" s="1055">
        <f>‐76‐!F40</f>
        <v>21</v>
      </c>
      <c r="J157" s="376">
        <f t="shared" si="4"/>
        <v>9.593421653723162E-3</v>
      </c>
      <c r="N157" s="202"/>
      <c r="O157" s="231"/>
    </row>
    <row r="158" spans="1:15">
      <c r="A158" s="1"/>
      <c r="B158" s="150"/>
      <c r="H158" s="1023" t="s">
        <v>537</v>
      </c>
      <c r="I158" s="1055">
        <f>‐76‐!F41</f>
        <v>27</v>
      </c>
      <c r="J158" s="376">
        <f t="shared" si="4"/>
        <v>1.2334399269072635E-2</v>
      </c>
      <c r="N158" s="232"/>
      <c r="O158" s="230"/>
    </row>
    <row r="159" spans="1:15">
      <c r="A159" s="1"/>
      <c r="H159" s="1023" t="s">
        <v>538</v>
      </c>
      <c r="I159" s="1055">
        <f>‐76‐!F42</f>
        <v>149</v>
      </c>
      <c r="J159" s="376">
        <f t="shared" si="4"/>
        <v>6.8067610781178622E-2</v>
      </c>
      <c r="M159" s="233"/>
      <c r="N159" s="141"/>
      <c r="O159" s="231"/>
    </row>
    <row r="160" spans="1:15">
      <c r="H160" s="1023" t="s">
        <v>558</v>
      </c>
      <c r="I160" s="1055">
        <f>‐76‐!F43</f>
        <v>4</v>
      </c>
      <c r="J160" s="376">
        <f t="shared" si="4"/>
        <v>1.8273184102329831E-3</v>
      </c>
      <c r="N160" s="229"/>
      <c r="O160" s="230"/>
    </row>
    <row r="161" spans="7:15">
      <c r="H161" s="1023" t="s">
        <v>559</v>
      </c>
      <c r="I161" s="1055">
        <f>‐76‐!F44</f>
        <v>87</v>
      </c>
      <c r="J161" s="376">
        <f t="shared" si="4"/>
        <v>3.9744175422567384E-2</v>
      </c>
      <c r="M161" s="233"/>
      <c r="N161" s="229"/>
      <c r="O161" s="231"/>
    </row>
    <row r="162" spans="7:15">
      <c r="G162" s="150"/>
      <c r="H162" s="1023" t="s">
        <v>541</v>
      </c>
      <c r="I162" s="1055">
        <f>‐76‐!F45</f>
        <v>193</v>
      </c>
      <c r="J162" s="376">
        <f t="shared" si="4"/>
        <v>8.816811329374144E-2</v>
      </c>
      <c r="N162" s="229"/>
      <c r="O162" s="231"/>
    </row>
    <row r="163" spans="7:15">
      <c r="H163" s="1023"/>
      <c r="I163" s="1055"/>
      <c r="J163" s="376">
        <f t="shared" si="4"/>
        <v>0</v>
      </c>
      <c r="M163" s="233"/>
      <c r="N163" s="229"/>
      <c r="O163" s="231"/>
    </row>
    <row r="164" spans="7:15">
      <c r="H164" s="1023" t="s">
        <v>542</v>
      </c>
      <c r="I164" s="1055">
        <f>‐76‐!F46</f>
        <v>93</v>
      </c>
      <c r="J164" s="376">
        <f t="shared" si="4"/>
        <v>4.2485153037916855E-2</v>
      </c>
      <c r="N164" s="229"/>
      <c r="O164" s="231"/>
    </row>
    <row r="165" spans="7:15">
      <c r="H165" s="1023" t="s">
        <v>337</v>
      </c>
      <c r="I165" s="1056">
        <f>‐76‐!F47+‐76‐!F48+‐76‐!F49</f>
        <v>84</v>
      </c>
      <c r="J165" s="376">
        <f t="shared" si="4"/>
        <v>3.8373686614892648E-2</v>
      </c>
      <c r="N165" s="202"/>
      <c r="O165" s="231"/>
    </row>
    <row r="166" spans="7:15">
      <c r="H166" s="1023" t="s">
        <v>298</v>
      </c>
      <c r="I166" s="1056">
        <f>‐76‐!F50</f>
        <v>33</v>
      </c>
      <c r="J166" s="376">
        <f t="shared" si="4"/>
        <v>1.507537688442211E-2</v>
      </c>
      <c r="N166" s="229"/>
      <c r="O166" s="231"/>
    </row>
    <row r="167" spans="7:15">
      <c r="H167" s="1052" t="s">
        <v>300</v>
      </c>
      <c r="I167" s="1057">
        <f>SUM(I155:I166)</f>
        <v>2189</v>
      </c>
      <c r="J167" s="281">
        <f>SUM(J155:J166)</f>
        <v>0.99999999999999989</v>
      </c>
      <c r="K167" s="233"/>
      <c r="N167" s="229"/>
      <c r="O167" s="231"/>
    </row>
    <row r="168" spans="7:15">
      <c r="H168" s="1058"/>
      <c r="I168" s="1059"/>
      <c r="J168" s="281"/>
      <c r="L168" s="239"/>
      <c r="N168" s="229"/>
      <c r="O168" s="231"/>
    </row>
    <row r="169" spans="7:15">
      <c r="H169" s="1060" t="s">
        <v>608</v>
      </c>
      <c r="I169" s="1061"/>
      <c r="J169" s="281"/>
      <c r="K169" s="233"/>
      <c r="L169" s="239"/>
      <c r="N169" s="229"/>
      <c r="O169" s="231"/>
    </row>
    <row r="170" spans="7:15">
      <c r="H170" s="1049"/>
      <c r="I170" s="1049" t="e">
        <f>#REF!</f>
        <v>#REF!</v>
      </c>
      <c r="J170" s="281"/>
      <c r="L170" s="239"/>
      <c r="N170" s="229"/>
      <c r="O170" s="231"/>
    </row>
    <row r="171" spans="7:15">
      <c r="H171" s="1023" t="s">
        <v>560</v>
      </c>
      <c r="I171" s="374">
        <f>‐77‐!P38</f>
        <v>2594285</v>
      </c>
      <c r="J171" s="281">
        <f>I171/$I$184</f>
        <v>0.52495678789259681</v>
      </c>
      <c r="K171" s="225"/>
      <c r="L171" s="234"/>
      <c r="N171" s="229"/>
      <c r="O171" s="231"/>
    </row>
    <row r="172" spans="7:15">
      <c r="H172" s="1052" t="s">
        <v>561</v>
      </c>
      <c r="I172" s="374">
        <f>‐77‐!P39</f>
        <v>1325517</v>
      </c>
      <c r="J172" s="281">
        <f t="shared" ref="J172:J179" si="5">I172/$I$184</f>
        <v>0.26822000921912253</v>
      </c>
      <c r="N172" s="229"/>
      <c r="O172" s="231"/>
    </row>
    <row r="173" spans="7:15">
      <c r="H173" s="1023"/>
      <c r="I173" s="371"/>
      <c r="J173" s="281">
        <f t="shared" si="5"/>
        <v>0</v>
      </c>
      <c r="N173" s="229"/>
      <c r="O173" s="231"/>
    </row>
    <row r="174" spans="7:15">
      <c r="H174" s="1023" t="s">
        <v>562</v>
      </c>
      <c r="I174" s="372">
        <f>‐77‐!P41</f>
        <v>19008</v>
      </c>
      <c r="J174" s="281">
        <f t="shared" si="5"/>
        <v>3.8462923789261707E-3</v>
      </c>
      <c r="N174" s="229"/>
      <c r="O174" s="231"/>
    </row>
    <row r="175" spans="7:15">
      <c r="H175" s="1023" t="s">
        <v>336</v>
      </c>
      <c r="I175" s="372">
        <f>‐77‐!P42</f>
        <v>181410</v>
      </c>
      <c r="J175" s="281">
        <f t="shared" si="5"/>
        <v>3.6708538534353775E-2</v>
      </c>
      <c r="N175" s="229"/>
      <c r="O175" s="231"/>
    </row>
    <row r="176" spans="7:15">
      <c r="H176" s="1023" t="s">
        <v>293</v>
      </c>
      <c r="I176" s="372">
        <f>‐77‐!P44</f>
        <v>155057</v>
      </c>
      <c r="J176" s="281">
        <f t="shared" si="5"/>
        <v>3.1375976294147477E-2</v>
      </c>
      <c r="N176" s="229"/>
      <c r="O176" s="231"/>
    </row>
    <row r="177" spans="8:15">
      <c r="H177" s="1023" t="s">
        <v>609</v>
      </c>
      <c r="I177" s="372">
        <f>‐77‐!P46</f>
        <v>107728</v>
      </c>
      <c r="J177" s="281">
        <f t="shared" si="5"/>
        <v>2.1798894433762546E-2</v>
      </c>
      <c r="N177" s="229"/>
      <c r="O177" s="231"/>
    </row>
    <row r="178" spans="8:15">
      <c r="H178" s="1023" t="s">
        <v>298</v>
      </c>
      <c r="I178" s="373">
        <f>‐77‐!P50</f>
        <v>29957</v>
      </c>
      <c r="J178" s="281">
        <f t="shared" si="5"/>
        <v>6.0618361108739109E-3</v>
      </c>
      <c r="N178" s="229"/>
      <c r="O178" s="230"/>
    </row>
    <row r="179" spans="8:15">
      <c r="H179" s="1023" t="s">
        <v>299</v>
      </c>
      <c r="I179" s="373">
        <f>I184-K181</f>
        <v>528940</v>
      </c>
      <c r="J179" s="281">
        <f t="shared" si="5"/>
        <v>0.10703166513621679</v>
      </c>
      <c r="N179" s="150"/>
      <c r="O179" s="150"/>
    </row>
    <row r="180" spans="8:15">
      <c r="H180" s="1023"/>
      <c r="I180" s="372"/>
      <c r="J180" s="282"/>
      <c r="K180" s="283" t="s">
        <v>338</v>
      </c>
    </row>
    <row r="181" spans="8:15">
      <c r="H181" s="1023"/>
      <c r="I181" s="372"/>
      <c r="J181" s="282"/>
      <c r="K181" s="375">
        <f>SUM(I171:I178)</f>
        <v>4412962</v>
      </c>
    </row>
    <row r="182" spans="8:15">
      <c r="H182" s="1023"/>
      <c r="I182" s="372"/>
      <c r="J182" s="282"/>
    </row>
    <row r="183" spans="8:15">
      <c r="H183" s="1023"/>
      <c r="I183" s="372"/>
    </row>
    <row r="184" spans="8:15">
      <c r="H184" s="1052" t="s">
        <v>300</v>
      </c>
      <c r="I184" s="1062">
        <v>4941902</v>
      </c>
      <c r="J184" s="282"/>
    </row>
    <row r="187" spans="8:15">
      <c r="J187" s="282">
        <f>SUM(J174:J184)</f>
        <v>0.20682320288828066</v>
      </c>
    </row>
  </sheetData>
  <sheetProtection selectLockedCells="1" selectUnlockedCells="1"/>
  <mergeCells count="1">
    <mergeCell ref="A1:F1"/>
  </mergeCells>
  <phoneticPr fontId="18"/>
  <printOptions horizontalCentered="1" verticalCentered="1"/>
  <pageMargins left="0.59055118110236227" right="0.59055118110236227" top="0.19685039370078741" bottom="0.59055118110236227" header="0.39370078740157483" footer="0.39370078740157483"/>
  <pageSetup paperSize="9" firstPageNumber="9" orientation="portrait" useFirstPageNumber="1" verticalDpi="300" r:id="rId1"/>
  <headerFooter scaleWithDoc="0" alignWithMargins="0">
    <oddFooter>&amp;C&amp;11－&amp;12&amp;P&amp;11－</oddFooter>
  </headerFooter>
  <rowBreaks count="2" manualBreakCount="2">
    <brk id="61" max="6" man="1"/>
    <brk id="121" max="6"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AM56"/>
  <sheetViews>
    <sheetView view="pageBreakPreview" zoomScaleNormal="100" zoomScaleSheetLayoutView="100" workbookViewId="0">
      <selection activeCell="U6" sqref="U6"/>
    </sheetView>
  </sheetViews>
  <sheetFormatPr defaultRowHeight="15" customHeight="1"/>
  <cols>
    <col min="1" max="1" width="10.5703125" style="13" customWidth="1"/>
    <col min="2" max="2" width="7.7109375" style="13" customWidth="1"/>
    <col min="3" max="3" width="8.7109375" style="13" customWidth="1"/>
    <col min="4" max="4" width="4.85546875" style="13" customWidth="1"/>
    <col min="5" max="5" width="5.42578125" style="13" customWidth="1"/>
    <col min="6" max="7" width="7" style="13" hidden="1" customWidth="1"/>
    <col min="8" max="8" width="5.140625" style="13" customWidth="1"/>
    <col min="9" max="9" width="5.5703125" style="13" customWidth="1"/>
    <col min="10" max="10" width="7" style="13" customWidth="1"/>
    <col min="11" max="11" width="8.42578125" style="13" customWidth="1"/>
    <col min="12" max="12" width="5.7109375" style="13" customWidth="1"/>
    <col min="13" max="13" width="9.42578125" style="13" customWidth="1"/>
    <col min="14" max="14" width="5.5703125" style="13" customWidth="1"/>
    <col min="15" max="15" width="7.7109375" style="13" customWidth="1"/>
    <col min="16" max="16" width="5.28515625" style="13" customWidth="1"/>
    <col min="17" max="17" width="7.85546875" style="13" customWidth="1"/>
    <col min="18" max="18" width="6.28515625" style="13" customWidth="1"/>
    <col min="19" max="20" width="7.7109375" style="13" customWidth="1"/>
    <col min="21" max="21" width="8.7109375" style="13" customWidth="1"/>
    <col min="22" max="22" width="5.140625" style="13" customWidth="1"/>
    <col min="23" max="23" width="6.85546875" style="13" customWidth="1"/>
    <col min="24" max="24" width="6.5703125" style="13" customWidth="1"/>
    <col min="25" max="25" width="7" style="13" customWidth="1"/>
    <col min="26" max="27" width="7.140625" style="13" customWidth="1"/>
    <col min="28" max="29" width="6.85546875" style="13" customWidth="1"/>
    <col min="30" max="30" width="7.140625" style="13" customWidth="1"/>
    <col min="31" max="31" width="7.7109375" style="13" customWidth="1"/>
    <col min="32" max="32" width="7.28515625" style="13" customWidth="1"/>
    <col min="33" max="33" width="7.7109375" style="13" customWidth="1"/>
    <col min="34" max="34" width="7" style="13" customWidth="1"/>
    <col min="35" max="35" width="8.7109375" style="13" customWidth="1"/>
    <col min="36" max="36" width="5.7109375" style="13" customWidth="1"/>
    <col min="37" max="37" width="7.5703125" style="13" customWidth="1"/>
    <col min="38" max="38" width="7.7109375" style="13" bestFit="1" customWidth="1"/>
    <col min="39" max="39" width="7.5703125" style="13" customWidth="1"/>
    <col min="40" max="16384" width="9.140625" style="12"/>
  </cols>
  <sheetData>
    <row r="1" spans="1:39" ht="5.0999999999999996" customHeight="1"/>
    <row r="2" spans="1:39" ht="15" customHeight="1" thickBot="1">
      <c r="A2" s="769" t="s">
        <v>375</v>
      </c>
      <c r="B2" s="769"/>
      <c r="C2" s="769"/>
      <c r="D2" s="769"/>
      <c r="E2" s="769"/>
      <c r="F2" s="769"/>
      <c r="G2" s="769"/>
      <c r="H2" s="769"/>
      <c r="I2" s="769"/>
      <c r="J2" s="769"/>
      <c r="K2" s="769"/>
      <c r="L2" s="769"/>
      <c r="AK2" s="3" t="s">
        <v>6</v>
      </c>
      <c r="AM2" s="3" t="s">
        <v>6</v>
      </c>
    </row>
    <row r="3" spans="1:39" ht="14.25" customHeight="1" thickBot="1">
      <c r="A3" s="770" t="s">
        <v>16</v>
      </c>
      <c r="B3" s="771" t="s">
        <v>361</v>
      </c>
      <c r="C3" s="772"/>
      <c r="D3" s="771" t="s">
        <v>431</v>
      </c>
      <c r="E3" s="772"/>
      <c r="F3" s="295"/>
      <c r="G3" s="296"/>
      <c r="H3" s="739" t="s">
        <v>432</v>
      </c>
      <c r="I3" s="740"/>
      <c r="J3" s="740"/>
      <c r="K3" s="740"/>
      <c r="L3" s="740"/>
      <c r="M3" s="741"/>
      <c r="N3" s="739" t="s">
        <v>19</v>
      </c>
      <c r="O3" s="740"/>
      <c r="P3" s="740"/>
      <c r="Q3" s="740"/>
      <c r="R3" s="740"/>
      <c r="S3" s="740"/>
      <c r="T3" s="740"/>
      <c r="U3" s="740"/>
      <c r="V3" s="740"/>
      <c r="W3" s="740"/>
      <c r="X3" s="740"/>
      <c r="Y3" s="740"/>
      <c r="Z3" s="740"/>
      <c r="AA3" s="740"/>
      <c r="AB3" s="740"/>
      <c r="AC3" s="740"/>
      <c r="AD3" s="740"/>
      <c r="AE3" s="740"/>
      <c r="AF3" s="740"/>
      <c r="AG3" s="740"/>
      <c r="AH3" s="740"/>
      <c r="AI3" s="740"/>
      <c r="AJ3" s="740"/>
      <c r="AK3" s="740"/>
      <c r="AL3" s="740"/>
      <c r="AM3" s="774"/>
    </row>
    <row r="4" spans="1:39" ht="28.5" customHeight="1" thickBot="1">
      <c r="A4" s="770"/>
      <c r="B4" s="772"/>
      <c r="C4" s="772"/>
      <c r="D4" s="772"/>
      <c r="E4" s="772"/>
      <c r="F4" s="738" t="s">
        <v>17</v>
      </c>
      <c r="G4" s="738"/>
      <c r="H4" s="737" t="s">
        <v>362</v>
      </c>
      <c r="I4" s="738"/>
      <c r="J4" s="737" t="s">
        <v>433</v>
      </c>
      <c r="K4" s="738"/>
      <c r="L4" s="773" t="s">
        <v>434</v>
      </c>
      <c r="M4" s="712"/>
      <c r="N4" s="753" t="s">
        <v>573</v>
      </c>
      <c r="O4" s="754"/>
      <c r="P4" s="742" t="s">
        <v>368</v>
      </c>
      <c r="Q4" s="754"/>
      <c r="R4" s="753" t="s">
        <v>574</v>
      </c>
      <c r="S4" s="754"/>
      <c r="T4" s="742" t="s">
        <v>365</v>
      </c>
      <c r="U4" s="754"/>
      <c r="V4" s="742" t="s">
        <v>366</v>
      </c>
      <c r="W4" s="754"/>
      <c r="X4" s="742" t="s">
        <v>367</v>
      </c>
      <c r="Y4" s="743"/>
      <c r="Z4" s="742" t="s">
        <v>369</v>
      </c>
      <c r="AA4" s="743"/>
      <c r="AB4" s="742" t="s">
        <v>370</v>
      </c>
      <c r="AC4" s="743"/>
      <c r="AD4" s="742" t="s">
        <v>371</v>
      </c>
      <c r="AE4" s="743"/>
      <c r="AF4" s="742" t="s">
        <v>372</v>
      </c>
      <c r="AG4" s="743"/>
      <c r="AH4" s="752" t="s">
        <v>435</v>
      </c>
      <c r="AI4" s="752"/>
      <c r="AJ4" s="746" t="s">
        <v>373</v>
      </c>
      <c r="AK4" s="747"/>
      <c r="AL4" s="746" t="s">
        <v>374</v>
      </c>
      <c r="AM4" s="747"/>
    </row>
    <row r="5" spans="1:39" ht="28.5" customHeight="1" thickBot="1">
      <c r="A5" s="770"/>
      <c r="B5" s="772"/>
      <c r="C5" s="772"/>
      <c r="D5" s="772"/>
      <c r="E5" s="772"/>
      <c r="F5" s="738"/>
      <c r="G5" s="738"/>
      <c r="H5" s="738"/>
      <c r="I5" s="738"/>
      <c r="J5" s="738"/>
      <c r="K5" s="738"/>
      <c r="L5" s="712"/>
      <c r="M5" s="712"/>
      <c r="N5" s="755"/>
      <c r="O5" s="690"/>
      <c r="P5" s="755"/>
      <c r="Q5" s="690"/>
      <c r="R5" s="755"/>
      <c r="S5" s="690"/>
      <c r="T5" s="755"/>
      <c r="U5" s="690"/>
      <c r="V5" s="755"/>
      <c r="W5" s="690"/>
      <c r="X5" s="744"/>
      <c r="Y5" s="745"/>
      <c r="Z5" s="744"/>
      <c r="AA5" s="745"/>
      <c r="AB5" s="744"/>
      <c r="AC5" s="745"/>
      <c r="AD5" s="744"/>
      <c r="AE5" s="745"/>
      <c r="AF5" s="744"/>
      <c r="AG5" s="745"/>
      <c r="AH5" s="752"/>
      <c r="AI5" s="752"/>
      <c r="AJ5" s="747"/>
      <c r="AK5" s="747"/>
      <c r="AL5" s="747"/>
      <c r="AM5" s="747"/>
    </row>
    <row r="6" spans="1:39" ht="15" customHeight="1">
      <c r="A6" s="770"/>
      <c r="B6" s="161" t="s">
        <v>8</v>
      </c>
      <c r="C6" s="162" t="s">
        <v>22</v>
      </c>
      <c r="D6" s="161" t="s">
        <v>8</v>
      </c>
      <c r="E6" s="161" t="s">
        <v>22</v>
      </c>
      <c r="F6" s="161" t="s">
        <v>8</v>
      </c>
      <c r="G6" s="161" t="s">
        <v>22</v>
      </c>
      <c r="H6" s="161" t="s">
        <v>8</v>
      </c>
      <c r="I6" s="161" t="s">
        <v>22</v>
      </c>
      <c r="J6" s="161" t="s">
        <v>8</v>
      </c>
      <c r="K6" s="161" t="s">
        <v>22</v>
      </c>
      <c r="L6" s="161" t="s">
        <v>8</v>
      </c>
      <c r="M6" s="161" t="s">
        <v>22</v>
      </c>
      <c r="N6" s="161" t="s">
        <v>8</v>
      </c>
      <c r="O6" s="161" t="s">
        <v>22</v>
      </c>
      <c r="P6" s="161" t="s">
        <v>8</v>
      </c>
      <c r="Q6" s="161" t="s">
        <v>22</v>
      </c>
      <c r="R6" s="161" t="s">
        <v>8</v>
      </c>
      <c r="S6" s="161" t="s">
        <v>22</v>
      </c>
      <c r="T6" s="161" t="s">
        <v>8</v>
      </c>
      <c r="U6" s="550" t="s">
        <v>22</v>
      </c>
      <c r="V6" s="549" t="s">
        <v>8</v>
      </c>
      <c r="W6" s="161" t="s">
        <v>22</v>
      </c>
      <c r="X6" s="161" t="s">
        <v>8</v>
      </c>
      <c r="Y6" s="161" t="s">
        <v>22</v>
      </c>
      <c r="Z6" s="161" t="s">
        <v>8</v>
      </c>
      <c r="AA6" s="161" t="s">
        <v>22</v>
      </c>
      <c r="AB6" s="161" t="s">
        <v>8</v>
      </c>
      <c r="AC6" s="161" t="s">
        <v>22</v>
      </c>
      <c r="AD6" s="161" t="s">
        <v>8</v>
      </c>
      <c r="AE6" s="161" t="s">
        <v>22</v>
      </c>
      <c r="AF6" s="161" t="s">
        <v>8</v>
      </c>
      <c r="AG6" s="161" t="s">
        <v>22</v>
      </c>
      <c r="AH6" s="161" t="s">
        <v>8</v>
      </c>
      <c r="AI6" s="161" t="s">
        <v>22</v>
      </c>
      <c r="AJ6" s="161" t="s">
        <v>436</v>
      </c>
      <c r="AK6" s="163" t="s">
        <v>22</v>
      </c>
      <c r="AL6" s="161" t="s">
        <v>436</v>
      </c>
      <c r="AM6" s="163" t="s">
        <v>22</v>
      </c>
    </row>
    <row r="7" spans="1:39" s="298" customFormat="1" ht="22.5" customHeight="1">
      <c r="A7" s="175" t="s">
        <v>437</v>
      </c>
      <c r="B7" s="284">
        <f t="shared" ref="B7:M7" si="0">SUM(B8:B27)</f>
        <v>4840</v>
      </c>
      <c r="C7" s="294">
        <f t="shared" si="0"/>
        <v>53339</v>
      </c>
      <c r="D7" s="294">
        <f t="shared" si="0"/>
        <v>3</v>
      </c>
      <c r="E7" s="294">
        <f t="shared" si="0"/>
        <v>31</v>
      </c>
      <c r="F7" s="294">
        <f t="shared" si="0"/>
        <v>517</v>
      </c>
      <c r="G7" s="294">
        <f t="shared" si="0"/>
        <v>7486</v>
      </c>
      <c r="H7" s="294">
        <f t="shared" si="0"/>
        <v>3</v>
      </c>
      <c r="I7" s="294">
        <f t="shared" si="0"/>
        <v>18</v>
      </c>
      <c r="J7" s="294">
        <f t="shared" si="0"/>
        <v>353</v>
      </c>
      <c r="K7" s="294">
        <f t="shared" si="0"/>
        <v>4139</v>
      </c>
      <c r="L7" s="294">
        <f t="shared" si="0"/>
        <v>161</v>
      </c>
      <c r="M7" s="294">
        <f t="shared" si="0"/>
        <v>3329</v>
      </c>
      <c r="N7" s="294">
        <f>SUM(N8:N27)</f>
        <v>4</v>
      </c>
      <c r="O7" s="294">
        <f>SUM(O8:O27)</f>
        <v>1076</v>
      </c>
      <c r="P7" s="294">
        <f t="shared" ref="P7:AM7" si="1">SUM(P8:P27)</f>
        <v>88</v>
      </c>
      <c r="Q7" s="294">
        <f t="shared" si="1"/>
        <v>3042</v>
      </c>
      <c r="R7" s="294">
        <f t="shared" si="1"/>
        <v>104</v>
      </c>
      <c r="S7" s="294">
        <f t="shared" si="1"/>
        <v>3108</v>
      </c>
      <c r="T7" s="294">
        <f t="shared" si="1"/>
        <v>1152</v>
      </c>
      <c r="U7" s="294">
        <f t="shared" si="1"/>
        <v>14204</v>
      </c>
      <c r="V7" s="294">
        <f t="shared" si="1"/>
        <v>81</v>
      </c>
      <c r="W7" s="294">
        <f t="shared" si="1"/>
        <v>981</v>
      </c>
      <c r="X7" s="294">
        <f t="shared" si="1"/>
        <v>628</v>
      </c>
      <c r="Y7" s="294">
        <f t="shared" si="1"/>
        <v>1725</v>
      </c>
      <c r="Z7" s="294">
        <f t="shared" si="1"/>
        <v>248</v>
      </c>
      <c r="AA7" s="294">
        <f t="shared" si="1"/>
        <v>1873</v>
      </c>
      <c r="AB7" s="294">
        <f t="shared" si="1"/>
        <v>662</v>
      </c>
      <c r="AC7" s="294">
        <f t="shared" si="1"/>
        <v>3681</v>
      </c>
      <c r="AD7" s="294">
        <f t="shared" si="1"/>
        <v>407</v>
      </c>
      <c r="AE7" s="294">
        <f t="shared" si="1"/>
        <v>2161</v>
      </c>
      <c r="AF7" s="294">
        <f t="shared" si="1"/>
        <v>209</v>
      </c>
      <c r="AG7" s="294">
        <f t="shared" si="1"/>
        <v>1260</v>
      </c>
      <c r="AH7" s="294">
        <f t="shared" si="1"/>
        <v>371</v>
      </c>
      <c r="AI7" s="294">
        <f t="shared" si="1"/>
        <v>7177</v>
      </c>
      <c r="AJ7" s="294">
        <f t="shared" si="1"/>
        <v>22</v>
      </c>
      <c r="AK7" s="294">
        <f t="shared" si="1"/>
        <v>198</v>
      </c>
      <c r="AL7" s="294">
        <f t="shared" si="1"/>
        <v>344</v>
      </c>
      <c r="AM7" s="285">
        <f t="shared" si="1"/>
        <v>5336</v>
      </c>
    </row>
    <row r="8" spans="1:39" s="165" customFormat="1" ht="22.5" customHeight="1">
      <c r="A8" s="408" t="s">
        <v>438</v>
      </c>
      <c r="B8" s="166">
        <v>206</v>
      </c>
      <c r="C8" s="167">
        <v>1485</v>
      </c>
      <c r="D8" s="167">
        <v>1</v>
      </c>
      <c r="E8" s="167">
        <v>3</v>
      </c>
      <c r="F8" s="167">
        <f>+H8+J8+L8</f>
        <v>24</v>
      </c>
      <c r="G8" s="167">
        <f>+I8+K8+M8</f>
        <v>141</v>
      </c>
      <c r="H8" s="167">
        <v>0</v>
      </c>
      <c r="I8" s="167">
        <v>0</v>
      </c>
      <c r="J8" s="167">
        <v>20</v>
      </c>
      <c r="K8" s="167">
        <v>125</v>
      </c>
      <c r="L8" s="167">
        <v>4</v>
      </c>
      <c r="M8" s="167">
        <v>16</v>
      </c>
      <c r="N8" s="167">
        <v>0</v>
      </c>
      <c r="O8" s="167">
        <v>0</v>
      </c>
      <c r="P8" s="36">
        <v>3</v>
      </c>
      <c r="Q8" s="36">
        <v>14</v>
      </c>
      <c r="R8" s="36">
        <v>3</v>
      </c>
      <c r="S8" s="36">
        <v>190</v>
      </c>
      <c r="T8" s="36">
        <v>39</v>
      </c>
      <c r="U8" s="36">
        <v>466</v>
      </c>
      <c r="V8" s="36">
        <v>0</v>
      </c>
      <c r="W8" s="36">
        <v>0</v>
      </c>
      <c r="X8" s="36">
        <v>42</v>
      </c>
      <c r="Y8" s="36">
        <v>62</v>
      </c>
      <c r="Z8" s="36">
        <v>10</v>
      </c>
      <c r="AA8" s="36">
        <v>50</v>
      </c>
      <c r="AB8" s="36">
        <v>19</v>
      </c>
      <c r="AC8" s="36">
        <v>98</v>
      </c>
      <c r="AD8" s="36">
        <v>16</v>
      </c>
      <c r="AE8" s="36">
        <v>93</v>
      </c>
      <c r="AF8" s="36">
        <v>13</v>
      </c>
      <c r="AG8" s="36">
        <v>28</v>
      </c>
      <c r="AH8" s="36">
        <v>20</v>
      </c>
      <c r="AI8" s="36">
        <v>191</v>
      </c>
      <c r="AJ8" s="36">
        <v>1</v>
      </c>
      <c r="AK8" s="36">
        <v>52</v>
      </c>
      <c r="AL8" s="36">
        <v>15</v>
      </c>
      <c r="AM8" s="168">
        <v>97</v>
      </c>
    </row>
    <row r="9" spans="1:39" s="165" customFormat="1" ht="22.5" customHeight="1">
      <c r="A9" s="408" t="s">
        <v>439</v>
      </c>
      <c r="B9" s="166">
        <v>182</v>
      </c>
      <c r="C9" s="167">
        <v>812</v>
      </c>
      <c r="D9" s="167">
        <v>0</v>
      </c>
      <c r="E9" s="167">
        <v>0</v>
      </c>
      <c r="F9" s="167">
        <f t="shared" ref="F9:G26" si="2">+H9+J9+L9</f>
        <v>27</v>
      </c>
      <c r="G9" s="167">
        <f t="shared" si="2"/>
        <v>195</v>
      </c>
      <c r="H9" s="167">
        <v>0</v>
      </c>
      <c r="I9" s="167">
        <v>0</v>
      </c>
      <c r="J9" s="167">
        <v>19</v>
      </c>
      <c r="K9" s="167">
        <v>148</v>
      </c>
      <c r="L9" s="167">
        <v>8</v>
      </c>
      <c r="M9" s="167">
        <v>47</v>
      </c>
      <c r="N9" s="167">
        <v>0</v>
      </c>
      <c r="O9" s="167">
        <v>0</v>
      </c>
      <c r="P9" s="36">
        <v>6</v>
      </c>
      <c r="Q9" s="36">
        <v>42</v>
      </c>
      <c r="R9" s="36">
        <v>5</v>
      </c>
      <c r="S9" s="36">
        <v>5</v>
      </c>
      <c r="T9" s="36">
        <v>29</v>
      </c>
      <c r="U9" s="36">
        <v>79</v>
      </c>
      <c r="V9" s="36">
        <v>4</v>
      </c>
      <c r="W9" s="36">
        <v>53</v>
      </c>
      <c r="X9" s="36">
        <v>25</v>
      </c>
      <c r="Y9" s="36">
        <v>39</v>
      </c>
      <c r="Z9" s="36">
        <v>15</v>
      </c>
      <c r="AA9" s="36">
        <v>61</v>
      </c>
      <c r="AB9" s="36">
        <v>27</v>
      </c>
      <c r="AC9" s="36">
        <v>74</v>
      </c>
      <c r="AD9" s="36">
        <v>11</v>
      </c>
      <c r="AE9" s="36">
        <v>16</v>
      </c>
      <c r="AF9" s="36">
        <v>11</v>
      </c>
      <c r="AG9" s="36">
        <v>23</v>
      </c>
      <c r="AH9" s="36">
        <v>12</v>
      </c>
      <c r="AI9" s="36">
        <v>104</v>
      </c>
      <c r="AJ9" s="36">
        <v>1</v>
      </c>
      <c r="AK9" s="36">
        <v>47</v>
      </c>
      <c r="AL9" s="36">
        <v>9</v>
      </c>
      <c r="AM9" s="168">
        <v>74</v>
      </c>
    </row>
    <row r="10" spans="1:39" s="165" customFormat="1" ht="22.5" customHeight="1">
      <c r="A10" s="408" t="s">
        <v>266</v>
      </c>
      <c r="B10" s="166">
        <v>429</v>
      </c>
      <c r="C10" s="167">
        <v>4604</v>
      </c>
      <c r="D10" s="167">
        <v>0</v>
      </c>
      <c r="E10" s="167">
        <v>0</v>
      </c>
      <c r="F10" s="167">
        <f t="shared" si="2"/>
        <v>45</v>
      </c>
      <c r="G10" s="167">
        <f t="shared" si="2"/>
        <v>478</v>
      </c>
      <c r="H10" s="167">
        <v>0</v>
      </c>
      <c r="I10" s="167">
        <v>0</v>
      </c>
      <c r="J10" s="167">
        <v>33</v>
      </c>
      <c r="K10" s="167">
        <v>367</v>
      </c>
      <c r="L10" s="167">
        <v>12</v>
      </c>
      <c r="M10" s="167">
        <v>111</v>
      </c>
      <c r="N10" s="167">
        <v>0</v>
      </c>
      <c r="O10" s="167">
        <v>0</v>
      </c>
      <c r="P10" s="36">
        <v>6</v>
      </c>
      <c r="Q10" s="36">
        <v>102</v>
      </c>
      <c r="R10" s="36">
        <v>4</v>
      </c>
      <c r="S10" s="36">
        <v>124</v>
      </c>
      <c r="T10" s="36">
        <v>95</v>
      </c>
      <c r="U10" s="36">
        <v>837</v>
      </c>
      <c r="V10" s="36">
        <v>7</v>
      </c>
      <c r="W10" s="36">
        <v>35</v>
      </c>
      <c r="X10" s="36">
        <v>61</v>
      </c>
      <c r="Y10" s="36">
        <v>183</v>
      </c>
      <c r="Z10" s="36">
        <v>30</v>
      </c>
      <c r="AA10" s="36">
        <v>251</v>
      </c>
      <c r="AB10" s="36">
        <v>51</v>
      </c>
      <c r="AC10" s="36">
        <v>527</v>
      </c>
      <c r="AD10" s="36">
        <v>43</v>
      </c>
      <c r="AE10" s="36">
        <v>185</v>
      </c>
      <c r="AF10" s="36">
        <v>18</v>
      </c>
      <c r="AG10" s="36">
        <v>145</v>
      </c>
      <c r="AH10" s="36">
        <v>46</v>
      </c>
      <c r="AI10" s="36">
        <v>1575</v>
      </c>
      <c r="AJ10" s="36">
        <v>2</v>
      </c>
      <c r="AK10" s="36">
        <v>9</v>
      </c>
      <c r="AL10" s="36">
        <v>21</v>
      </c>
      <c r="AM10" s="168">
        <v>153</v>
      </c>
    </row>
    <row r="11" spans="1:39" s="165" customFormat="1" ht="22.5" customHeight="1">
      <c r="A11" s="408" t="s">
        <v>440</v>
      </c>
      <c r="B11" s="166">
        <v>565</v>
      </c>
      <c r="C11" s="167">
        <v>9421</v>
      </c>
      <c r="D11" s="167">
        <v>2</v>
      </c>
      <c r="E11" s="167">
        <v>28</v>
      </c>
      <c r="F11" s="167">
        <f t="shared" si="2"/>
        <v>68</v>
      </c>
      <c r="G11" s="167">
        <f t="shared" si="2"/>
        <v>1340</v>
      </c>
      <c r="H11" s="167">
        <v>0</v>
      </c>
      <c r="I11" s="167">
        <v>0</v>
      </c>
      <c r="J11" s="167">
        <v>49</v>
      </c>
      <c r="K11" s="167">
        <v>1012</v>
      </c>
      <c r="L11" s="167">
        <v>19</v>
      </c>
      <c r="M11" s="167">
        <v>328</v>
      </c>
      <c r="N11" s="167">
        <v>4</v>
      </c>
      <c r="O11" s="36">
        <v>1076</v>
      </c>
      <c r="P11" s="36">
        <v>13</v>
      </c>
      <c r="Q11" s="36">
        <v>293</v>
      </c>
      <c r="R11" s="36">
        <v>7</v>
      </c>
      <c r="S11" s="36">
        <v>141</v>
      </c>
      <c r="T11" s="36">
        <v>145</v>
      </c>
      <c r="U11" s="36">
        <v>2150</v>
      </c>
      <c r="V11" s="36">
        <v>12</v>
      </c>
      <c r="W11" s="36">
        <v>254</v>
      </c>
      <c r="X11" s="36">
        <v>39</v>
      </c>
      <c r="Y11" s="36">
        <v>306</v>
      </c>
      <c r="Z11" s="36">
        <v>33</v>
      </c>
      <c r="AA11" s="36">
        <v>240</v>
      </c>
      <c r="AB11" s="36">
        <v>81</v>
      </c>
      <c r="AC11" s="36">
        <v>568</v>
      </c>
      <c r="AD11" s="36">
        <v>44</v>
      </c>
      <c r="AE11" s="36">
        <v>261</v>
      </c>
      <c r="AF11" s="36">
        <v>22</v>
      </c>
      <c r="AG11" s="36">
        <v>171</v>
      </c>
      <c r="AH11" s="36">
        <v>41</v>
      </c>
      <c r="AI11" s="36">
        <v>1071</v>
      </c>
      <c r="AJ11" s="36">
        <v>3</v>
      </c>
      <c r="AK11" s="36">
        <v>25</v>
      </c>
      <c r="AL11" s="36">
        <v>51</v>
      </c>
      <c r="AM11" s="168">
        <v>1497</v>
      </c>
    </row>
    <row r="12" spans="1:39" s="165" customFormat="1" ht="22.5" customHeight="1">
      <c r="A12" s="408" t="s">
        <v>441</v>
      </c>
      <c r="B12" s="166">
        <v>254</v>
      </c>
      <c r="C12" s="167">
        <v>3100</v>
      </c>
      <c r="D12" s="167">
        <v>0</v>
      </c>
      <c r="E12" s="167">
        <v>0</v>
      </c>
      <c r="F12" s="167">
        <f t="shared" si="2"/>
        <v>31</v>
      </c>
      <c r="G12" s="167">
        <f t="shared" si="2"/>
        <v>571</v>
      </c>
      <c r="H12" s="167">
        <v>0</v>
      </c>
      <c r="I12" s="167">
        <v>0</v>
      </c>
      <c r="J12" s="167">
        <v>17</v>
      </c>
      <c r="K12" s="167">
        <v>181</v>
      </c>
      <c r="L12" s="167">
        <v>14</v>
      </c>
      <c r="M12" s="167">
        <v>390</v>
      </c>
      <c r="N12" s="167">
        <v>0</v>
      </c>
      <c r="O12" s="167">
        <v>0</v>
      </c>
      <c r="P12" s="36">
        <v>5</v>
      </c>
      <c r="Q12" s="36">
        <v>80</v>
      </c>
      <c r="R12" s="36">
        <v>2</v>
      </c>
      <c r="S12" s="36">
        <v>76</v>
      </c>
      <c r="T12" s="36">
        <v>58</v>
      </c>
      <c r="U12" s="36">
        <v>1020</v>
      </c>
      <c r="V12" s="36">
        <v>11</v>
      </c>
      <c r="W12" s="36">
        <v>154</v>
      </c>
      <c r="X12" s="36">
        <v>11</v>
      </c>
      <c r="Y12" s="36">
        <v>44</v>
      </c>
      <c r="Z12" s="36">
        <v>21</v>
      </c>
      <c r="AA12" s="36">
        <v>149</v>
      </c>
      <c r="AB12" s="36">
        <v>35</v>
      </c>
      <c r="AC12" s="36">
        <v>220</v>
      </c>
      <c r="AD12" s="36">
        <v>15</v>
      </c>
      <c r="AE12" s="36">
        <v>117</v>
      </c>
      <c r="AF12" s="36">
        <v>14</v>
      </c>
      <c r="AG12" s="36">
        <v>60</v>
      </c>
      <c r="AH12" s="36">
        <v>15</v>
      </c>
      <c r="AI12" s="36">
        <v>192</v>
      </c>
      <c r="AJ12" s="36">
        <v>0</v>
      </c>
      <c r="AK12" s="36">
        <v>0</v>
      </c>
      <c r="AL12" s="36">
        <v>36</v>
      </c>
      <c r="AM12" s="168">
        <v>417</v>
      </c>
    </row>
    <row r="13" spans="1:39" s="165" customFormat="1" ht="22.5" customHeight="1">
      <c r="A13" s="408" t="s">
        <v>442</v>
      </c>
      <c r="B13" s="166">
        <v>429</v>
      </c>
      <c r="C13" s="167">
        <v>5455</v>
      </c>
      <c r="D13" s="167">
        <v>0</v>
      </c>
      <c r="E13" s="167">
        <v>0</v>
      </c>
      <c r="F13" s="167">
        <f t="shared" si="2"/>
        <v>26</v>
      </c>
      <c r="G13" s="167">
        <f t="shared" si="2"/>
        <v>404</v>
      </c>
      <c r="H13" s="167">
        <v>0</v>
      </c>
      <c r="I13" s="167">
        <v>0</v>
      </c>
      <c r="J13" s="167">
        <v>19</v>
      </c>
      <c r="K13" s="167">
        <v>244</v>
      </c>
      <c r="L13" s="167">
        <v>7</v>
      </c>
      <c r="M13" s="167">
        <v>160</v>
      </c>
      <c r="N13" s="167">
        <v>0</v>
      </c>
      <c r="O13" s="167">
        <v>0</v>
      </c>
      <c r="P13" s="36">
        <v>10</v>
      </c>
      <c r="Q13" s="36">
        <v>1542</v>
      </c>
      <c r="R13" s="36">
        <v>11</v>
      </c>
      <c r="S13" s="36">
        <v>208</v>
      </c>
      <c r="T13" s="36">
        <v>111</v>
      </c>
      <c r="U13" s="36">
        <v>1258</v>
      </c>
      <c r="V13" s="36">
        <v>9</v>
      </c>
      <c r="W13" s="36">
        <v>107</v>
      </c>
      <c r="X13" s="36">
        <v>51</v>
      </c>
      <c r="Y13" s="36">
        <v>150</v>
      </c>
      <c r="Z13" s="36">
        <v>20</v>
      </c>
      <c r="AA13" s="36">
        <v>201</v>
      </c>
      <c r="AB13" s="36">
        <v>69</v>
      </c>
      <c r="AC13" s="36">
        <v>395</v>
      </c>
      <c r="AD13" s="36">
        <v>56</v>
      </c>
      <c r="AE13" s="36">
        <v>344</v>
      </c>
      <c r="AF13" s="36">
        <v>23</v>
      </c>
      <c r="AG13" s="36">
        <v>193</v>
      </c>
      <c r="AH13" s="36">
        <v>23</v>
      </c>
      <c r="AI13" s="36">
        <v>476</v>
      </c>
      <c r="AJ13" s="36">
        <v>3</v>
      </c>
      <c r="AK13" s="36">
        <v>13</v>
      </c>
      <c r="AL13" s="36">
        <v>17</v>
      </c>
      <c r="AM13" s="168">
        <v>164</v>
      </c>
    </row>
    <row r="14" spans="1:39" s="165" customFormat="1" ht="22.5" customHeight="1">
      <c r="A14" s="408" t="s">
        <v>443</v>
      </c>
      <c r="B14" s="166">
        <v>341</v>
      </c>
      <c r="C14" s="167">
        <v>1767</v>
      </c>
      <c r="D14" s="167">
        <v>0</v>
      </c>
      <c r="E14" s="167">
        <v>0</v>
      </c>
      <c r="F14" s="167">
        <f t="shared" si="2"/>
        <v>13</v>
      </c>
      <c r="G14" s="167">
        <f t="shared" si="2"/>
        <v>91</v>
      </c>
      <c r="H14" s="167">
        <v>0</v>
      </c>
      <c r="I14" s="167">
        <v>0</v>
      </c>
      <c r="J14" s="167">
        <v>10</v>
      </c>
      <c r="K14" s="167">
        <v>64</v>
      </c>
      <c r="L14" s="167">
        <v>3</v>
      </c>
      <c r="M14" s="167">
        <v>27</v>
      </c>
      <c r="N14" s="167">
        <v>0</v>
      </c>
      <c r="O14" s="167">
        <v>0</v>
      </c>
      <c r="P14" s="36">
        <v>4</v>
      </c>
      <c r="Q14" s="36">
        <v>28</v>
      </c>
      <c r="R14" s="36">
        <v>4</v>
      </c>
      <c r="S14" s="36">
        <v>326</v>
      </c>
      <c r="T14" s="36">
        <v>45</v>
      </c>
      <c r="U14" s="36">
        <v>134</v>
      </c>
      <c r="V14" s="36">
        <v>7</v>
      </c>
      <c r="W14" s="36">
        <v>75</v>
      </c>
      <c r="X14" s="36">
        <v>30</v>
      </c>
      <c r="Y14" s="36">
        <v>130</v>
      </c>
      <c r="Z14" s="36">
        <v>13</v>
      </c>
      <c r="AA14" s="36">
        <v>86</v>
      </c>
      <c r="AB14" s="36">
        <v>147</v>
      </c>
      <c r="AC14" s="36">
        <v>402</v>
      </c>
      <c r="AD14" s="36">
        <v>34</v>
      </c>
      <c r="AE14" s="36">
        <v>128</v>
      </c>
      <c r="AF14" s="36">
        <v>13</v>
      </c>
      <c r="AG14" s="36">
        <v>40</v>
      </c>
      <c r="AH14" s="36">
        <v>17</v>
      </c>
      <c r="AI14" s="36">
        <v>154</v>
      </c>
      <c r="AJ14" s="36">
        <v>1</v>
      </c>
      <c r="AK14" s="36">
        <v>5</v>
      </c>
      <c r="AL14" s="36">
        <v>13</v>
      </c>
      <c r="AM14" s="168">
        <v>168</v>
      </c>
    </row>
    <row r="15" spans="1:39" s="165" customFormat="1" ht="22.5" customHeight="1">
      <c r="A15" s="408" t="s">
        <v>444</v>
      </c>
      <c r="B15" s="166">
        <v>424</v>
      </c>
      <c r="C15" s="167">
        <v>2551</v>
      </c>
      <c r="D15" s="167">
        <v>0</v>
      </c>
      <c r="E15" s="167">
        <v>0</v>
      </c>
      <c r="F15" s="167">
        <f t="shared" si="2"/>
        <v>38</v>
      </c>
      <c r="G15" s="167">
        <f t="shared" si="2"/>
        <v>327</v>
      </c>
      <c r="H15" s="167">
        <v>0</v>
      </c>
      <c r="I15" s="167">
        <v>0</v>
      </c>
      <c r="J15" s="167">
        <v>25</v>
      </c>
      <c r="K15" s="167">
        <v>152</v>
      </c>
      <c r="L15" s="167">
        <v>13</v>
      </c>
      <c r="M15" s="167">
        <v>175</v>
      </c>
      <c r="N15" s="167">
        <v>0</v>
      </c>
      <c r="O15" s="167">
        <v>0</v>
      </c>
      <c r="P15" s="36">
        <v>9</v>
      </c>
      <c r="Q15" s="36">
        <v>75</v>
      </c>
      <c r="R15" s="36">
        <v>4</v>
      </c>
      <c r="S15" s="36">
        <v>127</v>
      </c>
      <c r="T15" s="36">
        <v>91</v>
      </c>
      <c r="U15" s="36">
        <v>631</v>
      </c>
      <c r="V15" s="36">
        <v>5</v>
      </c>
      <c r="W15" s="36">
        <v>44</v>
      </c>
      <c r="X15" s="36">
        <v>98</v>
      </c>
      <c r="Y15" s="36">
        <v>185</v>
      </c>
      <c r="Z15" s="36">
        <v>25</v>
      </c>
      <c r="AA15" s="36">
        <v>157</v>
      </c>
      <c r="AB15" s="36">
        <v>24</v>
      </c>
      <c r="AC15" s="36">
        <v>120</v>
      </c>
      <c r="AD15" s="36">
        <v>52</v>
      </c>
      <c r="AE15" s="36">
        <v>162</v>
      </c>
      <c r="AF15" s="36">
        <v>21</v>
      </c>
      <c r="AG15" s="36">
        <v>131</v>
      </c>
      <c r="AH15" s="36">
        <v>41</v>
      </c>
      <c r="AI15" s="36">
        <v>525</v>
      </c>
      <c r="AJ15" s="36">
        <v>2</v>
      </c>
      <c r="AK15" s="36">
        <v>10</v>
      </c>
      <c r="AL15" s="36">
        <v>14</v>
      </c>
      <c r="AM15" s="168">
        <v>57</v>
      </c>
    </row>
    <row r="16" spans="1:39" s="165" customFormat="1" ht="22.5" customHeight="1">
      <c r="A16" s="408" t="s">
        <v>445</v>
      </c>
      <c r="B16" s="166">
        <v>121</v>
      </c>
      <c r="C16" s="167">
        <v>727</v>
      </c>
      <c r="D16" s="167">
        <v>0</v>
      </c>
      <c r="E16" s="167">
        <v>0</v>
      </c>
      <c r="F16" s="167">
        <f t="shared" si="2"/>
        <v>13</v>
      </c>
      <c r="G16" s="167">
        <f t="shared" si="2"/>
        <v>91</v>
      </c>
      <c r="H16" s="167">
        <v>0</v>
      </c>
      <c r="I16" s="167">
        <v>0</v>
      </c>
      <c r="J16" s="167">
        <v>5</v>
      </c>
      <c r="K16" s="167">
        <v>44</v>
      </c>
      <c r="L16" s="167">
        <v>8</v>
      </c>
      <c r="M16" s="167">
        <v>47</v>
      </c>
      <c r="N16" s="167">
        <v>0</v>
      </c>
      <c r="O16" s="167">
        <v>0</v>
      </c>
      <c r="P16" s="36">
        <v>3</v>
      </c>
      <c r="Q16" s="36">
        <v>11</v>
      </c>
      <c r="R16" s="36">
        <v>2</v>
      </c>
      <c r="S16" s="36">
        <v>28</v>
      </c>
      <c r="T16" s="36">
        <v>33</v>
      </c>
      <c r="U16" s="36">
        <v>261</v>
      </c>
      <c r="V16" s="36">
        <v>1</v>
      </c>
      <c r="W16" s="36">
        <v>12</v>
      </c>
      <c r="X16" s="36">
        <v>22</v>
      </c>
      <c r="Y16" s="36">
        <v>47</v>
      </c>
      <c r="Z16" s="36">
        <v>4</v>
      </c>
      <c r="AA16" s="36">
        <v>32</v>
      </c>
      <c r="AB16" s="36">
        <v>13</v>
      </c>
      <c r="AC16" s="36">
        <v>37</v>
      </c>
      <c r="AD16" s="36">
        <v>5</v>
      </c>
      <c r="AE16" s="36">
        <v>6</v>
      </c>
      <c r="AF16" s="36">
        <v>5</v>
      </c>
      <c r="AG16" s="36">
        <v>35</v>
      </c>
      <c r="AH16" s="36">
        <v>10</v>
      </c>
      <c r="AI16" s="36">
        <v>87</v>
      </c>
      <c r="AJ16" s="36">
        <v>0</v>
      </c>
      <c r="AK16" s="36">
        <v>0</v>
      </c>
      <c r="AL16" s="36">
        <v>10</v>
      </c>
      <c r="AM16" s="168">
        <v>80</v>
      </c>
    </row>
    <row r="17" spans="1:39" s="165" customFormat="1" ht="22.5" customHeight="1">
      <c r="A17" s="408" t="s">
        <v>446</v>
      </c>
      <c r="B17" s="166">
        <v>4</v>
      </c>
      <c r="C17" s="167">
        <v>145</v>
      </c>
      <c r="D17" s="167">
        <v>0</v>
      </c>
      <c r="E17" s="167">
        <v>0</v>
      </c>
      <c r="F17" s="167">
        <f t="shared" si="2"/>
        <v>0</v>
      </c>
      <c r="G17" s="167">
        <f t="shared" si="2"/>
        <v>0</v>
      </c>
      <c r="H17" s="167">
        <v>0</v>
      </c>
      <c r="I17" s="167">
        <v>0</v>
      </c>
      <c r="J17" s="167">
        <v>0</v>
      </c>
      <c r="K17" s="167">
        <v>0</v>
      </c>
      <c r="L17" s="167">
        <v>0</v>
      </c>
      <c r="M17" s="167">
        <v>0</v>
      </c>
      <c r="N17" s="167">
        <v>0</v>
      </c>
      <c r="O17" s="167">
        <v>0</v>
      </c>
      <c r="P17" s="36">
        <v>2</v>
      </c>
      <c r="Q17" s="36">
        <v>31</v>
      </c>
      <c r="R17" s="36">
        <v>1</v>
      </c>
      <c r="S17" s="36">
        <v>103</v>
      </c>
      <c r="T17" s="36">
        <v>1</v>
      </c>
      <c r="U17" s="36">
        <v>11</v>
      </c>
      <c r="V17" s="36">
        <v>0</v>
      </c>
      <c r="W17" s="36">
        <v>0</v>
      </c>
      <c r="X17" s="165">
        <v>0</v>
      </c>
      <c r="Y17" s="36">
        <v>0</v>
      </c>
      <c r="Z17" s="36">
        <v>0</v>
      </c>
      <c r="AA17" s="36">
        <v>0</v>
      </c>
      <c r="AB17" s="165">
        <v>0</v>
      </c>
      <c r="AC17" s="36">
        <v>0</v>
      </c>
      <c r="AD17" s="36">
        <v>0</v>
      </c>
      <c r="AE17" s="36">
        <v>0</v>
      </c>
      <c r="AF17" s="36">
        <v>0</v>
      </c>
      <c r="AG17" s="36">
        <v>0</v>
      </c>
      <c r="AH17" s="165">
        <v>0</v>
      </c>
      <c r="AI17" s="36">
        <v>0</v>
      </c>
      <c r="AJ17" s="36">
        <v>0</v>
      </c>
      <c r="AK17" s="36">
        <v>0</v>
      </c>
      <c r="AL17" s="36">
        <v>0</v>
      </c>
      <c r="AM17" s="168">
        <v>0</v>
      </c>
    </row>
    <row r="18" spans="1:39" s="165" customFormat="1" ht="22.5" customHeight="1">
      <c r="A18" s="408" t="s">
        <v>447</v>
      </c>
      <c r="B18" s="166">
        <v>255</v>
      </c>
      <c r="C18" s="167">
        <v>5082</v>
      </c>
      <c r="D18" s="167">
        <v>0</v>
      </c>
      <c r="E18" s="167">
        <v>0</v>
      </c>
      <c r="F18" s="167">
        <f t="shared" si="2"/>
        <v>31</v>
      </c>
      <c r="G18" s="167">
        <f t="shared" si="2"/>
        <v>1366</v>
      </c>
      <c r="H18" s="167">
        <v>2</v>
      </c>
      <c r="I18" s="167">
        <v>16</v>
      </c>
      <c r="J18" s="167">
        <v>14</v>
      </c>
      <c r="K18" s="167">
        <v>289</v>
      </c>
      <c r="L18" s="167">
        <v>15</v>
      </c>
      <c r="M18" s="167">
        <v>1061</v>
      </c>
      <c r="N18" s="167">
        <v>0</v>
      </c>
      <c r="O18" s="167">
        <v>0</v>
      </c>
      <c r="P18" s="36">
        <v>11</v>
      </c>
      <c r="Q18" s="36">
        <v>275</v>
      </c>
      <c r="R18" s="36">
        <v>5</v>
      </c>
      <c r="S18" s="36">
        <v>179</v>
      </c>
      <c r="T18" s="36">
        <v>71</v>
      </c>
      <c r="U18" s="36">
        <v>1153</v>
      </c>
      <c r="V18" s="36">
        <v>2</v>
      </c>
      <c r="W18" s="36">
        <v>13</v>
      </c>
      <c r="X18" s="36">
        <v>38</v>
      </c>
      <c r="Y18" s="36">
        <v>99</v>
      </c>
      <c r="Z18" s="36">
        <v>19</v>
      </c>
      <c r="AA18" s="36">
        <v>334</v>
      </c>
      <c r="AB18" s="36">
        <v>21</v>
      </c>
      <c r="AC18" s="36">
        <v>102</v>
      </c>
      <c r="AD18" s="36">
        <v>15</v>
      </c>
      <c r="AE18" s="36">
        <v>91</v>
      </c>
      <c r="AF18" s="36">
        <v>9</v>
      </c>
      <c r="AG18" s="36">
        <v>95</v>
      </c>
      <c r="AH18" s="36">
        <v>10</v>
      </c>
      <c r="AI18" s="36">
        <v>88</v>
      </c>
      <c r="AJ18" s="36">
        <v>1</v>
      </c>
      <c r="AK18" s="36">
        <v>4</v>
      </c>
      <c r="AL18" s="36">
        <v>22</v>
      </c>
      <c r="AM18" s="168">
        <v>1283</v>
      </c>
    </row>
    <row r="19" spans="1:39" s="165" customFormat="1" ht="22.5" customHeight="1">
      <c r="A19" s="408" t="s">
        <v>448</v>
      </c>
      <c r="B19" s="166">
        <v>279</v>
      </c>
      <c r="C19" s="167">
        <v>1812</v>
      </c>
      <c r="D19" s="167">
        <v>0</v>
      </c>
      <c r="E19" s="167">
        <v>0</v>
      </c>
      <c r="F19" s="167">
        <f t="shared" si="2"/>
        <v>13</v>
      </c>
      <c r="G19" s="167">
        <f t="shared" si="2"/>
        <v>118</v>
      </c>
      <c r="H19" s="167">
        <v>0</v>
      </c>
      <c r="I19" s="167">
        <v>0</v>
      </c>
      <c r="J19" s="167">
        <v>9</v>
      </c>
      <c r="K19" s="167">
        <v>94</v>
      </c>
      <c r="L19" s="167">
        <v>4</v>
      </c>
      <c r="M19" s="167">
        <v>24</v>
      </c>
      <c r="N19" s="167">
        <v>0</v>
      </c>
      <c r="O19" s="167">
        <v>0</v>
      </c>
      <c r="P19" s="36">
        <v>2</v>
      </c>
      <c r="Q19" s="36">
        <v>135</v>
      </c>
      <c r="R19" s="36">
        <v>2</v>
      </c>
      <c r="S19" s="36">
        <v>75</v>
      </c>
      <c r="T19" s="36">
        <v>57</v>
      </c>
      <c r="U19" s="36">
        <v>379</v>
      </c>
      <c r="V19" s="36">
        <v>5</v>
      </c>
      <c r="W19" s="36">
        <v>123</v>
      </c>
      <c r="X19" s="36">
        <v>48</v>
      </c>
      <c r="Y19" s="36">
        <v>81</v>
      </c>
      <c r="Z19" s="36">
        <v>9</v>
      </c>
      <c r="AA19" s="36">
        <v>17</v>
      </c>
      <c r="AB19" s="36">
        <v>54</v>
      </c>
      <c r="AC19" s="36">
        <v>225</v>
      </c>
      <c r="AD19" s="36">
        <v>30</v>
      </c>
      <c r="AE19" s="36">
        <v>65</v>
      </c>
      <c r="AF19" s="36">
        <v>14</v>
      </c>
      <c r="AG19" s="36">
        <v>34</v>
      </c>
      <c r="AH19" s="36">
        <v>23</v>
      </c>
      <c r="AI19" s="36">
        <v>317</v>
      </c>
      <c r="AJ19" s="36">
        <v>2</v>
      </c>
      <c r="AK19" s="36">
        <v>9</v>
      </c>
      <c r="AL19" s="36">
        <v>20</v>
      </c>
      <c r="AM19" s="168">
        <v>234</v>
      </c>
    </row>
    <row r="20" spans="1:39" s="165" customFormat="1" ht="22.5" customHeight="1">
      <c r="A20" s="408" t="s">
        <v>449</v>
      </c>
      <c r="B20" s="166">
        <v>71</v>
      </c>
      <c r="C20" s="167">
        <v>988</v>
      </c>
      <c r="D20" s="167">
        <v>0</v>
      </c>
      <c r="E20" s="167">
        <v>0</v>
      </c>
      <c r="F20" s="167">
        <f t="shared" si="2"/>
        <v>15</v>
      </c>
      <c r="G20" s="167">
        <f t="shared" si="2"/>
        <v>136</v>
      </c>
      <c r="H20" s="167">
        <v>0</v>
      </c>
      <c r="I20" s="167">
        <v>0</v>
      </c>
      <c r="J20" s="167">
        <v>11</v>
      </c>
      <c r="K20" s="167">
        <v>89</v>
      </c>
      <c r="L20" s="167">
        <v>4</v>
      </c>
      <c r="M20" s="167">
        <v>47</v>
      </c>
      <c r="N20" s="167">
        <v>0</v>
      </c>
      <c r="O20" s="167">
        <v>0</v>
      </c>
      <c r="P20" s="36">
        <v>2</v>
      </c>
      <c r="Q20" s="36">
        <v>281</v>
      </c>
      <c r="R20" s="36">
        <v>2</v>
      </c>
      <c r="S20" s="36">
        <v>14</v>
      </c>
      <c r="T20" s="36">
        <v>6</v>
      </c>
      <c r="U20" s="36">
        <v>73</v>
      </c>
      <c r="V20" s="36">
        <v>0</v>
      </c>
      <c r="W20" s="36">
        <v>0</v>
      </c>
      <c r="X20" s="36">
        <v>6</v>
      </c>
      <c r="Y20" s="36">
        <v>11</v>
      </c>
      <c r="Z20" s="36">
        <v>2</v>
      </c>
      <c r="AA20" s="36">
        <v>12</v>
      </c>
      <c r="AB20" s="36">
        <v>6</v>
      </c>
      <c r="AC20" s="36">
        <v>54</v>
      </c>
      <c r="AD20" s="36">
        <v>3</v>
      </c>
      <c r="AE20" s="36">
        <v>87</v>
      </c>
      <c r="AF20" s="36">
        <v>1</v>
      </c>
      <c r="AG20" s="36">
        <v>110</v>
      </c>
      <c r="AH20" s="36">
        <v>11</v>
      </c>
      <c r="AI20" s="36">
        <v>138</v>
      </c>
      <c r="AJ20" s="36">
        <v>1</v>
      </c>
      <c r="AK20" s="36">
        <v>4</v>
      </c>
      <c r="AL20" s="36">
        <v>16</v>
      </c>
      <c r="AM20" s="168">
        <v>68</v>
      </c>
    </row>
    <row r="21" spans="1:39" s="165" customFormat="1" ht="22.5" customHeight="1">
      <c r="A21" s="408" t="s">
        <v>450</v>
      </c>
      <c r="B21" s="166">
        <v>186</v>
      </c>
      <c r="C21" s="167">
        <v>2231</v>
      </c>
      <c r="D21" s="167">
        <v>0</v>
      </c>
      <c r="E21" s="167">
        <v>0</v>
      </c>
      <c r="F21" s="167">
        <f t="shared" si="2"/>
        <v>16</v>
      </c>
      <c r="G21" s="167">
        <f t="shared" si="2"/>
        <v>217</v>
      </c>
      <c r="H21" s="167">
        <v>0</v>
      </c>
      <c r="I21" s="167">
        <v>0</v>
      </c>
      <c r="J21" s="167">
        <v>15</v>
      </c>
      <c r="K21" s="167">
        <v>215</v>
      </c>
      <c r="L21" s="167">
        <v>1</v>
      </c>
      <c r="M21" s="167">
        <v>2</v>
      </c>
      <c r="N21" s="167">
        <v>0</v>
      </c>
      <c r="O21" s="167">
        <v>0</v>
      </c>
      <c r="P21" s="36">
        <v>0</v>
      </c>
      <c r="Q21" s="36">
        <v>0</v>
      </c>
      <c r="R21" s="36">
        <v>1</v>
      </c>
      <c r="S21" s="36">
        <v>20</v>
      </c>
      <c r="T21" s="36">
        <v>57</v>
      </c>
      <c r="U21" s="36">
        <v>872</v>
      </c>
      <c r="V21" s="36">
        <v>5</v>
      </c>
      <c r="W21" s="36">
        <v>20</v>
      </c>
      <c r="X21" s="36">
        <v>20</v>
      </c>
      <c r="Y21" s="36">
        <v>33</v>
      </c>
      <c r="Z21" s="36">
        <v>6</v>
      </c>
      <c r="AA21" s="36">
        <v>20</v>
      </c>
      <c r="AB21" s="36">
        <v>26</v>
      </c>
      <c r="AC21" s="36">
        <v>187</v>
      </c>
      <c r="AD21" s="36">
        <v>18</v>
      </c>
      <c r="AE21" s="36">
        <v>50</v>
      </c>
      <c r="AF21" s="36">
        <v>3</v>
      </c>
      <c r="AG21" s="36">
        <v>17</v>
      </c>
      <c r="AH21" s="36">
        <v>25</v>
      </c>
      <c r="AI21" s="36">
        <v>751</v>
      </c>
      <c r="AJ21" s="36">
        <v>1</v>
      </c>
      <c r="AK21" s="36">
        <v>4</v>
      </c>
      <c r="AL21" s="36">
        <v>8</v>
      </c>
      <c r="AM21" s="168">
        <v>40</v>
      </c>
    </row>
    <row r="22" spans="1:39" s="165" customFormat="1" ht="22.5" customHeight="1">
      <c r="A22" s="408" t="s">
        <v>451</v>
      </c>
      <c r="B22" s="166">
        <v>287</v>
      </c>
      <c r="C22" s="167">
        <v>2610</v>
      </c>
      <c r="D22" s="167">
        <v>0</v>
      </c>
      <c r="E22" s="167">
        <v>0</v>
      </c>
      <c r="F22" s="167">
        <f t="shared" si="2"/>
        <v>42</v>
      </c>
      <c r="G22" s="167">
        <f t="shared" si="2"/>
        <v>556</v>
      </c>
      <c r="H22" s="167">
        <v>0</v>
      </c>
      <c r="I22" s="167">
        <v>0</v>
      </c>
      <c r="J22" s="167">
        <v>34</v>
      </c>
      <c r="K22" s="167">
        <v>419</v>
      </c>
      <c r="L22" s="167">
        <v>8</v>
      </c>
      <c r="M22" s="167">
        <v>137</v>
      </c>
      <c r="N22" s="167">
        <v>0</v>
      </c>
      <c r="O22" s="167">
        <v>0</v>
      </c>
      <c r="P22" s="36">
        <v>3</v>
      </c>
      <c r="Q22" s="36">
        <v>41</v>
      </c>
      <c r="R22" s="36">
        <v>6</v>
      </c>
      <c r="S22" s="36">
        <v>190</v>
      </c>
      <c r="T22" s="36">
        <v>61</v>
      </c>
      <c r="U22" s="36">
        <v>441</v>
      </c>
      <c r="V22" s="36">
        <v>1</v>
      </c>
      <c r="W22" s="36">
        <v>6</v>
      </c>
      <c r="X22" s="36">
        <v>25</v>
      </c>
      <c r="Y22" s="36">
        <v>80</v>
      </c>
      <c r="Z22" s="36">
        <v>16</v>
      </c>
      <c r="AA22" s="36">
        <v>108</v>
      </c>
      <c r="AB22" s="36">
        <v>33</v>
      </c>
      <c r="AC22" s="36">
        <v>137</v>
      </c>
      <c r="AD22" s="36">
        <v>25</v>
      </c>
      <c r="AE22" s="36">
        <v>76</v>
      </c>
      <c r="AF22" s="36">
        <v>18</v>
      </c>
      <c r="AG22" s="36">
        <v>91</v>
      </c>
      <c r="AH22" s="36">
        <v>28</v>
      </c>
      <c r="AI22" s="36">
        <v>597</v>
      </c>
      <c r="AJ22" s="36">
        <v>1</v>
      </c>
      <c r="AK22" s="36">
        <v>4</v>
      </c>
      <c r="AL22" s="36">
        <v>28</v>
      </c>
      <c r="AM22" s="168">
        <v>283</v>
      </c>
    </row>
    <row r="23" spans="1:39" s="165" customFormat="1" ht="22.5" customHeight="1">
      <c r="A23" s="408" t="s">
        <v>452</v>
      </c>
      <c r="B23" s="166">
        <v>280</v>
      </c>
      <c r="C23" s="167">
        <v>2553</v>
      </c>
      <c r="D23" s="167">
        <v>0</v>
      </c>
      <c r="E23" s="167">
        <v>0</v>
      </c>
      <c r="F23" s="167">
        <f t="shared" si="2"/>
        <v>51</v>
      </c>
      <c r="G23" s="167">
        <f t="shared" si="2"/>
        <v>620</v>
      </c>
      <c r="H23" s="167">
        <v>0</v>
      </c>
      <c r="I23" s="167">
        <v>0</v>
      </c>
      <c r="J23" s="167">
        <v>39</v>
      </c>
      <c r="K23" s="167">
        <v>434</v>
      </c>
      <c r="L23" s="167">
        <v>12</v>
      </c>
      <c r="M23" s="167">
        <v>186</v>
      </c>
      <c r="N23" s="167">
        <v>0</v>
      </c>
      <c r="O23" s="167">
        <v>0</v>
      </c>
      <c r="P23" s="36">
        <v>1</v>
      </c>
      <c r="Q23" s="36">
        <v>5</v>
      </c>
      <c r="R23" s="36">
        <v>10</v>
      </c>
      <c r="S23" s="36">
        <v>272</v>
      </c>
      <c r="T23" s="36">
        <v>61</v>
      </c>
      <c r="U23" s="36">
        <v>489</v>
      </c>
      <c r="V23" s="36">
        <v>1</v>
      </c>
      <c r="W23" s="36">
        <v>2</v>
      </c>
      <c r="X23" s="36">
        <v>51</v>
      </c>
      <c r="Y23" s="36">
        <v>93</v>
      </c>
      <c r="Z23" s="36">
        <v>8</v>
      </c>
      <c r="AA23" s="36">
        <v>40</v>
      </c>
      <c r="AB23" s="36">
        <v>19</v>
      </c>
      <c r="AC23" s="36">
        <v>134</v>
      </c>
      <c r="AD23" s="36">
        <v>21</v>
      </c>
      <c r="AE23" s="36">
        <v>424</v>
      </c>
      <c r="AF23" s="36">
        <v>8</v>
      </c>
      <c r="AG23" s="36">
        <v>30</v>
      </c>
      <c r="AH23" s="36">
        <v>16</v>
      </c>
      <c r="AI23" s="36">
        <v>251</v>
      </c>
      <c r="AJ23" s="36">
        <v>2</v>
      </c>
      <c r="AK23" s="36">
        <v>9</v>
      </c>
      <c r="AL23" s="36">
        <v>31</v>
      </c>
      <c r="AM23" s="168">
        <v>184</v>
      </c>
    </row>
    <row r="24" spans="1:39" s="165" customFormat="1" ht="22.5" customHeight="1">
      <c r="A24" s="408" t="s">
        <v>453</v>
      </c>
      <c r="B24" s="166">
        <v>162</v>
      </c>
      <c r="C24" s="167">
        <v>1504</v>
      </c>
      <c r="D24" s="167">
        <v>0</v>
      </c>
      <c r="E24" s="167">
        <v>0</v>
      </c>
      <c r="F24" s="167">
        <f t="shared" si="2"/>
        <v>19</v>
      </c>
      <c r="G24" s="167">
        <f t="shared" si="2"/>
        <v>116</v>
      </c>
      <c r="H24" s="167">
        <v>0</v>
      </c>
      <c r="I24" s="167">
        <v>0</v>
      </c>
      <c r="J24" s="167">
        <v>12</v>
      </c>
      <c r="K24" s="167">
        <v>63</v>
      </c>
      <c r="L24" s="167">
        <v>7</v>
      </c>
      <c r="M24" s="167">
        <v>53</v>
      </c>
      <c r="N24" s="167">
        <v>0</v>
      </c>
      <c r="O24" s="167">
        <v>0</v>
      </c>
      <c r="P24" s="36">
        <v>3</v>
      </c>
      <c r="Q24" s="36">
        <v>24</v>
      </c>
      <c r="R24" s="36">
        <v>2</v>
      </c>
      <c r="S24" s="36">
        <v>69</v>
      </c>
      <c r="T24" s="36">
        <v>48</v>
      </c>
      <c r="U24" s="36">
        <v>491</v>
      </c>
      <c r="V24" s="167">
        <v>1</v>
      </c>
      <c r="W24" s="167">
        <v>4</v>
      </c>
      <c r="X24" s="36">
        <v>24</v>
      </c>
      <c r="Y24" s="36">
        <v>101</v>
      </c>
      <c r="Z24" s="36">
        <v>2</v>
      </c>
      <c r="AA24" s="36">
        <v>16</v>
      </c>
      <c r="AB24" s="36">
        <v>21</v>
      </c>
      <c r="AC24" s="36">
        <v>321</v>
      </c>
      <c r="AD24" s="36">
        <v>7</v>
      </c>
      <c r="AE24" s="36">
        <v>20</v>
      </c>
      <c r="AF24" s="36">
        <v>9</v>
      </c>
      <c r="AG24" s="36">
        <v>33</v>
      </c>
      <c r="AH24" s="36">
        <v>14</v>
      </c>
      <c r="AI24" s="36">
        <v>241</v>
      </c>
      <c r="AJ24" s="36">
        <v>0</v>
      </c>
      <c r="AK24" s="36">
        <v>0</v>
      </c>
      <c r="AL24" s="36">
        <v>12</v>
      </c>
      <c r="AM24" s="168">
        <v>68</v>
      </c>
    </row>
    <row r="25" spans="1:39" s="165" customFormat="1" ht="22.5" customHeight="1">
      <c r="A25" s="408" t="s">
        <v>454</v>
      </c>
      <c r="B25" s="166">
        <v>188</v>
      </c>
      <c r="C25" s="167">
        <v>1761</v>
      </c>
      <c r="D25" s="167">
        <v>0</v>
      </c>
      <c r="E25" s="167">
        <v>0</v>
      </c>
      <c r="F25" s="167">
        <f t="shared" si="2"/>
        <v>31</v>
      </c>
      <c r="G25" s="167">
        <f t="shared" si="2"/>
        <v>276</v>
      </c>
      <c r="H25" s="167">
        <v>0</v>
      </c>
      <c r="I25" s="167">
        <v>0</v>
      </c>
      <c r="J25" s="167">
        <v>19</v>
      </c>
      <c r="K25" s="167">
        <v>169</v>
      </c>
      <c r="L25" s="167">
        <v>12</v>
      </c>
      <c r="M25" s="167">
        <v>107</v>
      </c>
      <c r="N25" s="167">
        <v>0</v>
      </c>
      <c r="O25" s="167">
        <v>0</v>
      </c>
      <c r="P25" s="36">
        <v>3</v>
      </c>
      <c r="Q25" s="36">
        <v>10</v>
      </c>
      <c r="R25" s="36">
        <v>3</v>
      </c>
      <c r="S25" s="36">
        <v>4</v>
      </c>
      <c r="T25" s="36">
        <v>42</v>
      </c>
      <c r="U25" s="36">
        <v>410</v>
      </c>
      <c r="V25" s="36">
        <v>2</v>
      </c>
      <c r="W25" s="36">
        <v>6</v>
      </c>
      <c r="X25" s="36">
        <v>31</v>
      </c>
      <c r="Y25" s="36">
        <v>59</v>
      </c>
      <c r="Z25" s="36">
        <v>14</v>
      </c>
      <c r="AA25" s="36">
        <v>88</v>
      </c>
      <c r="AB25" s="36">
        <v>14</v>
      </c>
      <c r="AC25" s="36">
        <v>72</v>
      </c>
      <c r="AD25" s="36">
        <v>12</v>
      </c>
      <c r="AE25" s="36">
        <v>36</v>
      </c>
      <c r="AF25" s="36">
        <v>7</v>
      </c>
      <c r="AG25" s="36">
        <v>24</v>
      </c>
      <c r="AH25" s="36">
        <v>19</v>
      </c>
      <c r="AI25" s="36">
        <v>419</v>
      </c>
      <c r="AJ25" s="36">
        <v>0</v>
      </c>
      <c r="AK25" s="36">
        <v>0</v>
      </c>
      <c r="AL25" s="36">
        <v>10</v>
      </c>
      <c r="AM25" s="168">
        <v>357</v>
      </c>
    </row>
    <row r="26" spans="1:39" s="165" customFormat="1" ht="22.5" customHeight="1">
      <c r="A26" s="408" t="s">
        <v>455</v>
      </c>
      <c r="B26" s="166">
        <v>90</v>
      </c>
      <c r="C26" s="167">
        <v>3424</v>
      </c>
      <c r="D26" s="167">
        <v>0</v>
      </c>
      <c r="E26" s="167">
        <v>0</v>
      </c>
      <c r="F26" s="167">
        <f t="shared" si="2"/>
        <v>3</v>
      </c>
      <c r="G26" s="167">
        <f t="shared" si="2"/>
        <v>350</v>
      </c>
      <c r="H26" s="167">
        <v>0</v>
      </c>
      <c r="I26" s="167">
        <v>0</v>
      </c>
      <c r="J26" s="167">
        <v>0</v>
      </c>
      <c r="K26" s="167">
        <v>0</v>
      </c>
      <c r="L26" s="167">
        <v>3</v>
      </c>
      <c r="M26" s="167">
        <v>350</v>
      </c>
      <c r="N26" s="167">
        <v>0</v>
      </c>
      <c r="O26" s="167">
        <v>0</v>
      </c>
      <c r="P26" s="36">
        <v>1</v>
      </c>
      <c r="Q26" s="36">
        <v>28</v>
      </c>
      <c r="R26" s="36">
        <v>20</v>
      </c>
      <c r="S26" s="36">
        <v>619</v>
      </c>
      <c r="T26" s="36">
        <v>53</v>
      </c>
      <c r="U26" s="36">
        <v>2334</v>
      </c>
      <c r="V26" s="36">
        <v>4</v>
      </c>
      <c r="W26" s="36">
        <v>61</v>
      </c>
      <c r="X26" s="36">
        <v>5</v>
      </c>
      <c r="Y26" s="36">
        <v>17</v>
      </c>
      <c r="Z26" s="36">
        <v>0</v>
      </c>
      <c r="AA26" s="36">
        <v>0</v>
      </c>
      <c r="AB26" s="36">
        <v>0</v>
      </c>
      <c r="AC26" s="36">
        <v>0</v>
      </c>
      <c r="AD26" s="36">
        <v>0</v>
      </c>
      <c r="AE26" s="36">
        <v>0</v>
      </c>
      <c r="AF26" s="36">
        <v>0</v>
      </c>
      <c r="AG26" s="36">
        <v>0</v>
      </c>
      <c r="AH26" s="36">
        <v>0</v>
      </c>
      <c r="AI26" s="36">
        <v>0</v>
      </c>
      <c r="AJ26" s="36">
        <v>0</v>
      </c>
      <c r="AK26" s="36">
        <v>0</v>
      </c>
      <c r="AL26" s="36">
        <v>4</v>
      </c>
      <c r="AM26" s="168">
        <v>15</v>
      </c>
    </row>
    <row r="27" spans="1:39" s="165" customFormat="1" ht="22.5" customHeight="1" thickBot="1">
      <c r="A27" s="176" t="s">
        <v>42</v>
      </c>
      <c r="B27" s="169">
        <v>87</v>
      </c>
      <c r="C27" s="170">
        <v>1307</v>
      </c>
      <c r="D27" s="170">
        <v>0</v>
      </c>
      <c r="E27" s="170">
        <v>0</v>
      </c>
      <c r="F27" s="170">
        <f>+H27+J27+L27</f>
        <v>11</v>
      </c>
      <c r="G27" s="170">
        <f>+I27+K27+M27</f>
        <v>93</v>
      </c>
      <c r="H27" s="170">
        <v>1</v>
      </c>
      <c r="I27" s="170">
        <v>2</v>
      </c>
      <c r="J27" s="170">
        <v>3</v>
      </c>
      <c r="K27" s="170">
        <v>30</v>
      </c>
      <c r="L27" s="170">
        <v>7</v>
      </c>
      <c r="M27" s="170">
        <v>61</v>
      </c>
      <c r="N27" s="170">
        <v>0</v>
      </c>
      <c r="O27" s="170">
        <v>0</v>
      </c>
      <c r="P27" s="39">
        <v>1</v>
      </c>
      <c r="Q27" s="39">
        <v>25</v>
      </c>
      <c r="R27" s="39">
        <v>10</v>
      </c>
      <c r="S27" s="39">
        <v>338</v>
      </c>
      <c r="T27" s="39">
        <v>49</v>
      </c>
      <c r="U27" s="39">
        <v>715</v>
      </c>
      <c r="V27" s="39">
        <v>4</v>
      </c>
      <c r="W27" s="39">
        <v>12</v>
      </c>
      <c r="X27" s="39">
        <v>1</v>
      </c>
      <c r="Y27" s="39">
        <v>5</v>
      </c>
      <c r="Z27" s="39">
        <v>1</v>
      </c>
      <c r="AA27" s="39">
        <v>11</v>
      </c>
      <c r="AB27" s="39">
        <v>2</v>
      </c>
      <c r="AC27" s="39">
        <v>8</v>
      </c>
      <c r="AD27" s="39">
        <v>0</v>
      </c>
      <c r="AE27" s="39">
        <v>0</v>
      </c>
      <c r="AF27" s="39">
        <v>0</v>
      </c>
      <c r="AG27" s="39">
        <v>0</v>
      </c>
      <c r="AH27" s="39">
        <v>0</v>
      </c>
      <c r="AI27" s="39">
        <v>0</v>
      </c>
      <c r="AJ27" s="39">
        <v>1</v>
      </c>
      <c r="AK27" s="39">
        <v>3</v>
      </c>
      <c r="AL27" s="39">
        <v>7</v>
      </c>
      <c r="AM27" s="171">
        <v>97</v>
      </c>
    </row>
    <row r="28" spans="1:39" s="165" customFormat="1" ht="15" customHeight="1">
      <c r="A28" s="172" t="s">
        <v>376</v>
      </c>
      <c r="B28" s="172"/>
      <c r="C28" s="172"/>
      <c r="D28" s="172"/>
      <c r="E28" s="172"/>
      <c r="F28" s="172"/>
      <c r="G28" s="172"/>
      <c r="H28" s="172"/>
      <c r="I28" s="172"/>
      <c r="J28" s="172"/>
      <c r="K28" s="172"/>
      <c r="L28" s="172"/>
      <c r="M28" s="172"/>
      <c r="N28" s="172"/>
      <c r="O28" s="172"/>
      <c r="P28" s="172"/>
      <c r="Q28" s="172"/>
      <c r="R28" s="172"/>
      <c r="S28" s="173"/>
      <c r="T28" s="173"/>
      <c r="U28" s="173"/>
      <c r="V28" s="173"/>
      <c r="W28" s="173"/>
      <c r="X28" s="309"/>
      <c r="Y28" s="309"/>
      <c r="Z28" s="309"/>
      <c r="AA28" s="309"/>
      <c r="AB28" s="309"/>
      <c r="AC28" s="309"/>
      <c r="AD28" s="309"/>
      <c r="AE28" s="309"/>
      <c r="AF28" s="309"/>
      <c r="AG28" s="309"/>
      <c r="AH28" s="309"/>
      <c r="AI28" s="309"/>
      <c r="AJ28" s="309"/>
      <c r="AK28" s="309"/>
      <c r="AM28" s="552" t="s">
        <v>377</v>
      </c>
    </row>
    <row r="29" spans="1:39" s="165" customFormat="1" ht="12" customHeight="1">
      <c r="A29" s="172"/>
      <c r="B29" s="172"/>
      <c r="C29" s="172"/>
      <c r="D29" s="172"/>
      <c r="E29" s="172"/>
      <c r="F29" s="172"/>
      <c r="G29" s="172"/>
      <c r="H29" s="172"/>
      <c r="I29" s="172"/>
      <c r="J29" s="172"/>
      <c r="K29" s="172"/>
      <c r="L29" s="172"/>
      <c r="M29" s="172"/>
      <c r="N29" s="172"/>
      <c r="O29" s="172"/>
      <c r="P29" s="172"/>
      <c r="Q29" s="172"/>
      <c r="R29" s="172"/>
      <c r="S29" s="173"/>
      <c r="T29" s="173"/>
      <c r="U29" s="173"/>
      <c r="V29" s="173"/>
      <c r="W29" s="173"/>
      <c r="X29" s="173"/>
      <c r="Y29" s="173"/>
      <c r="Z29" s="173"/>
      <c r="AA29" s="173"/>
      <c r="AB29" s="173"/>
      <c r="AC29" s="173"/>
      <c r="AD29" s="173"/>
      <c r="AE29" s="173"/>
      <c r="AF29" s="173"/>
      <c r="AG29" s="173"/>
      <c r="AH29" s="173"/>
      <c r="AI29" s="173"/>
      <c r="AJ29" s="173"/>
      <c r="AK29" s="173"/>
      <c r="AL29" s="173"/>
      <c r="AM29" s="173"/>
    </row>
    <row r="30" spans="1:39" s="165" customFormat="1" ht="15" customHeight="1" thickBot="1">
      <c r="A30" s="173" t="s">
        <v>388</v>
      </c>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751"/>
      <c r="Z30" s="751"/>
      <c r="AA30" s="751"/>
      <c r="AB30" s="751"/>
      <c r="AC30" s="751"/>
      <c r="AD30" s="751"/>
      <c r="AE30" s="751"/>
      <c r="AF30" s="751"/>
      <c r="AG30" s="751"/>
      <c r="AH30" s="751"/>
      <c r="AI30" s="751"/>
      <c r="AJ30" s="173"/>
      <c r="AK30" s="173"/>
      <c r="AL30" s="173"/>
      <c r="AM30" s="173"/>
    </row>
    <row r="31" spans="1:39" s="165" customFormat="1" ht="14.25" customHeight="1">
      <c r="A31" s="748" t="s">
        <v>16</v>
      </c>
      <c r="B31" s="719" t="s">
        <v>456</v>
      </c>
      <c r="C31" s="720"/>
      <c r="D31" s="720"/>
      <c r="E31" s="306"/>
      <c r="F31" s="306"/>
      <c r="G31" s="306"/>
      <c r="H31" s="306"/>
      <c r="I31" s="306"/>
      <c r="J31" s="306"/>
      <c r="K31" s="174"/>
      <c r="L31" s="174"/>
      <c r="M31" s="306"/>
      <c r="N31" s="306"/>
      <c r="O31" s="306"/>
      <c r="P31" s="306"/>
      <c r="Q31" s="306"/>
      <c r="R31" s="306"/>
      <c r="S31" s="306"/>
      <c r="T31" s="306"/>
      <c r="U31" s="307"/>
      <c r="V31" s="167"/>
      <c r="W31" s="167"/>
      <c r="X31" s="299"/>
      <c r="Y31" s="299"/>
      <c r="Z31" s="299"/>
      <c r="AA31" s="299"/>
      <c r="AB31" s="299"/>
      <c r="AC31" s="299"/>
      <c r="AD31" s="299"/>
      <c r="AE31" s="299"/>
      <c r="AF31" s="299"/>
      <c r="AG31" s="299"/>
      <c r="AH31" s="167"/>
      <c r="AI31" s="167"/>
      <c r="AJ31" s="167"/>
      <c r="AK31" s="167"/>
      <c r="AL31" s="167"/>
      <c r="AM31" s="167"/>
    </row>
    <row r="32" spans="1:39" s="165" customFormat="1" ht="13.5" customHeight="1">
      <c r="A32" s="749"/>
      <c r="B32" s="721"/>
      <c r="C32" s="722"/>
      <c r="D32" s="722"/>
      <c r="E32" s="761" t="s">
        <v>457</v>
      </c>
      <c r="F32" s="762"/>
      <c r="G32" s="762"/>
      <c r="H32" s="762"/>
      <c r="I32" s="762"/>
      <c r="J32" s="763"/>
      <c r="K32" s="765" t="s">
        <v>458</v>
      </c>
      <c r="L32" s="766"/>
      <c r="M32" s="766"/>
      <c r="N32" s="766"/>
      <c r="O32" s="304"/>
      <c r="P32" s="301"/>
      <c r="Q32" s="301"/>
      <c r="R32" s="302"/>
      <c r="S32" s="302"/>
      <c r="T32" s="302"/>
      <c r="U32" s="308"/>
      <c r="V32" s="172"/>
      <c r="W32" s="172"/>
      <c r="X32" s="167"/>
      <c r="Y32" s="167"/>
      <c r="Z32" s="167"/>
      <c r="AA32" s="167"/>
      <c r="AB32" s="167"/>
      <c r="AC32" s="167"/>
      <c r="AD32" s="167"/>
      <c r="AE32" s="167"/>
      <c r="AF32" s="167"/>
      <c r="AG32" s="167"/>
      <c r="AH32" s="167"/>
      <c r="AI32" s="167"/>
      <c r="AJ32" s="167"/>
      <c r="AK32" s="167"/>
    </row>
    <row r="33" spans="1:39" s="165" customFormat="1" ht="13.5" customHeight="1">
      <c r="A33" s="749"/>
      <c r="B33" s="723"/>
      <c r="C33" s="724"/>
      <c r="D33" s="724"/>
      <c r="E33" s="721"/>
      <c r="F33" s="722"/>
      <c r="G33" s="722"/>
      <c r="H33" s="722"/>
      <c r="I33" s="722"/>
      <c r="J33" s="764"/>
      <c r="K33" s="767"/>
      <c r="L33" s="768"/>
      <c r="M33" s="768"/>
      <c r="N33" s="768"/>
      <c r="O33" s="759" t="s">
        <v>459</v>
      </c>
      <c r="P33" s="759"/>
      <c r="Q33" s="759"/>
      <c r="R33" s="759"/>
      <c r="S33" s="759" t="s">
        <v>381</v>
      </c>
      <c r="T33" s="759"/>
      <c r="U33" s="760"/>
      <c r="V33" s="172"/>
      <c r="W33" s="172"/>
      <c r="X33" s="167"/>
      <c r="Y33" s="167"/>
      <c r="Z33" s="167"/>
      <c r="AA33" s="167"/>
      <c r="AB33" s="167"/>
      <c r="AC33" s="167"/>
      <c r="AD33" s="167"/>
      <c r="AE33" s="167"/>
      <c r="AF33" s="167"/>
      <c r="AG33" s="167"/>
      <c r="AH33" s="167"/>
      <c r="AI33" s="167"/>
      <c r="AJ33" s="167"/>
      <c r="AK33" s="167"/>
    </row>
    <row r="34" spans="1:39" s="165" customFormat="1" ht="15" customHeight="1">
      <c r="A34" s="750"/>
      <c r="B34" s="551" t="s">
        <v>8</v>
      </c>
      <c r="C34" s="725" t="s">
        <v>22</v>
      </c>
      <c r="D34" s="725"/>
      <c r="E34" s="725" t="s">
        <v>8</v>
      </c>
      <c r="F34" s="725"/>
      <c r="G34" s="725"/>
      <c r="H34" s="725"/>
      <c r="I34" s="726" t="s">
        <v>379</v>
      </c>
      <c r="J34" s="727"/>
      <c r="K34" s="728" t="s">
        <v>380</v>
      </c>
      <c r="L34" s="727"/>
      <c r="M34" s="728" t="s">
        <v>379</v>
      </c>
      <c r="N34" s="726"/>
      <c r="O34" s="725" t="s">
        <v>380</v>
      </c>
      <c r="P34" s="725"/>
      <c r="Q34" s="725" t="s">
        <v>379</v>
      </c>
      <c r="R34" s="725"/>
      <c r="S34" s="303" t="s">
        <v>380</v>
      </c>
      <c r="T34" s="725" t="s">
        <v>379</v>
      </c>
      <c r="U34" s="758"/>
      <c r="V34" s="36"/>
      <c r="W34" s="36"/>
      <c r="X34" s="300"/>
      <c r="Y34" s="36"/>
      <c r="Z34" s="36"/>
      <c r="AA34" s="36"/>
      <c r="AB34" s="36"/>
      <c r="AC34" s="36"/>
      <c r="AD34" s="36"/>
      <c r="AE34" s="36"/>
      <c r="AF34" s="36"/>
      <c r="AG34" s="36"/>
      <c r="AH34" s="36"/>
      <c r="AI34" s="36"/>
      <c r="AJ34" s="36"/>
      <c r="AK34" s="36"/>
      <c r="AL34" s="36"/>
      <c r="AM34" s="36"/>
    </row>
    <row r="35" spans="1:39" s="165" customFormat="1" ht="20.25" customHeight="1">
      <c r="A35" s="177" t="s">
        <v>437</v>
      </c>
      <c r="B35" s="305">
        <f>SUM(B36:B55)</f>
        <v>4840</v>
      </c>
      <c r="C35" s="733">
        <f>SUM(C36:C55)</f>
        <v>53339</v>
      </c>
      <c r="D35" s="733"/>
      <c r="E35" s="734">
        <f>SUM(E36:H55)</f>
        <v>2439</v>
      </c>
      <c r="F35" s="734"/>
      <c r="G35" s="734"/>
      <c r="H35" s="734"/>
      <c r="I35" s="735">
        <f>SUM(I36:J55)</f>
        <v>7324</v>
      </c>
      <c r="J35" s="735"/>
      <c r="K35" s="736">
        <f>SUM(K36:L55)</f>
        <v>2324</v>
      </c>
      <c r="L35" s="736"/>
      <c r="M35" s="736">
        <f>SUM(M36:M55)</f>
        <v>45757</v>
      </c>
      <c r="N35" s="736"/>
      <c r="O35" s="736">
        <f>SUM(O36:O55)</f>
        <v>2060</v>
      </c>
      <c r="P35" s="736"/>
      <c r="Q35" s="736">
        <f>SUM(Q36:Q55)</f>
        <v>38739</v>
      </c>
      <c r="R35" s="736"/>
      <c r="S35" s="305">
        <f>SUM(S36:S55)</f>
        <v>264</v>
      </c>
      <c r="T35" s="756">
        <f>SUM(T36:T55)</f>
        <v>7018</v>
      </c>
      <c r="U35" s="757"/>
      <c r="V35" s="36"/>
      <c r="W35" s="36"/>
      <c r="X35" s="36"/>
      <c r="Y35" s="36"/>
      <c r="Z35" s="36"/>
      <c r="AA35" s="36"/>
      <c r="AB35" s="36"/>
      <c r="AC35" s="36"/>
      <c r="AD35" s="36"/>
      <c r="AE35" s="36"/>
      <c r="AF35" s="36"/>
      <c r="AG35" s="36"/>
      <c r="AH35" s="36"/>
      <c r="AI35" s="36"/>
      <c r="AJ35" s="36"/>
      <c r="AK35" s="36"/>
      <c r="AL35" s="36"/>
      <c r="AM35" s="36"/>
    </row>
    <row r="36" spans="1:39" s="165" customFormat="1" ht="22.5" customHeight="1">
      <c r="A36" s="178" t="s">
        <v>23</v>
      </c>
      <c r="B36" s="33">
        <v>206</v>
      </c>
      <c r="C36" s="716">
        <v>1485</v>
      </c>
      <c r="D36" s="716"/>
      <c r="E36" s="718">
        <v>120</v>
      </c>
      <c r="F36" s="718"/>
      <c r="G36" s="718"/>
      <c r="H36" s="718"/>
      <c r="I36" s="716">
        <v>314</v>
      </c>
      <c r="J36" s="716"/>
      <c r="K36" s="716">
        <v>76</v>
      </c>
      <c r="L36" s="716"/>
      <c r="M36" s="716">
        <v>1117</v>
      </c>
      <c r="N36" s="716"/>
      <c r="O36" s="716">
        <v>58</v>
      </c>
      <c r="P36" s="716"/>
      <c r="Q36" s="716">
        <v>889</v>
      </c>
      <c r="R36" s="716"/>
      <c r="S36" s="36">
        <v>18</v>
      </c>
      <c r="T36" s="716">
        <v>228</v>
      </c>
      <c r="U36" s="717"/>
      <c r="V36" s="36"/>
      <c r="W36" s="36"/>
      <c r="X36" s="36"/>
      <c r="Y36" s="36"/>
      <c r="Z36" s="36"/>
      <c r="AA36" s="36"/>
      <c r="AB36" s="36"/>
      <c r="AC36" s="36"/>
      <c r="AD36" s="36"/>
      <c r="AE36" s="36"/>
      <c r="AF36" s="36"/>
      <c r="AG36" s="36"/>
      <c r="AH36" s="36"/>
      <c r="AI36" s="36"/>
      <c r="AJ36" s="36"/>
      <c r="AK36" s="36"/>
      <c r="AL36" s="36"/>
      <c r="AM36" s="36"/>
    </row>
    <row r="37" spans="1:39" s="165" customFormat="1" ht="22.5" customHeight="1">
      <c r="A37" s="178" t="s">
        <v>24</v>
      </c>
      <c r="B37" s="33">
        <v>182</v>
      </c>
      <c r="C37" s="716">
        <v>812</v>
      </c>
      <c r="D37" s="716"/>
      <c r="E37" s="718">
        <v>105</v>
      </c>
      <c r="F37" s="718"/>
      <c r="G37" s="718"/>
      <c r="H37" s="718"/>
      <c r="I37" s="716">
        <v>271</v>
      </c>
      <c r="J37" s="716"/>
      <c r="K37" s="716">
        <v>72</v>
      </c>
      <c r="L37" s="716"/>
      <c r="M37" s="716">
        <v>530</v>
      </c>
      <c r="N37" s="716"/>
      <c r="O37" s="716">
        <v>64</v>
      </c>
      <c r="P37" s="716"/>
      <c r="Q37" s="716">
        <v>419</v>
      </c>
      <c r="R37" s="716"/>
      <c r="S37" s="36">
        <v>8</v>
      </c>
      <c r="T37" s="716">
        <v>111</v>
      </c>
      <c r="U37" s="717"/>
      <c r="V37" s="36"/>
      <c r="W37" s="36"/>
      <c r="X37" s="36"/>
      <c r="Y37" s="36"/>
      <c r="Z37" s="36"/>
      <c r="AA37" s="36"/>
      <c r="AB37" s="36"/>
      <c r="AC37" s="36"/>
      <c r="AD37" s="36"/>
      <c r="AE37" s="36"/>
      <c r="AF37" s="36"/>
      <c r="AG37" s="36"/>
      <c r="AH37" s="36"/>
      <c r="AI37" s="36"/>
      <c r="AJ37" s="36"/>
      <c r="AK37" s="36"/>
      <c r="AL37" s="36"/>
      <c r="AM37" s="36"/>
    </row>
    <row r="38" spans="1:39" s="165" customFormat="1" ht="22.5" customHeight="1">
      <c r="A38" s="178" t="s">
        <v>25</v>
      </c>
      <c r="B38" s="33">
        <v>429</v>
      </c>
      <c r="C38" s="716">
        <v>4604</v>
      </c>
      <c r="D38" s="716"/>
      <c r="E38" s="718">
        <v>204</v>
      </c>
      <c r="F38" s="718"/>
      <c r="G38" s="718"/>
      <c r="H38" s="718"/>
      <c r="I38" s="716">
        <v>810</v>
      </c>
      <c r="J38" s="716"/>
      <c r="K38" s="716">
        <v>220</v>
      </c>
      <c r="L38" s="716"/>
      <c r="M38" s="716">
        <v>3781</v>
      </c>
      <c r="N38" s="716"/>
      <c r="O38" s="716">
        <v>193</v>
      </c>
      <c r="P38" s="716"/>
      <c r="Q38" s="716">
        <v>2308</v>
      </c>
      <c r="R38" s="716"/>
      <c r="S38" s="36">
        <v>27</v>
      </c>
      <c r="T38" s="716">
        <v>1473</v>
      </c>
      <c r="U38" s="717"/>
      <c r="V38" s="36"/>
      <c r="W38" s="36"/>
      <c r="X38" s="36"/>
      <c r="Y38" s="36"/>
      <c r="Z38" s="36"/>
      <c r="AA38" s="36"/>
      <c r="AB38" s="36"/>
      <c r="AC38" s="36"/>
      <c r="AD38" s="36"/>
      <c r="AE38" s="36"/>
      <c r="AF38" s="36"/>
      <c r="AG38" s="36"/>
      <c r="AH38" s="36"/>
      <c r="AI38" s="36"/>
      <c r="AJ38" s="36"/>
      <c r="AK38" s="36"/>
      <c r="AL38" s="36"/>
      <c r="AM38" s="36"/>
    </row>
    <row r="39" spans="1:39" s="165" customFormat="1" ht="22.5" customHeight="1">
      <c r="A39" s="178" t="s">
        <v>26</v>
      </c>
      <c r="B39" s="33">
        <v>565</v>
      </c>
      <c r="C39" s="716">
        <v>9421</v>
      </c>
      <c r="D39" s="716"/>
      <c r="E39" s="718">
        <v>218</v>
      </c>
      <c r="F39" s="718"/>
      <c r="G39" s="718"/>
      <c r="H39" s="718"/>
      <c r="I39" s="716">
        <v>733</v>
      </c>
      <c r="J39" s="716"/>
      <c r="K39" s="716">
        <v>338</v>
      </c>
      <c r="L39" s="716"/>
      <c r="M39" s="716">
        <v>8664</v>
      </c>
      <c r="N39" s="716"/>
      <c r="O39" s="716">
        <v>296</v>
      </c>
      <c r="P39" s="716"/>
      <c r="Q39" s="716">
        <v>7464</v>
      </c>
      <c r="R39" s="716"/>
      <c r="S39" s="36">
        <v>42</v>
      </c>
      <c r="T39" s="716">
        <v>1200</v>
      </c>
      <c r="U39" s="717"/>
      <c r="V39" s="36"/>
      <c r="W39" s="36"/>
      <c r="X39" s="36"/>
      <c r="Y39" s="36"/>
      <c r="Z39" s="36"/>
      <c r="AA39" s="36"/>
      <c r="AB39" s="36"/>
      <c r="AC39" s="36"/>
      <c r="AD39" s="36"/>
      <c r="AE39" s="36"/>
      <c r="AF39" s="36"/>
      <c r="AG39" s="36"/>
      <c r="AH39" s="36"/>
      <c r="AI39" s="36"/>
      <c r="AJ39" s="36"/>
      <c r="AK39" s="36"/>
      <c r="AL39" s="36"/>
      <c r="AM39" s="36"/>
    </row>
    <row r="40" spans="1:39" s="165" customFormat="1" ht="22.5" customHeight="1">
      <c r="A40" s="178" t="s">
        <v>27</v>
      </c>
      <c r="B40" s="33">
        <v>254</v>
      </c>
      <c r="C40" s="716">
        <v>3100</v>
      </c>
      <c r="D40" s="716"/>
      <c r="E40" s="718">
        <v>110</v>
      </c>
      <c r="F40" s="718"/>
      <c r="G40" s="718"/>
      <c r="H40" s="718"/>
      <c r="I40" s="716">
        <v>370</v>
      </c>
      <c r="J40" s="716"/>
      <c r="K40" s="716">
        <v>139</v>
      </c>
      <c r="L40" s="716"/>
      <c r="M40" s="716">
        <v>2693</v>
      </c>
      <c r="N40" s="716"/>
      <c r="O40" s="716">
        <v>117</v>
      </c>
      <c r="P40" s="716"/>
      <c r="Q40" s="716">
        <v>2413</v>
      </c>
      <c r="R40" s="716"/>
      <c r="S40" s="36">
        <v>22</v>
      </c>
      <c r="T40" s="716">
        <v>280</v>
      </c>
      <c r="U40" s="717"/>
      <c r="V40" s="36"/>
      <c r="W40" s="36"/>
      <c r="X40" s="36"/>
      <c r="Y40" s="36"/>
      <c r="Z40" s="36"/>
      <c r="AA40" s="36"/>
      <c r="AB40" s="36"/>
      <c r="AC40" s="36"/>
      <c r="AD40" s="36"/>
      <c r="AE40" s="36"/>
      <c r="AF40" s="36"/>
      <c r="AG40" s="36"/>
      <c r="AH40" s="36"/>
      <c r="AI40" s="36"/>
      <c r="AJ40" s="36"/>
      <c r="AK40" s="36"/>
      <c r="AL40" s="36"/>
      <c r="AM40" s="36"/>
    </row>
    <row r="41" spans="1:39" s="165" customFormat="1" ht="22.5" customHeight="1">
      <c r="A41" s="178" t="s">
        <v>28</v>
      </c>
      <c r="B41" s="33">
        <v>429</v>
      </c>
      <c r="C41" s="716">
        <v>5455</v>
      </c>
      <c r="D41" s="716"/>
      <c r="E41" s="718">
        <v>217</v>
      </c>
      <c r="F41" s="718"/>
      <c r="G41" s="718"/>
      <c r="H41" s="718"/>
      <c r="I41" s="716">
        <v>653</v>
      </c>
      <c r="J41" s="716"/>
      <c r="K41" s="716">
        <v>208</v>
      </c>
      <c r="L41" s="716"/>
      <c r="M41" s="716">
        <v>4797</v>
      </c>
      <c r="N41" s="716"/>
      <c r="O41" s="716">
        <v>195</v>
      </c>
      <c r="P41" s="716"/>
      <c r="Q41" s="716">
        <v>4398</v>
      </c>
      <c r="R41" s="716"/>
      <c r="S41" s="36">
        <v>13</v>
      </c>
      <c r="T41" s="716">
        <v>399</v>
      </c>
      <c r="U41" s="717"/>
      <c r="V41" s="36"/>
      <c r="W41" s="36"/>
      <c r="X41" s="36"/>
      <c r="Y41" s="36"/>
      <c r="Z41" s="36"/>
      <c r="AA41" s="36"/>
      <c r="AB41" s="36"/>
      <c r="AC41" s="36"/>
      <c r="AD41" s="36"/>
      <c r="AE41" s="36"/>
      <c r="AF41" s="36"/>
      <c r="AG41" s="36"/>
      <c r="AH41" s="36"/>
      <c r="AI41" s="36"/>
      <c r="AJ41" s="36"/>
      <c r="AK41" s="36"/>
      <c r="AL41" s="36"/>
      <c r="AM41" s="36"/>
    </row>
    <row r="42" spans="1:39" s="165" customFormat="1" ht="22.5" customHeight="1">
      <c r="A42" s="178" t="s">
        <v>29</v>
      </c>
      <c r="B42" s="33">
        <v>341</v>
      </c>
      <c r="C42" s="716">
        <v>1767</v>
      </c>
      <c r="D42" s="716"/>
      <c r="E42" s="718">
        <v>259</v>
      </c>
      <c r="F42" s="718"/>
      <c r="G42" s="718"/>
      <c r="H42" s="718"/>
      <c r="I42" s="716">
        <v>628</v>
      </c>
      <c r="J42" s="716"/>
      <c r="K42" s="716">
        <v>78</v>
      </c>
      <c r="L42" s="716"/>
      <c r="M42" s="716">
        <v>1130</v>
      </c>
      <c r="N42" s="716"/>
      <c r="O42" s="716">
        <v>71</v>
      </c>
      <c r="P42" s="716"/>
      <c r="Q42" s="716">
        <v>1066</v>
      </c>
      <c r="R42" s="716"/>
      <c r="S42" s="36">
        <v>7</v>
      </c>
      <c r="T42" s="716">
        <v>64</v>
      </c>
      <c r="U42" s="717"/>
      <c r="V42" s="36"/>
      <c r="W42" s="36"/>
      <c r="X42" s="36"/>
      <c r="Y42" s="36"/>
      <c r="Z42" s="36"/>
      <c r="AA42" s="36"/>
      <c r="AB42" s="36"/>
      <c r="AC42" s="36"/>
      <c r="AD42" s="36"/>
      <c r="AE42" s="36"/>
      <c r="AF42" s="36"/>
      <c r="AG42" s="36"/>
      <c r="AH42" s="36"/>
      <c r="AI42" s="36"/>
      <c r="AJ42" s="36"/>
      <c r="AK42" s="36"/>
      <c r="AL42" s="36"/>
      <c r="AM42" s="36"/>
    </row>
    <row r="43" spans="1:39" s="165" customFormat="1" ht="22.5" customHeight="1">
      <c r="A43" s="178" t="s">
        <v>30</v>
      </c>
      <c r="B43" s="33">
        <v>424</v>
      </c>
      <c r="C43" s="716">
        <v>2551</v>
      </c>
      <c r="D43" s="716"/>
      <c r="E43" s="718">
        <v>261</v>
      </c>
      <c r="F43" s="718"/>
      <c r="G43" s="718"/>
      <c r="H43" s="718"/>
      <c r="I43" s="716">
        <v>714</v>
      </c>
      <c r="J43" s="716"/>
      <c r="K43" s="716">
        <v>157</v>
      </c>
      <c r="L43" s="716"/>
      <c r="M43" s="716">
        <v>1824</v>
      </c>
      <c r="N43" s="716"/>
      <c r="O43" s="716">
        <v>134</v>
      </c>
      <c r="P43" s="716"/>
      <c r="Q43" s="716">
        <v>1388</v>
      </c>
      <c r="R43" s="716"/>
      <c r="S43" s="36">
        <v>23</v>
      </c>
      <c r="T43" s="716">
        <v>436</v>
      </c>
      <c r="U43" s="717"/>
      <c r="V43" s="36"/>
      <c r="W43" s="36"/>
      <c r="X43" s="36"/>
      <c r="Y43" s="36"/>
      <c r="Z43" s="36"/>
      <c r="AA43" s="36"/>
      <c r="AB43" s="36"/>
      <c r="AC43" s="36"/>
      <c r="AD43" s="36"/>
      <c r="AE43" s="36"/>
      <c r="AF43" s="36"/>
      <c r="AG43" s="36"/>
      <c r="AH43" s="36"/>
      <c r="AI43" s="36"/>
      <c r="AJ43" s="36"/>
      <c r="AK43" s="36"/>
      <c r="AL43" s="36"/>
      <c r="AM43" s="36"/>
    </row>
    <row r="44" spans="1:39" s="165" customFormat="1" ht="22.5" customHeight="1">
      <c r="A44" s="178" t="s">
        <v>31</v>
      </c>
      <c r="B44" s="33">
        <v>121</v>
      </c>
      <c r="C44" s="716">
        <v>727</v>
      </c>
      <c r="D44" s="716"/>
      <c r="E44" s="718">
        <v>64</v>
      </c>
      <c r="F44" s="718"/>
      <c r="G44" s="718"/>
      <c r="H44" s="718"/>
      <c r="I44" s="716">
        <v>156</v>
      </c>
      <c r="J44" s="716"/>
      <c r="K44" s="716">
        <v>57</v>
      </c>
      <c r="L44" s="716"/>
      <c r="M44" s="716">
        <v>571</v>
      </c>
      <c r="N44" s="716"/>
      <c r="O44" s="716">
        <v>53</v>
      </c>
      <c r="P44" s="716"/>
      <c r="Q44" s="716">
        <v>515</v>
      </c>
      <c r="R44" s="716"/>
      <c r="S44" s="36">
        <v>4</v>
      </c>
      <c r="T44" s="716">
        <v>56</v>
      </c>
      <c r="U44" s="717"/>
      <c r="V44" s="36"/>
      <c r="W44" s="36"/>
      <c r="X44" s="36"/>
      <c r="Y44" s="36"/>
      <c r="Z44" s="36"/>
      <c r="AA44" s="36"/>
      <c r="AB44" s="36"/>
      <c r="AC44" s="36"/>
      <c r="AD44" s="36"/>
      <c r="AE44" s="36"/>
      <c r="AF44" s="36"/>
      <c r="AG44" s="36"/>
      <c r="AH44" s="36"/>
      <c r="AI44" s="36"/>
      <c r="AJ44" s="36"/>
      <c r="AK44" s="36"/>
      <c r="AL44" s="36"/>
      <c r="AM44" s="36"/>
    </row>
    <row r="45" spans="1:39" s="165" customFormat="1" ht="22.5" customHeight="1">
      <c r="A45" s="178" t="s">
        <v>32</v>
      </c>
      <c r="B45" s="33">
        <v>4</v>
      </c>
      <c r="C45" s="716">
        <v>145</v>
      </c>
      <c r="D45" s="716"/>
      <c r="E45" s="718">
        <v>0</v>
      </c>
      <c r="F45" s="718"/>
      <c r="G45" s="718"/>
      <c r="H45" s="718"/>
      <c r="I45" s="716">
        <v>0</v>
      </c>
      <c r="J45" s="716"/>
      <c r="K45" s="716">
        <v>4</v>
      </c>
      <c r="L45" s="716"/>
      <c r="M45" s="716">
        <v>145</v>
      </c>
      <c r="N45" s="716"/>
      <c r="O45" s="716">
        <v>4</v>
      </c>
      <c r="P45" s="716"/>
      <c r="Q45" s="716">
        <v>145</v>
      </c>
      <c r="R45" s="716"/>
      <c r="S45" s="36">
        <v>0</v>
      </c>
      <c r="T45" s="716">
        <v>0</v>
      </c>
      <c r="U45" s="717"/>
      <c r="V45" s="36"/>
      <c r="W45" s="36"/>
      <c r="X45" s="36"/>
      <c r="Y45" s="36"/>
      <c r="Z45" s="36"/>
      <c r="AA45" s="36"/>
      <c r="AB45" s="36"/>
      <c r="AC45" s="36"/>
      <c r="AD45" s="36"/>
      <c r="AE45" s="36"/>
      <c r="AF45" s="36"/>
      <c r="AG45" s="36"/>
      <c r="AH45" s="36"/>
      <c r="AI45" s="36"/>
      <c r="AJ45" s="36"/>
      <c r="AK45" s="36"/>
      <c r="AL45" s="36"/>
      <c r="AM45" s="36"/>
    </row>
    <row r="46" spans="1:39" s="165" customFormat="1" ht="22.5" customHeight="1">
      <c r="A46" s="178" t="s">
        <v>33</v>
      </c>
      <c r="B46" s="33">
        <v>255</v>
      </c>
      <c r="C46" s="716">
        <v>5082</v>
      </c>
      <c r="D46" s="716"/>
      <c r="E46" s="718">
        <v>99</v>
      </c>
      <c r="F46" s="718"/>
      <c r="G46" s="718"/>
      <c r="H46" s="718"/>
      <c r="I46" s="716">
        <v>270</v>
      </c>
      <c r="J46" s="716"/>
      <c r="K46" s="716">
        <v>150</v>
      </c>
      <c r="L46" s="716"/>
      <c r="M46" s="716">
        <v>4801</v>
      </c>
      <c r="N46" s="716"/>
      <c r="O46" s="716">
        <v>139</v>
      </c>
      <c r="P46" s="716"/>
      <c r="Q46" s="716">
        <v>4618</v>
      </c>
      <c r="R46" s="716"/>
      <c r="S46" s="36">
        <v>11</v>
      </c>
      <c r="T46" s="716">
        <v>183</v>
      </c>
      <c r="U46" s="717"/>
      <c r="V46" s="36"/>
      <c r="W46" s="36"/>
      <c r="X46" s="36"/>
      <c r="Y46" s="36"/>
      <c r="Z46" s="36"/>
      <c r="AA46" s="36"/>
      <c r="AB46" s="36"/>
      <c r="AC46" s="36"/>
      <c r="AD46" s="36"/>
      <c r="AE46" s="36"/>
      <c r="AF46" s="36"/>
      <c r="AG46" s="36"/>
      <c r="AH46" s="36"/>
      <c r="AI46" s="36"/>
      <c r="AJ46" s="36"/>
      <c r="AK46" s="36"/>
      <c r="AL46" s="36"/>
      <c r="AM46" s="36"/>
    </row>
    <row r="47" spans="1:39" s="165" customFormat="1" ht="22.5" customHeight="1">
      <c r="A47" s="178" t="s">
        <v>34</v>
      </c>
      <c r="B47" s="33">
        <v>279</v>
      </c>
      <c r="C47" s="716">
        <v>1812</v>
      </c>
      <c r="D47" s="716"/>
      <c r="E47" s="718">
        <v>179</v>
      </c>
      <c r="F47" s="718"/>
      <c r="G47" s="718"/>
      <c r="H47" s="718"/>
      <c r="I47" s="716">
        <v>437</v>
      </c>
      <c r="J47" s="716"/>
      <c r="K47" s="716">
        <v>96</v>
      </c>
      <c r="L47" s="716"/>
      <c r="M47" s="716">
        <v>1368</v>
      </c>
      <c r="N47" s="716"/>
      <c r="O47" s="716">
        <v>88</v>
      </c>
      <c r="P47" s="716"/>
      <c r="Q47" s="716">
        <v>1182</v>
      </c>
      <c r="R47" s="716"/>
      <c r="S47" s="36">
        <v>8</v>
      </c>
      <c r="T47" s="716">
        <v>186</v>
      </c>
      <c r="U47" s="717"/>
      <c r="V47" s="36"/>
      <c r="W47" s="36"/>
      <c r="X47" s="36"/>
      <c r="Y47" s="36"/>
      <c r="Z47" s="36"/>
      <c r="AA47" s="36"/>
      <c r="AB47" s="36"/>
      <c r="AC47" s="36"/>
      <c r="AD47" s="36"/>
      <c r="AE47" s="36"/>
      <c r="AF47" s="36"/>
      <c r="AG47" s="36"/>
      <c r="AH47" s="36"/>
      <c r="AI47" s="36"/>
      <c r="AJ47" s="36"/>
      <c r="AK47" s="36"/>
      <c r="AL47" s="36"/>
      <c r="AM47" s="36"/>
    </row>
    <row r="48" spans="1:39" s="165" customFormat="1" ht="22.5" customHeight="1">
      <c r="A48" s="178" t="s">
        <v>35</v>
      </c>
      <c r="B48" s="33">
        <v>71</v>
      </c>
      <c r="C48" s="716">
        <v>988</v>
      </c>
      <c r="D48" s="716"/>
      <c r="E48" s="718">
        <v>30</v>
      </c>
      <c r="F48" s="718"/>
      <c r="G48" s="718"/>
      <c r="H48" s="718"/>
      <c r="I48" s="716">
        <v>130</v>
      </c>
      <c r="J48" s="716"/>
      <c r="K48" s="716">
        <v>37</v>
      </c>
      <c r="L48" s="716"/>
      <c r="M48" s="716">
        <v>843</v>
      </c>
      <c r="N48" s="716"/>
      <c r="O48" s="716">
        <v>32</v>
      </c>
      <c r="P48" s="716"/>
      <c r="Q48" s="716">
        <v>673</v>
      </c>
      <c r="R48" s="716"/>
      <c r="S48" s="36">
        <v>5</v>
      </c>
      <c r="T48" s="716">
        <v>170</v>
      </c>
      <c r="U48" s="717"/>
      <c r="V48" s="36"/>
      <c r="W48" s="36"/>
      <c r="X48" s="36"/>
      <c r="Y48" s="36"/>
      <c r="Z48" s="36"/>
      <c r="AA48" s="36"/>
      <c r="AB48" s="36"/>
      <c r="AC48" s="36"/>
      <c r="AD48" s="36"/>
      <c r="AE48" s="36"/>
      <c r="AF48" s="36"/>
      <c r="AG48" s="36"/>
      <c r="AH48" s="36"/>
      <c r="AI48" s="36"/>
      <c r="AJ48" s="36"/>
      <c r="AK48" s="36"/>
      <c r="AL48" s="36"/>
      <c r="AM48" s="36"/>
    </row>
    <row r="49" spans="1:39" s="165" customFormat="1" ht="22.5" customHeight="1">
      <c r="A49" s="178" t="s">
        <v>36</v>
      </c>
      <c r="B49" s="33">
        <v>186</v>
      </c>
      <c r="C49" s="716">
        <v>2231</v>
      </c>
      <c r="D49" s="716"/>
      <c r="E49" s="718">
        <v>86</v>
      </c>
      <c r="F49" s="718"/>
      <c r="G49" s="718"/>
      <c r="H49" s="718"/>
      <c r="I49" s="716">
        <v>393</v>
      </c>
      <c r="J49" s="716"/>
      <c r="K49" s="716">
        <v>98</v>
      </c>
      <c r="L49" s="716"/>
      <c r="M49" s="716">
        <v>1818</v>
      </c>
      <c r="N49" s="716"/>
      <c r="O49" s="716">
        <v>84</v>
      </c>
      <c r="P49" s="716"/>
      <c r="Q49" s="716">
        <v>1167</v>
      </c>
      <c r="R49" s="716"/>
      <c r="S49" s="36">
        <v>14</v>
      </c>
      <c r="T49" s="716">
        <v>651</v>
      </c>
      <c r="U49" s="717"/>
      <c r="V49" s="36"/>
      <c r="W49" s="36"/>
      <c r="X49" s="36"/>
      <c r="Y49" s="36"/>
      <c r="Z49" s="36"/>
      <c r="AA49" s="36"/>
      <c r="AB49" s="36"/>
      <c r="AC49" s="36"/>
      <c r="AD49" s="36"/>
      <c r="AE49" s="36"/>
      <c r="AF49" s="36"/>
      <c r="AG49" s="36"/>
      <c r="AH49" s="36"/>
      <c r="AI49" s="36"/>
      <c r="AJ49" s="36"/>
      <c r="AK49" s="36"/>
      <c r="AL49" s="36"/>
      <c r="AM49" s="36"/>
    </row>
    <row r="50" spans="1:39" s="165" customFormat="1" ht="22.5" customHeight="1">
      <c r="A50" s="178" t="s">
        <v>37</v>
      </c>
      <c r="B50" s="33">
        <v>287</v>
      </c>
      <c r="C50" s="716">
        <v>2610</v>
      </c>
      <c r="D50" s="716"/>
      <c r="E50" s="718">
        <v>163</v>
      </c>
      <c r="F50" s="718"/>
      <c r="G50" s="718"/>
      <c r="H50" s="718"/>
      <c r="I50" s="716">
        <v>477</v>
      </c>
      <c r="J50" s="716"/>
      <c r="K50" s="716">
        <v>120</v>
      </c>
      <c r="L50" s="716"/>
      <c r="M50" s="716">
        <v>2118</v>
      </c>
      <c r="N50" s="716"/>
      <c r="O50" s="716">
        <v>104</v>
      </c>
      <c r="P50" s="716"/>
      <c r="Q50" s="716">
        <v>1604</v>
      </c>
      <c r="R50" s="716"/>
      <c r="S50" s="36">
        <v>16</v>
      </c>
      <c r="T50" s="716">
        <v>514</v>
      </c>
      <c r="U50" s="717"/>
      <c r="V50" s="36"/>
      <c r="W50" s="36"/>
      <c r="X50" s="36"/>
      <c r="Y50" s="36"/>
      <c r="Z50" s="36"/>
      <c r="AA50" s="36"/>
      <c r="AB50" s="36"/>
      <c r="AC50" s="36"/>
      <c r="AD50" s="36"/>
      <c r="AE50" s="36"/>
      <c r="AF50" s="36"/>
      <c r="AG50" s="36"/>
      <c r="AH50" s="36"/>
      <c r="AI50" s="36"/>
      <c r="AJ50" s="36"/>
      <c r="AK50" s="36"/>
      <c r="AL50" s="36"/>
      <c r="AM50" s="36"/>
    </row>
    <row r="51" spans="1:39" s="165" customFormat="1" ht="22.5" customHeight="1">
      <c r="A51" s="178" t="s">
        <v>38</v>
      </c>
      <c r="B51" s="33">
        <v>280</v>
      </c>
      <c r="C51" s="716">
        <v>2553</v>
      </c>
      <c r="D51" s="716"/>
      <c r="E51" s="718">
        <v>145</v>
      </c>
      <c r="F51" s="718"/>
      <c r="G51" s="718"/>
      <c r="H51" s="718"/>
      <c r="I51" s="716">
        <v>386</v>
      </c>
      <c r="J51" s="716"/>
      <c r="K51" s="716">
        <v>130</v>
      </c>
      <c r="L51" s="716"/>
      <c r="M51" s="716">
        <v>2148</v>
      </c>
      <c r="N51" s="716"/>
      <c r="O51" s="716">
        <v>118</v>
      </c>
      <c r="P51" s="716"/>
      <c r="Q51" s="716">
        <v>1676</v>
      </c>
      <c r="R51" s="716"/>
      <c r="S51" s="36">
        <v>12</v>
      </c>
      <c r="T51" s="716">
        <v>472</v>
      </c>
      <c r="U51" s="717"/>
      <c r="V51" s="36"/>
      <c r="W51" s="36"/>
      <c r="X51" s="36"/>
      <c r="Y51" s="36"/>
      <c r="Z51" s="36"/>
      <c r="AA51" s="36"/>
      <c r="AB51" s="36"/>
      <c r="AC51" s="36"/>
      <c r="AD51" s="36"/>
      <c r="AE51" s="36"/>
      <c r="AF51" s="36"/>
      <c r="AG51" s="36"/>
      <c r="AH51" s="36"/>
      <c r="AI51" s="36"/>
      <c r="AJ51" s="36"/>
      <c r="AK51" s="36"/>
      <c r="AL51" s="36"/>
      <c r="AM51" s="36"/>
    </row>
    <row r="52" spans="1:39" s="165" customFormat="1" ht="22.5" customHeight="1">
      <c r="A52" s="178" t="s">
        <v>39</v>
      </c>
      <c r="B52" s="33">
        <v>162</v>
      </c>
      <c r="C52" s="716">
        <v>1504</v>
      </c>
      <c r="D52" s="716"/>
      <c r="E52" s="718">
        <v>63</v>
      </c>
      <c r="F52" s="718"/>
      <c r="G52" s="718"/>
      <c r="H52" s="718"/>
      <c r="I52" s="716">
        <v>208</v>
      </c>
      <c r="J52" s="716"/>
      <c r="K52" s="716">
        <v>97</v>
      </c>
      <c r="L52" s="716"/>
      <c r="M52" s="716">
        <v>1294</v>
      </c>
      <c r="N52" s="716"/>
      <c r="O52" s="716">
        <v>85</v>
      </c>
      <c r="P52" s="716"/>
      <c r="Q52" s="716">
        <v>1109</v>
      </c>
      <c r="R52" s="716"/>
      <c r="S52" s="36">
        <v>12</v>
      </c>
      <c r="T52" s="716">
        <v>185</v>
      </c>
      <c r="U52" s="717"/>
      <c r="V52" s="36"/>
      <c r="W52" s="36"/>
      <c r="X52" s="36"/>
      <c r="Y52" s="36"/>
      <c r="Z52" s="36"/>
      <c r="AA52" s="36"/>
      <c r="AB52" s="36"/>
      <c r="AC52" s="36"/>
      <c r="AD52" s="36"/>
      <c r="AE52" s="36"/>
      <c r="AF52" s="36"/>
      <c r="AG52" s="36"/>
      <c r="AH52" s="36"/>
      <c r="AI52" s="36"/>
      <c r="AJ52" s="36"/>
      <c r="AK52" s="36"/>
      <c r="AL52" s="36"/>
      <c r="AM52" s="36"/>
    </row>
    <row r="53" spans="1:39" s="165" customFormat="1" ht="22.5" customHeight="1">
      <c r="A53" s="178" t="s">
        <v>40</v>
      </c>
      <c r="B53" s="33">
        <v>188</v>
      </c>
      <c r="C53" s="716">
        <v>1761</v>
      </c>
      <c r="D53" s="716"/>
      <c r="E53" s="718">
        <v>109</v>
      </c>
      <c r="F53" s="718"/>
      <c r="G53" s="718"/>
      <c r="H53" s="718"/>
      <c r="I53" s="716">
        <v>353</v>
      </c>
      <c r="J53" s="716"/>
      <c r="K53" s="716">
        <v>78</v>
      </c>
      <c r="L53" s="716"/>
      <c r="M53" s="716">
        <v>1406</v>
      </c>
      <c r="N53" s="716"/>
      <c r="O53" s="716">
        <v>69</v>
      </c>
      <c r="P53" s="716"/>
      <c r="Q53" s="716">
        <v>1123</v>
      </c>
      <c r="R53" s="716"/>
      <c r="S53" s="36">
        <v>9</v>
      </c>
      <c r="T53" s="716">
        <v>283</v>
      </c>
      <c r="U53" s="717"/>
      <c r="V53" s="36"/>
      <c r="W53" s="36"/>
      <c r="X53" s="36"/>
      <c r="Y53" s="36"/>
      <c r="Z53" s="36"/>
      <c r="AA53" s="36"/>
      <c r="AB53" s="36"/>
      <c r="AC53" s="36"/>
      <c r="AD53" s="36"/>
      <c r="AE53" s="36"/>
      <c r="AF53" s="36"/>
      <c r="AG53" s="36"/>
      <c r="AH53" s="36"/>
      <c r="AI53" s="36"/>
      <c r="AJ53" s="36"/>
      <c r="AK53" s="36"/>
      <c r="AL53" s="36"/>
      <c r="AM53" s="36"/>
    </row>
    <row r="54" spans="1:39" s="165" customFormat="1" ht="22.5" customHeight="1">
      <c r="A54" s="178" t="s">
        <v>41</v>
      </c>
      <c r="B54" s="33">
        <v>90</v>
      </c>
      <c r="C54" s="716">
        <v>3424</v>
      </c>
      <c r="D54" s="716"/>
      <c r="E54" s="718">
        <v>0</v>
      </c>
      <c r="F54" s="718"/>
      <c r="G54" s="718"/>
      <c r="H54" s="718"/>
      <c r="I54" s="716">
        <v>0</v>
      </c>
      <c r="J54" s="716"/>
      <c r="K54" s="716">
        <v>89</v>
      </c>
      <c r="L54" s="716"/>
      <c r="M54" s="716">
        <v>3423</v>
      </c>
      <c r="N54" s="716"/>
      <c r="O54" s="716">
        <v>87</v>
      </c>
      <c r="P54" s="716"/>
      <c r="Q54" s="716">
        <v>3418</v>
      </c>
      <c r="R54" s="716"/>
      <c r="S54" s="36">
        <v>2</v>
      </c>
      <c r="T54" s="716">
        <v>5</v>
      </c>
      <c r="U54" s="717"/>
      <c r="V54" s="36"/>
      <c r="W54" s="36"/>
      <c r="X54" s="36"/>
      <c r="Y54" s="36"/>
      <c r="Z54" s="36"/>
      <c r="AA54" s="36"/>
      <c r="AB54" s="36"/>
      <c r="AC54" s="36"/>
      <c r="AD54" s="36"/>
      <c r="AE54" s="36"/>
      <c r="AF54" s="36"/>
      <c r="AG54" s="36"/>
      <c r="AH54" s="36"/>
      <c r="AI54" s="36"/>
      <c r="AJ54" s="36"/>
      <c r="AK54" s="36"/>
      <c r="AL54" s="36"/>
      <c r="AM54" s="36"/>
    </row>
    <row r="55" spans="1:39" s="165" customFormat="1" ht="22.5" customHeight="1" thickBot="1">
      <c r="A55" s="179" t="s">
        <v>42</v>
      </c>
      <c r="B55" s="297">
        <v>87</v>
      </c>
      <c r="C55" s="716">
        <v>1307</v>
      </c>
      <c r="D55" s="716"/>
      <c r="E55" s="718">
        <v>7</v>
      </c>
      <c r="F55" s="718"/>
      <c r="G55" s="718"/>
      <c r="H55" s="718"/>
      <c r="I55" s="731">
        <v>21</v>
      </c>
      <c r="J55" s="731"/>
      <c r="K55" s="731">
        <v>80</v>
      </c>
      <c r="L55" s="731"/>
      <c r="M55" s="731">
        <v>1286</v>
      </c>
      <c r="N55" s="731"/>
      <c r="O55" s="731">
        <v>69</v>
      </c>
      <c r="P55" s="731"/>
      <c r="Q55" s="731">
        <v>1164</v>
      </c>
      <c r="R55" s="731"/>
      <c r="S55" s="297">
        <v>11</v>
      </c>
      <c r="T55" s="731">
        <v>122</v>
      </c>
      <c r="U55" s="732"/>
      <c r="V55" s="36"/>
      <c r="W55" s="36"/>
      <c r="X55" s="36"/>
      <c r="Y55" s="36"/>
      <c r="Z55" s="36"/>
      <c r="AA55" s="36"/>
      <c r="AB55" s="36"/>
      <c r="AC55" s="36"/>
      <c r="AD55" s="36"/>
      <c r="AE55" s="36"/>
      <c r="AF55" s="36"/>
      <c r="AG55" s="36"/>
      <c r="AH55" s="36"/>
      <c r="AI55" s="36"/>
      <c r="AJ55" s="36"/>
      <c r="AK55" s="36"/>
      <c r="AL55" s="36"/>
      <c r="AM55" s="36"/>
    </row>
    <row r="56" spans="1:39" ht="13.5" customHeight="1">
      <c r="A56" s="729" t="s">
        <v>382</v>
      </c>
      <c r="B56" s="729"/>
      <c r="C56" s="729"/>
      <c r="D56" s="729"/>
      <c r="E56" s="729"/>
      <c r="F56" s="729"/>
      <c r="G56" s="729"/>
      <c r="H56" s="729"/>
      <c r="I56" s="730"/>
      <c r="J56" s="730"/>
      <c r="K56" s="730"/>
      <c r="L56" s="730"/>
      <c r="M56" s="730"/>
      <c r="N56" s="164"/>
      <c r="O56" s="164"/>
      <c r="P56" s="553" t="s">
        <v>378</v>
      </c>
      <c r="R56" s="164"/>
      <c r="S56" s="164"/>
      <c r="T56" s="164"/>
      <c r="U56" s="164"/>
      <c r="V56" s="164"/>
      <c r="W56" s="164"/>
      <c r="X56" s="127"/>
      <c r="Y56" s="127"/>
      <c r="Z56" s="127"/>
      <c r="AA56" s="127"/>
      <c r="AB56" s="127"/>
      <c r="AC56" s="127"/>
      <c r="AD56" s="127"/>
      <c r="AE56" s="127"/>
      <c r="AF56" s="127"/>
      <c r="AG56" s="127"/>
      <c r="AH56" s="127"/>
      <c r="AI56" s="127"/>
      <c r="AJ56" s="127"/>
      <c r="AK56" s="127"/>
      <c r="AL56" s="12"/>
      <c r="AM56" s="12"/>
    </row>
  </sheetData>
  <sheetProtection selectLockedCells="1" selectUnlockedCells="1"/>
  <mergeCells count="207">
    <mergeCell ref="AJ4:AK5"/>
    <mergeCell ref="A2:L2"/>
    <mergeCell ref="A3:A6"/>
    <mergeCell ref="B3:C5"/>
    <mergeCell ref="D3:E5"/>
    <mergeCell ref="L4:M5"/>
    <mergeCell ref="H4:I5"/>
    <mergeCell ref="N3:AM3"/>
    <mergeCell ref="V4:W5"/>
    <mergeCell ref="P4:Q5"/>
    <mergeCell ref="Z4:AA5"/>
    <mergeCell ref="AB4:AC5"/>
    <mergeCell ref="E32:J33"/>
    <mergeCell ref="K32:N33"/>
    <mergeCell ref="K45:L45"/>
    <mergeCell ref="M41:N41"/>
    <mergeCell ref="M42:N42"/>
    <mergeCell ref="M43:N43"/>
    <mergeCell ref="O36:P36"/>
    <mergeCell ref="O37:P37"/>
    <mergeCell ref="O38:P38"/>
    <mergeCell ref="O39:P39"/>
    <mergeCell ref="M36:N36"/>
    <mergeCell ref="M37:N37"/>
    <mergeCell ref="M38:N38"/>
    <mergeCell ref="O35:P35"/>
    <mergeCell ref="M39:N39"/>
    <mergeCell ref="I43:J43"/>
    <mergeCell ref="I44:J44"/>
    <mergeCell ref="I45:J45"/>
    <mergeCell ref="I40:J40"/>
    <mergeCell ref="I41:J41"/>
    <mergeCell ref="T36:U36"/>
    <mergeCell ref="J4:K5"/>
    <mergeCell ref="H3:M3"/>
    <mergeCell ref="AD4:AE5"/>
    <mergeCell ref="AF4:AG5"/>
    <mergeCell ref="AL4:AM5"/>
    <mergeCell ref="A31:A34"/>
    <mergeCell ref="F4:G5"/>
    <mergeCell ref="Y30:AI30"/>
    <mergeCell ref="E36:H36"/>
    <mergeCell ref="X4:Y5"/>
    <mergeCell ref="AH4:AI5"/>
    <mergeCell ref="N4:O5"/>
    <mergeCell ref="M35:N35"/>
    <mergeCell ref="Q35:R35"/>
    <mergeCell ref="T35:U35"/>
    <mergeCell ref="C36:D36"/>
    <mergeCell ref="T4:U5"/>
    <mergeCell ref="O34:P34"/>
    <mergeCell ref="Q34:R34"/>
    <mergeCell ref="T34:U34"/>
    <mergeCell ref="S33:U33"/>
    <mergeCell ref="O33:R33"/>
    <mergeCell ref="R4:S5"/>
    <mergeCell ref="C35:D35"/>
    <mergeCell ref="E35:H35"/>
    <mergeCell ref="I35:J35"/>
    <mergeCell ref="K35:L35"/>
    <mergeCell ref="K36:L36"/>
    <mergeCell ref="C37:D37"/>
    <mergeCell ref="C38:D38"/>
    <mergeCell ref="C39:D39"/>
    <mergeCell ref="E37:H37"/>
    <mergeCell ref="I37:J37"/>
    <mergeCell ref="K39:L39"/>
    <mergeCell ref="I39:J39"/>
    <mergeCell ref="Q54:R54"/>
    <mergeCell ref="T54:U54"/>
    <mergeCell ref="T55:U55"/>
    <mergeCell ref="Q55:R55"/>
    <mergeCell ref="K40:L40"/>
    <mergeCell ref="K41:L41"/>
    <mergeCell ref="K42:L42"/>
    <mergeCell ref="K43:L43"/>
    <mergeCell ref="O54:P54"/>
    <mergeCell ref="O55:P55"/>
    <mergeCell ref="M40:N40"/>
    <mergeCell ref="K53:L53"/>
    <mergeCell ref="K48:L48"/>
    <mergeCell ref="K49:L49"/>
    <mergeCell ref="K50:L50"/>
    <mergeCell ref="K51:L51"/>
    <mergeCell ref="M51:N51"/>
    <mergeCell ref="M44:N44"/>
    <mergeCell ref="M45:N45"/>
    <mergeCell ref="M46:N46"/>
    <mergeCell ref="M47:N47"/>
    <mergeCell ref="M48:N48"/>
    <mergeCell ref="M49:N49"/>
    <mergeCell ref="M50:N50"/>
    <mergeCell ref="C42:D42"/>
    <mergeCell ref="C43:D43"/>
    <mergeCell ref="C40:D40"/>
    <mergeCell ref="C41:D41"/>
    <mergeCell ref="K37:L37"/>
    <mergeCell ref="K38:L38"/>
    <mergeCell ref="K44:L44"/>
    <mergeCell ref="A56:M56"/>
    <mergeCell ref="C55:D55"/>
    <mergeCell ref="I55:J55"/>
    <mergeCell ref="K54:L54"/>
    <mergeCell ref="K55:L55"/>
    <mergeCell ref="M54:N54"/>
    <mergeCell ref="M55:N55"/>
    <mergeCell ref="C54:D54"/>
    <mergeCell ref="C48:D48"/>
    <mergeCell ref="C49:D49"/>
    <mergeCell ref="C50:D50"/>
    <mergeCell ref="C51:D51"/>
    <mergeCell ref="C52:D52"/>
    <mergeCell ref="C53:D53"/>
    <mergeCell ref="I52:J52"/>
    <mergeCell ref="I53:J53"/>
    <mergeCell ref="E54:H54"/>
    <mergeCell ref="E55:H55"/>
    <mergeCell ref="I54:J54"/>
    <mergeCell ref="E53:H53"/>
    <mergeCell ref="M52:N52"/>
    <mergeCell ref="M53:N53"/>
    <mergeCell ref="E52:H52"/>
    <mergeCell ref="K52:L52"/>
    <mergeCell ref="B31:D33"/>
    <mergeCell ref="C34:D34"/>
    <mergeCell ref="E34:H34"/>
    <mergeCell ref="I34:J34"/>
    <mergeCell ref="K34:L34"/>
    <mergeCell ref="M34:N34"/>
    <mergeCell ref="K46:L46"/>
    <mergeCell ref="K47:L47"/>
    <mergeCell ref="I36:J36"/>
    <mergeCell ref="E38:H38"/>
    <mergeCell ref="E39:H39"/>
    <mergeCell ref="E40:H40"/>
    <mergeCell ref="I38:J38"/>
    <mergeCell ref="E41:H41"/>
    <mergeCell ref="E42:H42"/>
    <mergeCell ref="E43:H43"/>
    <mergeCell ref="I42:J42"/>
    <mergeCell ref="C44:D44"/>
    <mergeCell ref="C45:D45"/>
    <mergeCell ref="C46:D46"/>
    <mergeCell ref="C47:D47"/>
    <mergeCell ref="I50:J50"/>
    <mergeCell ref="I51:J51"/>
    <mergeCell ref="I46:J46"/>
    <mergeCell ref="I47:J47"/>
    <mergeCell ref="I48:J48"/>
    <mergeCell ref="I49:J49"/>
    <mergeCell ref="E51:H51"/>
    <mergeCell ref="E44:H44"/>
    <mergeCell ref="E45:H45"/>
    <mergeCell ref="E46:H46"/>
    <mergeCell ref="E49:H49"/>
    <mergeCell ref="E47:H47"/>
    <mergeCell ref="E50:H50"/>
    <mergeCell ref="E48:H48"/>
    <mergeCell ref="O50:P50"/>
    <mergeCell ref="O51:P51"/>
    <mergeCell ref="O40:P40"/>
    <mergeCell ref="O41:P41"/>
    <mergeCell ref="O42:P42"/>
    <mergeCell ref="O43:P43"/>
    <mergeCell ref="Q48:R48"/>
    <mergeCell ref="Q49:R49"/>
    <mergeCell ref="O44:P44"/>
    <mergeCell ref="O45:P45"/>
    <mergeCell ref="O46:P46"/>
    <mergeCell ref="O47:P47"/>
    <mergeCell ref="O48:P48"/>
    <mergeCell ref="O49:P49"/>
    <mergeCell ref="T37:U37"/>
    <mergeCell ref="T38:U38"/>
    <mergeCell ref="T39:U39"/>
    <mergeCell ref="O52:P52"/>
    <mergeCell ref="O53:P53"/>
    <mergeCell ref="Q44:R44"/>
    <mergeCell ref="Q45:R45"/>
    <mergeCell ref="Q46:R46"/>
    <mergeCell ref="Q47:R47"/>
    <mergeCell ref="T40:U40"/>
    <mergeCell ref="T41:U41"/>
    <mergeCell ref="T44:U44"/>
    <mergeCell ref="T45:U45"/>
    <mergeCell ref="T42:U42"/>
    <mergeCell ref="T43:U43"/>
    <mergeCell ref="T46:U46"/>
    <mergeCell ref="T47:U47"/>
    <mergeCell ref="Q51:R51"/>
    <mergeCell ref="T52:U52"/>
    <mergeCell ref="T53:U53"/>
    <mergeCell ref="T48:U48"/>
    <mergeCell ref="T49:U49"/>
    <mergeCell ref="T50:U50"/>
    <mergeCell ref="T51:U51"/>
    <mergeCell ref="Q52:R52"/>
    <mergeCell ref="Q53:R53"/>
    <mergeCell ref="Q36:R36"/>
    <mergeCell ref="Q37:R37"/>
    <mergeCell ref="Q38:R38"/>
    <mergeCell ref="Q39:R39"/>
    <mergeCell ref="Q40:R40"/>
    <mergeCell ref="Q41:R41"/>
    <mergeCell ref="Q42:R42"/>
    <mergeCell ref="Q43:R43"/>
    <mergeCell ref="Q50:R50"/>
  </mergeCells>
  <phoneticPr fontId="18"/>
  <printOptions horizontalCentered="1"/>
  <pageMargins left="0.59055118110236227" right="0.59055118110236227" top="0.59055118110236227" bottom="0.59055118110236227" header="0.39370078740157483" footer="0.39370078740157483"/>
  <pageSetup paperSize="9" scale="70" firstPageNumber="64" orientation="portrait" useFirstPageNumber="1" verticalDpi="300" r:id="rId1"/>
  <headerFooter scaleWithDoc="0" alignWithMargins="0">
    <oddHeader>&amp;L事業所</oddHeader>
    <oddFooter>&amp;C&amp;11－&amp;12&amp;P&amp;11－</oddFooter>
  </headerFooter>
  <colBreaks count="1" manualBreakCount="1">
    <brk id="21" max="55" man="1"/>
  </colBreaks>
</worksheet>
</file>

<file path=xl/worksheets/sheet3.xml><?xml version="1.0" encoding="utf-8"?>
<worksheet xmlns="http://schemas.openxmlformats.org/spreadsheetml/2006/main" xmlns:r="http://schemas.openxmlformats.org/officeDocument/2006/relationships">
  <sheetPr>
    <pageSetUpPr fitToPage="1"/>
  </sheetPr>
  <dimension ref="A1:AM56"/>
  <sheetViews>
    <sheetView view="pageBreakPreview" zoomScaleNormal="100" zoomScaleSheetLayoutView="100" workbookViewId="0">
      <pane xSplit="1" topLeftCell="R1" activePane="topRight" state="frozen"/>
      <selection activeCell="A26" sqref="A26"/>
      <selection pane="topRight" activeCell="U2" sqref="U2"/>
    </sheetView>
  </sheetViews>
  <sheetFormatPr defaultRowHeight="15" customHeight="1"/>
  <cols>
    <col min="1" max="1" width="10.5703125" style="13" customWidth="1"/>
    <col min="2" max="2" width="7.7109375" style="13" customWidth="1"/>
    <col min="3" max="3" width="8.7109375" style="13" customWidth="1"/>
    <col min="4" max="4" width="4.85546875" style="13" customWidth="1"/>
    <col min="5" max="5" width="5.42578125" style="13" customWidth="1"/>
    <col min="6" max="7" width="7" style="13" hidden="1" customWidth="1"/>
    <col min="8" max="8" width="5.140625" style="13" customWidth="1"/>
    <col min="9" max="9" width="5.5703125" style="13" customWidth="1"/>
    <col min="10" max="10" width="7" style="13" customWidth="1"/>
    <col min="11" max="11" width="8.42578125" style="13" customWidth="1"/>
    <col min="12" max="12" width="5.7109375" style="13" customWidth="1"/>
    <col min="13" max="13" width="9.42578125" style="13" customWidth="1"/>
    <col min="14" max="14" width="5.5703125" style="13" customWidth="1"/>
    <col min="15" max="15" width="7.7109375" style="13" customWidth="1"/>
    <col min="16" max="16" width="5.28515625" style="13" customWidth="1"/>
    <col min="17" max="17" width="7.85546875" style="13" customWidth="1"/>
    <col min="18" max="18" width="6.28515625" style="13" customWidth="1"/>
    <col min="19" max="20" width="7.7109375" style="13" customWidth="1"/>
    <col min="21" max="21" width="8.7109375" style="13" customWidth="1"/>
    <col min="22" max="22" width="5.140625" style="13" customWidth="1"/>
    <col min="23" max="23" width="6.85546875" style="13" customWidth="1"/>
    <col min="24" max="24" width="6.5703125" style="13" customWidth="1"/>
    <col min="25" max="25" width="7" style="13" customWidth="1"/>
    <col min="26" max="27" width="7.140625" style="13" customWidth="1"/>
    <col min="28" max="29" width="6.85546875" style="13" customWidth="1"/>
    <col min="30" max="30" width="7.140625" style="13" customWidth="1"/>
    <col min="31" max="31" width="7.7109375" style="13" customWidth="1"/>
    <col min="32" max="32" width="7.28515625" style="13" customWidth="1"/>
    <col min="33" max="33" width="7.7109375" style="13" customWidth="1"/>
    <col min="34" max="34" width="7" style="13" customWidth="1"/>
    <col min="35" max="35" width="8.7109375" style="13" customWidth="1"/>
    <col min="36" max="36" width="5.7109375" style="13" customWidth="1"/>
    <col min="37" max="37" width="7.5703125" style="13" customWidth="1"/>
    <col min="38" max="38" width="7.7109375" style="13" bestFit="1" customWidth="1"/>
    <col min="39" max="39" width="7.5703125" style="13" customWidth="1"/>
    <col min="40" max="16384" width="9.140625" style="12"/>
  </cols>
  <sheetData>
    <row r="1" spans="1:39" ht="5.0999999999999996" customHeight="1"/>
    <row r="2" spans="1:39" ht="15" customHeight="1" thickBot="1">
      <c r="A2" s="769" t="s">
        <v>375</v>
      </c>
      <c r="B2" s="769"/>
      <c r="C2" s="769"/>
      <c r="D2" s="769"/>
      <c r="E2" s="769"/>
      <c r="F2" s="769"/>
      <c r="G2" s="769"/>
      <c r="H2" s="769"/>
      <c r="I2" s="769"/>
      <c r="J2" s="769"/>
      <c r="K2" s="769"/>
      <c r="L2" s="769"/>
      <c r="AK2" s="3" t="s">
        <v>6</v>
      </c>
      <c r="AM2" s="3" t="s">
        <v>6</v>
      </c>
    </row>
    <row r="3" spans="1:39" ht="14.25" customHeight="1" thickBot="1">
      <c r="A3" s="770" t="s">
        <v>16</v>
      </c>
      <c r="B3" s="771" t="s">
        <v>361</v>
      </c>
      <c r="C3" s="772"/>
      <c r="D3" s="771" t="s">
        <v>431</v>
      </c>
      <c r="E3" s="772"/>
      <c r="F3" s="295"/>
      <c r="G3" s="296"/>
      <c r="H3" s="739" t="s">
        <v>432</v>
      </c>
      <c r="I3" s="740"/>
      <c r="J3" s="740"/>
      <c r="K3" s="740"/>
      <c r="L3" s="740"/>
      <c r="M3" s="741"/>
      <c r="N3" s="739" t="s">
        <v>19</v>
      </c>
      <c r="O3" s="740"/>
      <c r="P3" s="740"/>
      <c r="Q3" s="740"/>
      <c r="R3" s="740"/>
      <c r="S3" s="740"/>
      <c r="T3" s="740"/>
      <c r="U3" s="740"/>
      <c r="V3" s="740"/>
      <c r="W3" s="740"/>
      <c r="X3" s="740"/>
      <c r="Y3" s="740"/>
      <c r="Z3" s="740"/>
      <c r="AA3" s="740"/>
      <c r="AB3" s="740"/>
      <c r="AC3" s="740"/>
      <c r="AD3" s="740"/>
      <c r="AE3" s="740"/>
      <c r="AF3" s="740"/>
      <c r="AG3" s="740"/>
      <c r="AH3" s="740"/>
      <c r="AI3" s="740"/>
      <c r="AJ3" s="740"/>
      <c r="AK3" s="740"/>
      <c r="AL3" s="740"/>
      <c r="AM3" s="774"/>
    </row>
    <row r="4" spans="1:39" ht="28.5" customHeight="1" thickBot="1">
      <c r="A4" s="770"/>
      <c r="B4" s="772"/>
      <c r="C4" s="772"/>
      <c r="D4" s="772"/>
      <c r="E4" s="772"/>
      <c r="F4" s="738" t="s">
        <v>17</v>
      </c>
      <c r="G4" s="738"/>
      <c r="H4" s="737" t="s">
        <v>362</v>
      </c>
      <c r="I4" s="738"/>
      <c r="J4" s="737" t="s">
        <v>433</v>
      </c>
      <c r="K4" s="738"/>
      <c r="L4" s="773" t="s">
        <v>434</v>
      </c>
      <c r="M4" s="712"/>
      <c r="N4" s="742" t="s">
        <v>363</v>
      </c>
      <c r="O4" s="754"/>
      <c r="P4" s="742" t="s">
        <v>368</v>
      </c>
      <c r="Q4" s="754"/>
      <c r="R4" s="742" t="s">
        <v>364</v>
      </c>
      <c r="S4" s="754"/>
      <c r="T4" s="742" t="s">
        <v>365</v>
      </c>
      <c r="U4" s="754"/>
      <c r="V4" s="742" t="s">
        <v>366</v>
      </c>
      <c r="W4" s="754"/>
      <c r="X4" s="742" t="s">
        <v>367</v>
      </c>
      <c r="Y4" s="743"/>
      <c r="Z4" s="753" t="s">
        <v>570</v>
      </c>
      <c r="AA4" s="743"/>
      <c r="AB4" s="742" t="s">
        <v>370</v>
      </c>
      <c r="AC4" s="743"/>
      <c r="AD4" s="753" t="s">
        <v>371</v>
      </c>
      <c r="AE4" s="743"/>
      <c r="AF4" s="753" t="s">
        <v>571</v>
      </c>
      <c r="AG4" s="743"/>
      <c r="AH4" s="777" t="s">
        <v>572</v>
      </c>
      <c r="AI4" s="778"/>
      <c r="AJ4" s="746" t="s">
        <v>373</v>
      </c>
      <c r="AK4" s="781"/>
      <c r="AL4" s="775" t="s">
        <v>374</v>
      </c>
      <c r="AM4" s="747"/>
    </row>
    <row r="5" spans="1:39" ht="28.5" customHeight="1" thickBot="1">
      <c r="A5" s="770"/>
      <c r="B5" s="772"/>
      <c r="C5" s="772"/>
      <c r="D5" s="772"/>
      <c r="E5" s="772"/>
      <c r="F5" s="738"/>
      <c r="G5" s="738"/>
      <c r="H5" s="738"/>
      <c r="I5" s="738"/>
      <c r="J5" s="738"/>
      <c r="K5" s="738"/>
      <c r="L5" s="712"/>
      <c r="M5" s="712"/>
      <c r="N5" s="755"/>
      <c r="O5" s="690"/>
      <c r="P5" s="755"/>
      <c r="Q5" s="690"/>
      <c r="R5" s="755"/>
      <c r="S5" s="690"/>
      <c r="T5" s="755"/>
      <c r="U5" s="690"/>
      <c r="V5" s="755"/>
      <c r="W5" s="690"/>
      <c r="X5" s="744"/>
      <c r="Y5" s="745"/>
      <c r="Z5" s="744"/>
      <c r="AA5" s="745"/>
      <c r="AB5" s="744"/>
      <c r="AC5" s="745"/>
      <c r="AD5" s="744"/>
      <c r="AE5" s="745"/>
      <c r="AF5" s="744"/>
      <c r="AG5" s="745"/>
      <c r="AH5" s="779"/>
      <c r="AI5" s="780"/>
      <c r="AJ5" s="747"/>
      <c r="AK5" s="781"/>
      <c r="AL5" s="776"/>
      <c r="AM5" s="747"/>
    </row>
    <row r="6" spans="1:39" ht="15" customHeight="1">
      <c r="A6" s="770"/>
      <c r="B6" s="161" t="s">
        <v>8</v>
      </c>
      <c r="C6" s="162" t="s">
        <v>22</v>
      </c>
      <c r="D6" s="161" t="s">
        <v>8</v>
      </c>
      <c r="E6" s="161" t="s">
        <v>22</v>
      </c>
      <c r="F6" s="161" t="s">
        <v>8</v>
      </c>
      <c r="G6" s="161" t="s">
        <v>22</v>
      </c>
      <c r="H6" s="161" t="s">
        <v>8</v>
      </c>
      <c r="I6" s="161" t="s">
        <v>22</v>
      </c>
      <c r="J6" s="161" t="s">
        <v>8</v>
      </c>
      <c r="K6" s="161" t="s">
        <v>22</v>
      </c>
      <c r="L6" s="161" t="s">
        <v>8</v>
      </c>
      <c r="M6" s="161" t="s">
        <v>22</v>
      </c>
      <c r="N6" s="161" t="s">
        <v>8</v>
      </c>
      <c r="O6" s="161" t="s">
        <v>22</v>
      </c>
      <c r="P6" s="161" t="s">
        <v>8</v>
      </c>
      <c r="Q6" s="161" t="s">
        <v>22</v>
      </c>
      <c r="R6" s="161" t="s">
        <v>8</v>
      </c>
      <c r="S6" s="161" t="s">
        <v>22</v>
      </c>
      <c r="T6" s="161" t="s">
        <v>8</v>
      </c>
      <c r="U6" s="550" t="s">
        <v>22</v>
      </c>
      <c r="V6" s="673" t="s">
        <v>8</v>
      </c>
      <c r="W6" s="161" t="s">
        <v>22</v>
      </c>
      <c r="X6" s="673" t="s">
        <v>8</v>
      </c>
      <c r="Y6" s="161" t="s">
        <v>22</v>
      </c>
      <c r="Z6" s="161" t="s">
        <v>8</v>
      </c>
      <c r="AA6" s="161" t="s">
        <v>22</v>
      </c>
      <c r="AB6" s="161" t="s">
        <v>8</v>
      </c>
      <c r="AC6" s="161" t="s">
        <v>22</v>
      </c>
      <c r="AD6" s="161" t="s">
        <v>8</v>
      </c>
      <c r="AE6" s="161" t="s">
        <v>22</v>
      </c>
      <c r="AF6" s="161" t="s">
        <v>8</v>
      </c>
      <c r="AG6" s="161" t="s">
        <v>22</v>
      </c>
      <c r="AH6" s="161" t="s">
        <v>8</v>
      </c>
      <c r="AI6" s="161" t="s">
        <v>22</v>
      </c>
      <c r="AJ6" s="161" t="s">
        <v>436</v>
      </c>
      <c r="AK6" s="550" t="s">
        <v>22</v>
      </c>
      <c r="AL6" s="549" t="s">
        <v>436</v>
      </c>
      <c r="AM6" s="163" t="s">
        <v>22</v>
      </c>
    </row>
    <row r="7" spans="1:39" s="298" customFormat="1" ht="22.5" customHeight="1">
      <c r="A7" s="175" t="s">
        <v>437</v>
      </c>
      <c r="B7" s="284">
        <f t="shared" ref="B7:M7" si="0">SUM(B8:B27)</f>
        <v>4840</v>
      </c>
      <c r="C7" s="294">
        <f t="shared" si="0"/>
        <v>53339</v>
      </c>
      <c r="D7" s="294">
        <f t="shared" si="0"/>
        <v>3</v>
      </c>
      <c r="E7" s="294">
        <f t="shared" si="0"/>
        <v>31</v>
      </c>
      <c r="F7" s="294">
        <f t="shared" si="0"/>
        <v>517</v>
      </c>
      <c r="G7" s="294">
        <f t="shared" si="0"/>
        <v>7486</v>
      </c>
      <c r="H7" s="294">
        <f t="shared" si="0"/>
        <v>3</v>
      </c>
      <c r="I7" s="294">
        <f t="shared" si="0"/>
        <v>18</v>
      </c>
      <c r="J7" s="294">
        <f t="shared" si="0"/>
        <v>353</v>
      </c>
      <c r="K7" s="294">
        <f t="shared" si="0"/>
        <v>4139</v>
      </c>
      <c r="L7" s="294">
        <f t="shared" si="0"/>
        <v>161</v>
      </c>
      <c r="M7" s="294">
        <f t="shared" si="0"/>
        <v>3329</v>
      </c>
      <c r="N7" s="294">
        <f>SUM(N8:N27)</f>
        <v>4</v>
      </c>
      <c r="O7" s="294">
        <f>SUM(O8:O27)</f>
        <v>1076</v>
      </c>
      <c r="P7" s="294">
        <f t="shared" ref="P7:AM7" si="1">SUM(P8:P27)</f>
        <v>88</v>
      </c>
      <c r="Q7" s="294">
        <f t="shared" si="1"/>
        <v>3042</v>
      </c>
      <c r="R7" s="294">
        <f t="shared" si="1"/>
        <v>104</v>
      </c>
      <c r="S7" s="294">
        <f t="shared" si="1"/>
        <v>3108</v>
      </c>
      <c r="T7" s="294">
        <f t="shared" si="1"/>
        <v>1152</v>
      </c>
      <c r="U7" s="294">
        <f t="shared" si="1"/>
        <v>14204</v>
      </c>
      <c r="V7" s="294">
        <f t="shared" si="1"/>
        <v>81</v>
      </c>
      <c r="W7" s="294">
        <f t="shared" si="1"/>
        <v>981</v>
      </c>
      <c r="X7" s="294">
        <f t="shared" si="1"/>
        <v>628</v>
      </c>
      <c r="Y7" s="294">
        <f t="shared" si="1"/>
        <v>1725</v>
      </c>
      <c r="Z7" s="294">
        <f t="shared" si="1"/>
        <v>248</v>
      </c>
      <c r="AA7" s="294">
        <f t="shared" si="1"/>
        <v>1873</v>
      </c>
      <c r="AB7" s="294">
        <f t="shared" si="1"/>
        <v>662</v>
      </c>
      <c r="AC7" s="294">
        <f t="shared" si="1"/>
        <v>3681</v>
      </c>
      <c r="AD7" s="294">
        <f t="shared" si="1"/>
        <v>407</v>
      </c>
      <c r="AE7" s="294">
        <f t="shared" si="1"/>
        <v>2161</v>
      </c>
      <c r="AF7" s="294">
        <f t="shared" si="1"/>
        <v>209</v>
      </c>
      <c r="AG7" s="294">
        <f t="shared" si="1"/>
        <v>1260</v>
      </c>
      <c r="AH7" s="294">
        <f t="shared" si="1"/>
        <v>371</v>
      </c>
      <c r="AI7" s="294">
        <f t="shared" si="1"/>
        <v>7177</v>
      </c>
      <c r="AJ7" s="294">
        <f t="shared" si="1"/>
        <v>22</v>
      </c>
      <c r="AK7" s="294">
        <f t="shared" si="1"/>
        <v>198</v>
      </c>
      <c r="AL7" s="294">
        <f t="shared" si="1"/>
        <v>344</v>
      </c>
      <c r="AM7" s="285">
        <f t="shared" si="1"/>
        <v>5336</v>
      </c>
    </row>
    <row r="8" spans="1:39" s="165" customFormat="1" ht="22.5" customHeight="1">
      <c r="A8" s="408" t="s">
        <v>438</v>
      </c>
      <c r="B8" s="166">
        <v>206</v>
      </c>
      <c r="C8" s="167">
        <v>1485</v>
      </c>
      <c r="D8" s="167">
        <v>1</v>
      </c>
      <c r="E8" s="167">
        <v>3</v>
      </c>
      <c r="F8" s="167">
        <f>+H8+J8+L8</f>
        <v>24</v>
      </c>
      <c r="G8" s="167">
        <f>+I8+K8+M8</f>
        <v>141</v>
      </c>
      <c r="H8" s="167">
        <v>0</v>
      </c>
      <c r="I8" s="167">
        <v>0</v>
      </c>
      <c r="J8" s="167">
        <v>20</v>
      </c>
      <c r="K8" s="167">
        <v>125</v>
      </c>
      <c r="L8" s="167">
        <v>4</v>
      </c>
      <c r="M8" s="167">
        <v>16</v>
      </c>
      <c r="N8" s="167">
        <v>0</v>
      </c>
      <c r="O8" s="167">
        <v>0</v>
      </c>
      <c r="P8" s="36">
        <v>3</v>
      </c>
      <c r="Q8" s="36">
        <v>14</v>
      </c>
      <c r="R8" s="36">
        <v>3</v>
      </c>
      <c r="S8" s="36">
        <v>190</v>
      </c>
      <c r="T8" s="36">
        <v>39</v>
      </c>
      <c r="U8" s="36">
        <v>466</v>
      </c>
      <c r="V8" s="36">
        <v>0</v>
      </c>
      <c r="W8" s="36">
        <v>0</v>
      </c>
      <c r="X8" s="36">
        <v>42</v>
      </c>
      <c r="Y8" s="36">
        <v>62</v>
      </c>
      <c r="Z8" s="36">
        <v>10</v>
      </c>
      <c r="AA8" s="36">
        <v>50</v>
      </c>
      <c r="AB8" s="36">
        <v>19</v>
      </c>
      <c r="AC8" s="36">
        <v>98</v>
      </c>
      <c r="AD8" s="36">
        <v>16</v>
      </c>
      <c r="AE8" s="36">
        <v>93</v>
      </c>
      <c r="AF8" s="36">
        <v>13</v>
      </c>
      <c r="AG8" s="36">
        <v>28</v>
      </c>
      <c r="AH8" s="36">
        <v>20</v>
      </c>
      <c r="AI8" s="36">
        <v>191</v>
      </c>
      <c r="AJ8" s="36">
        <v>1</v>
      </c>
      <c r="AK8" s="36">
        <v>52</v>
      </c>
      <c r="AL8" s="36">
        <v>15</v>
      </c>
      <c r="AM8" s="168">
        <v>97</v>
      </c>
    </row>
    <row r="9" spans="1:39" s="165" customFormat="1" ht="22.5" customHeight="1">
      <c r="A9" s="408" t="s">
        <v>439</v>
      </c>
      <c r="B9" s="166">
        <v>182</v>
      </c>
      <c r="C9" s="167">
        <v>812</v>
      </c>
      <c r="D9" s="167">
        <v>0</v>
      </c>
      <c r="E9" s="167">
        <v>0</v>
      </c>
      <c r="F9" s="167">
        <f t="shared" ref="F9:G26" si="2">+H9+J9+L9</f>
        <v>27</v>
      </c>
      <c r="G9" s="167">
        <f t="shared" si="2"/>
        <v>195</v>
      </c>
      <c r="H9" s="167">
        <v>0</v>
      </c>
      <c r="I9" s="167">
        <v>0</v>
      </c>
      <c r="J9" s="167">
        <v>19</v>
      </c>
      <c r="K9" s="167">
        <v>148</v>
      </c>
      <c r="L9" s="167">
        <v>8</v>
      </c>
      <c r="M9" s="167">
        <v>47</v>
      </c>
      <c r="N9" s="167">
        <v>0</v>
      </c>
      <c r="O9" s="167">
        <v>0</v>
      </c>
      <c r="P9" s="36">
        <v>6</v>
      </c>
      <c r="Q9" s="36">
        <v>42</v>
      </c>
      <c r="R9" s="36">
        <v>5</v>
      </c>
      <c r="S9" s="36">
        <v>5</v>
      </c>
      <c r="T9" s="36">
        <v>29</v>
      </c>
      <c r="U9" s="36">
        <v>79</v>
      </c>
      <c r="V9" s="36">
        <v>4</v>
      </c>
      <c r="W9" s="36">
        <v>53</v>
      </c>
      <c r="X9" s="36">
        <v>25</v>
      </c>
      <c r="Y9" s="36">
        <v>39</v>
      </c>
      <c r="Z9" s="36">
        <v>15</v>
      </c>
      <c r="AA9" s="36">
        <v>61</v>
      </c>
      <c r="AB9" s="36">
        <v>27</v>
      </c>
      <c r="AC9" s="36">
        <v>74</v>
      </c>
      <c r="AD9" s="36">
        <v>11</v>
      </c>
      <c r="AE9" s="36">
        <v>16</v>
      </c>
      <c r="AF9" s="36">
        <v>11</v>
      </c>
      <c r="AG9" s="36">
        <v>23</v>
      </c>
      <c r="AH9" s="36">
        <v>12</v>
      </c>
      <c r="AI9" s="36">
        <v>104</v>
      </c>
      <c r="AJ9" s="36">
        <v>1</v>
      </c>
      <c r="AK9" s="36">
        <v>47</v>
      </c>
      <c r="AL9" s="36">
        <v>9</v>
      </c>
      <c r="AM9" s="168">
        <v>74</v>
      </c>
    </row>
    <row r="10" spans="1:39" s="165" customFormat="1" ht="22.5" customHeight="1">
      <c r="A10" s="408" t="s">
        <v>266</v>
      </c>
      <c r="B10" s="166">
        <v>429</v>
      </c>
      <c r="C10" s="167">
        <v>4604</v>
      </c>
      <c r="D10" s="167">
        <v>0</v>
      </c>
      <c r="E10" s="167">
        <v>0</v>
      </c>
      <c r="F10" s="167">
        <f t="shared" si="2"/>
        <v>45</v>
      </c>
      <c r="G10" s="167">
        <f t="shared" si="2"/>
        <v>478</v>
      </c>
      <c r="H10" s="167">
        <v>0</v>
      </c>
      <c r="I10" s="167">
        <v>0</v>
      </c>
      <c r="J10" s="167">
        <v>33</v>
      </c>
      <c r="K10" s="167">
        <v>367</v>
      </c>
      <c r="L10" s="167">
        <v>12</v>
      </c>
      <c r="M10" s="167">
        <v>111</v>
      </c>
      <c r="N10" s="167">
        <v>0</v>
      </c>
      <c r="O10" s="167">
        <v>0</v>
      </c>
      <c r="P10" s="36">
        <v>6</v>
      </c>
      <c r="Q10" s="36">
        <v>102</v>
      </c>
      <c r="R10" s="36">
        <v>4</v>
      </c>
      <c r="S10" s="36">
        <v>124</v>
      </c>
      <c r="T10" s="36">
        <v>95</v>
      </c>
      <c r="U10" s="36">
        <v>837</v>
      </c>
      <c r="V10" s="36">
        <v>7</v>
      </c>
      <c r="W10" s="36">
        <v>35</v>
      </c>
      <c r="X10" s="36">
        <v>61</v>
      </c>
      <c r="Y10" s="36">
        <v>183</v>
      </c>
      <c r="Z10" s="36">
        <v>30</v>
      </c>
      <c r="AA10" s="36">
        <v>251</v>
      </c>
      <c r="AB10" s="36">
        <v>51</v>
      </c>
      <c r="AC10" s="36">
        <v>527</v>
      </c>
      <c r="AD10" s="36">
        <v>43</v>
      </c>
      <c r="AE10" s="36">
        <v>185</v>
      </c>
      <c r="AF10" s="36">
        <v>18</v>
      </c>
      <c r="AG10" s="36">
        <v>145</v>
      </c>
      <c r="AH10" s="36">
        <v>46</v>
      </c>
      <c r="AI10" s="36">
        <v>1575</v>
      </c>
      <c r="AJ10" s="36">
        <v>2</v>
      </c>
      <c r="AK10" s="36">
        <v>9</v>
      </c>
      <c r="AL10" s="36">
        <v>21</v>
      </c>
      <c r="AM10" s="168">
        <v>153</v>
      </c>
    </row>
    <row r="11" spans="1:39" s="165" customFormat="1" ht="22.5" customHeight="1">
      <c r="A11" s="408" t="s">
        <v>440</v>
      </c>
      <c r="B11" s="166">
        <v>565</v>
      </c>
      <c r="C11" s="167">
        <v>9421</v>
      </c>
      <c r="D11" s="167">
        <v>2</v>
      </c>
      <c r="E11" s="167">
        <v>28</v>
      </c>
      <c r="F11" s="167">
        <f t="shared" si="2"/>
        <v>68</v>
      </c>
      <c r="G11" s="167">
        <f t="shared" si="2"/>
        <v>1340</v>
      </c>
      <c r="H11" s="167">
        <v>0</v>
      </c>
      <c r="I11" s="167">
        <v>0</v>
      </c>
      <c r="J11" s="167">
        <v>49</v>
      </c>
      <c r="K11" s="167">
        <v>1012</v>
      </c>
      <c r="L11" s="167">
        <v>19</v>
      </c>
      <c r="M11" s="167">
        <v>328</v>
      </c>
      <c r="N11" s="167">
        <v>4</v>
      </c>
      <c r="O11" s="36">
        <v>1076</v>
      </c>
      <c r="P11" s="36">
        <v>13</v>
      </c>
      <c r="Q11" s="36">
        <v>293</v>
      </c>
      <c r="R11" s="36">
        <v>7</v>
      </c>
      <c r="S11" s="36">
        <v>141</v>
      </c>
      <c r="T11" s="36">
        <v>145</v>
      </c>
      <c r="U11" s="36">
        <v>2150</v>
      </c>
      <c r="V11" s="36">
        <v>12</v>
      </c>
      <c r="W11" s="36">
        <v>254</v>
      </c>
      <c r="X11" s="36">
        <v>39</v>
      </c>
      <c r="Y11" s="36">
        <v>306</v>
      </c>
      <c r="Z11" s="36">
        <v>33</v>
      </c>
      <c r="AA11" s="36">
        <v>240</v>
      </c>
      <c r="AB11" s="36">
        <v>81</v>
      </c>
      <c r="AC11" s="36">
        <v>568</v>
      </c>
      <c r="AD11" s="36">
        <v>44</v>
      </c>
      <c r="AE11" s="36">
        <v>261</v>
      </c>
      <c r="AF11" s="36">
        <v>22</v>
      </c>
      <c r="AG11" s="36">
        <v>171</v>
      </c>
      <c r="AH11" s="36">
        <v>41</v>
      </c>
      <c r="AI11" s="36">
        <v>1071</v>
      </c>
      <c r="AJ11" s="36">
        <v>3</v>
      </c>
      <c r="AK11" s="36">
        <v>25</v>
      </c>
      <c r="AL11" s="36">
        <v>51</v>
      </c>
      <c r="AM11" s="168">
        <v>1497</v>
      </c>
    </row>
    <row r="12" spans="1:39" s="165" customFormat="1" ht="22.5" customHeight="1">
      <c r="A12" s="408" t="s">
        <v>441</v>
      </c>
      <c r="B12" s="166">
        <v>254</v>
      </c>
      <c r="C12" s="167">
        <v>3100</v>
      </c>
      <c r="D12" s="167">
        <v>0</v>
      </c>
      <c r="E12" s="167">
        <v>0</v>
      </c>
      <c r="F12" s="167">
        <f t="shared" si="2"/>
        <v>31</v>
      </c>
      <c r="G12" s="167">
        <f t="shared" si="2"/>
        <v>571</v>
      </c>
      <c r="H12" s="167">
        <v>0</v>
      </c>
      <c r="I12" s="167">
        <v>0</v>
      </c>
      <c r="J12" s="167">
        <v>17</v>
      </c>
      <c r="K12" s="167">
        <v>181</v>
      </c>
      <c r="L12" s="167">
        <v>14</v>
      </c>
      <c r="M12" s="167">
        <v>390</v>
      </c>
      <c r="N12" s="167">
        <v>0</v>
      </c>
      <c r="O12" s="167">
        <v>0</v>
      </c>
      <c r="P12" s="36">
        <v>5</v>
      </c>
      <c r="Q12" s="36">
        <v>80</v>
      </c>
      <c r="R12" s="36">
        <v>2</v>
      </c>
      <c r="S12" s="36">
        <v>76</v>
      </c>
      <c r="T12" s="36">
        <v>58</v>
      </c>
      <c r="U12" s="36">
        <v>1020</v>
      </c>
      <c r="V12" s="36">
        <v>11</v>
      </c>
      <c r="W12" s="36">
        <v>154</v>
      </c>
      <c r="X12" s="36">
        <v>11</v>
      </c>
      <c r="Y12" s="36">
        <v>44</v>
      </c>
      <c r="Z12" s="36">
        <v>21</v>
      </c>
      <c r="AA12" s="36">
        <v>149</v>
      </c>
      <c r="AB12" s="36">
        <v>35</v>
      </c>
      <c r="AC12" s="36">
        <v>220</v>
      </c>
      <c r="AD12" s="36">
        <v>15</v>
      </c>
      <c r="AE12" s="36">
        <v>117</v>
      </c>
      <c r="AF12" s="36">
        <v>14</v>
      </c>
      <c r="AG12" s="36">
        <v>60</v>
      </c>
      <c r="AH12" s="36">
        <v>15</v>
      </c>
      <c r="AI12" s="36">
        <v>192</v>
      </c>
      <c r="AJ12" s="36">
        <v>0</v>
      </c>
      <c r="AK12" s="36">
        <v>0</v>
      </c>
      <c r="AL12" s="36">
        <v>36</v>
      </c>
      <c r="AM12" s="168">
        <v>417</v>
      </c>
    </row>
    <row r="13" spans="1:39" s="165" customFormat="1" ht="22.5" customHeight="1">
      <c r="A13" s="408" t="s">
        <v>442</v>
      </c>
      <c r="B13" s="166">
        <v>429</v>
      </c>
      <c r="C13" s="167">
        <v>5455</v>
      </c>
      <c r="D13" s="167">
        <v>0</v>
      </c>
      <c r="E13" s="167">
        <v>0</v>
      </c>
      <c r="F13" s="167">
        <f t="shared" si="2"/>
        <v>26</v>
      </c>
      <c r="G13" s="167">
        <f t="shared" si="2"/>
        <v>404</v>
      </c>
      <c r="H13" s="167">
        <v>0</v>
      </c>
      <c r="I13" s="167">
        <v>0</v>
      </c>
      <c r="J13" s="167">
        <v>19</v>
      </c>
      <c r="K13" s="167">
        <v>244</v>
      </c>
      <c r="L13" s="167">
        <v>7</v>
      </c>
      <c r="M13" s="167">
        <v>160</v>
      </c>
      <c r="N13" s="167">
        <v>0</v>
      </c>
      <c r="O13" s="167">
        <v>0</v>
      </c>
      <c r="P13" s="36">
        <v>10</v>
      </c>
      <c r="Q13" s="36">
        <v>1542</v>
      </c>
      <c r="R13" s="36">
        <v>11</v>
      </c>
      <c r="S13" s="36">
        <v>208</v>
      </c>
      <c r="T13" s="36">
        <v>111</v>
      </c>
      <c r="U13" s="36">
        <v>1258</v>
      </c>
      <c r="V13" s="36">
        <v>9</v>
      </c>
      <c r="W13" s="36">
        <v>107</v>
      </c>
      <c r="X13" s="36">
        <v>51</v>
      </c>
      <c r="Y13" s="36">
        <v>150</v>
      </c>
      <c r="Z13" s="36">
        <v>20</v>
      </c>
      <c r="AA13" s="36">
        <v>201</v>
      </c>
      <c r="AB13" s="36">
        <v>69</v>
      </c>
      <c r="AC13" s="36">
        <v>395</v>
      </c>
      <c r="AD13" s="36">
        <v>56</v>
      </c>
      <c r="AE13" s="36">
        <v>344</v>
      </c>
      <c r="AF13" s="36">
        <v>23</v>
      </c>
      <c r="AG13" s="36">
        <v>193</v>
      </c>
      <c r="AH13" s="36">
        <v>23</v>
      </c>
      <c r="AI13" s="36">
        <v>476</v>
      </c>
      <c r="AJ13" s="36">
        <v>3</v>
      </c>
      <c r="AK13" s="36">
        <v>13</v>
      </c>
      <c r="AL13" s="36">
        <v>17</v>
      </c>
      <c r="AM13" s="168">
        <v>164</v>
      </c>
    </row>
    <row r="14" spans="1:39" s="165" customFormat="1" ht="22.5" customHeight="1">
      <c r="A14" s="408" t="s">
        <v>443</v>
      </c>
      <c r="B14" s="166">
        <v>341</v>
      </c>
      <c r="C14" s="167">
        <v>1767</v>
      </c>
      <c r="D14" s="167">
        <v>0</v>
      </c>
      <c r="E14" s="167">
        <v>0</v>
      </c>
      <c r="F14" s="167">
        <f t="shared" si="2"/>
        <v>13</v>
      </c>
      <c r="G14" s="167">
        <f t="shared" si="2"/>
        <v>91</v>
      </c>
      <c r="H14" s="167">
        <v>0</v>
      </c>
      <c r="I14" s="167">
        <v>0</v>
      </c>
      <c r="J14" s="167">
        <v>10</v>
      </c>
      <c r="K14" s="167">
        <v>64</v>
      </c>
      <c r="L14" s="167">
        <v>3</v>
      </c>
      <c r="M14" s="167">
        <v>27</v>
      </c>
      <c r="N14" s="167">
        <v>0</v>
      </c>
      <c r="O14" s="167">
        <v>0</v>
      </c>
      <c r="P14" s="36">
        <v>4</v>
      </c>
      <c r="Q14" s="36">
        <v>28</v>
      </c>
      <c r="R14" s="36">
        <v>4</v>
      </c>
      <c r="S14" s="36">
        <v>326</v>
      </c>
      <c r="T14" s="36">
        <v>45</v>
      </c>
      <c r="U14" s="36">
        <v>134</v>
      </c>
      <c r="V14" s="36">
        <v>7</v>
      </c>
      <c r="W14" s="36">
        <v>75</v>
      </c>
      <c r="X14" s="36">
        <v>30</v>
      </c>
      <c r="Y14" s="36">
        <v>130</v>
      </c>
      <c r="Z14" s="36">
        <v>13</v>
      </c>
      <c r="AA14" s="36">
        <v>86</v>
      </c>
      <c r="AB14" s="36">
        <v>147</v>
      </c>
      <c r="AC14" s="36">
        <v>402</v>
      </c>
      <c r="AD14" s="36">
        <v>34</v>
      </c>
      <c r="AE14" s="36">
        <v>128</v>
      </c>
      <c r="AF14" s="36">
        <v>13</v>
      </c>
      <c r="AG14" s="36">
        <v>40</v>
      </c>
      <c r="AH14" s="36">
        <v>17</v>
      </c>
      <c r="AI14" s="36">
        <v>154</v>
      </c>
      <c r="AJ14" s="36">
        <v>1</v>
      </c>
      <c r="AK14" s="36">
        <v>5</v>
      </c>
      <c r="AL14" s="36">
        <v>13</v>
      </c>
      <c r="AM14" s="168">
        <v>168</v>
      </c>
    </row>
    <row r="15" spans="1:39" s="165" customFormat="1" ht="22.5" customHeight="1">
      <c r="A15" s="408" t="s">
        <v>444</v>
      </c>
      <c r="B15" s="166">
        <v>424</v>
      </c>
      <c r="C15" s="167">
        <v>2551</v>
      </c>
      <c r="D15" s="167">
        <v>0</v>
      </c>
      <c r="E15" s="167">
        <v>0</v>
      </c>
      <c r="F15" s="167">
        <f t="shared" si="2"/>
        <v>38</v>
      </c>
      <c r="G15" s="167">
        <f t="shared" si="2"/>
        <v>327</v>
      </c>
      <c r="H15" s="167">
        <v>0</v>
      </c>
      <c r="I15" s="167">
        <v>0</v>
      </c>
      <c r="J15" s="167">
        <v>25</v>
      </c>
      <c r="K15" s="167">
        <v>152</v>
      </c>
      <c r="L15" s="167">
        <v>13</v>
      </c>
      <c r="M15" s="167">
        <v>175</v>
      </c>
      <c r="N15" s="167">
        <v>0</v>
      </c>
      <c r="O15" s="167">
        <v>0</v>
      </c>
      <c r="P15" s="36">
        <v>9</v>
      </c>
      <c r="Q15" s="36">
        <v>75</v>
      </c>
      <c r="R15" s="36">
        <v>4</v>
      </c>
      <c r="S15" s="36">
        <v>127</v>
      </c>
      <c r="T15" s="36">
        <v>91</v>
      </c>
      <c r="U15" s="36">
        <v>631</v>
      </c>
      <c r="V15" s="36">
        <v>5</v>
      </c>
      <c r="W15" s="36">
        <v>44</v>
      </c>
      <c r="X15" s="36">
        <v>98</v>
      </c>
      <c r="Y15" s="36">
        <v>185</v>
      </c>
      <c r="Z15" s="36">
        <v>25</v>
      </c>
      <c r="AA15" s="36">
        <v>157</v>
      </c>
      <c r="AB15" s="36">
        <v>24</v>
      </c>
      <c r="AC15" s="36">
        <v>120</v>
      </c>
      <c r="AD15" s="36">
        <v>52</v>
      </c>
      <c r="AE15" s="36">
        <v>162</v>
      </c>
      <c r="AF15" s="36">
        <v>21</v>
      </c>
      <c r="AG15" s="36">
        <v>131</v>
      </c>
      <c r="AH15" s="36">
        <v>41</v>
      </c>
      <c r="AI15" s="36">
        <v>525</v>
      </c>
      <c r="AJ15" s="36">
        <v>2</v>
      </c>
      <c r="AK15" s="36">
        <v>10</v>
      </c>
      <c r="AL15" s="36">
        <v>14</v>
      </c>
      <c r="AM15" s="168">
        <v>57</v>
      </c>
    </row>
    <row r="16" spans="1:39" s="165" customFormat="1" ht="22.5" customHeight="1">
      <c r="A16" s="408" t="s">
        <v>445</v>
      </c>
      <c r="B16" s="166">
        <v>121</v>
      </c>
      <c r="C16" s="167">
        <v>727</v>
      </c>
      <c r="D16" s="167">
        <v>0</v>
      </c>
      <c r="E16" s="167">
        <v>0</v>
      </c>
      <c r="F16" s="167">
        <f t="shared" si="2"/>
        <v>13</v>
      </c>
      <c r="G16" s="167">
        <f t="shared" si="2"/>
        <v>91</v>
      </c>
      <c r="H16" s="167">
        <v>0</v>
      </c>
      <c r="I16" s="167">
        <v>0</v>
      </c>
      <c r="J16" s="167">
        <v>5</v>
      </c>
      <c r="K16" s="167">
        <v>44</v>
      </c>
      <c r="L16" s="167">
        <v>8</v>
      </c>
      <c r="M16" s="167">
        <v>47</v>
      </c>
      <c r="N16" s="167">
        <v>0</v>
      </c>
      <c r="O16" s="167">
        <v>0</v>
      </c>
      <c r="P16" s="36">
        <v>3</v>
      </c>
      <c r="Q16" s="36">
        <v>11</v>
      </c>
      <c r="R16" s="36">
        <v>2</v>
      </c>
      <c r="S16" s="36">
        <v>28</v>
      </c>
      <c r="T16" s="36">
        <v>33</v>
      </c>
      <c r="U16" s="36">
        <v>261</v>
      </c>
      <c r="V16" s="36">
        <v>1</v>
      </c>
      <c r="W16" s="36">
        <v>12</v>
      </c>
      <c r="X16" s="36">
        <v>22</v>
      </c>
      <c r="Y16" s="36">
        <v>47</v>
      </c>
      <c r="Z16" s="36">
        <v>4</v>
      </c>
      <c r="AA16" s="36">
        <v>32</v>
      </c>
      <c r="AB16" s="36">
        <v>13</v>
      </c>
      <c r="AC16" s="36">
        <v>37</v>
      </c>
      <c r="AD16" s="36">
        <v>5</v>
      </c>
      <c r="AE16" s="36">
        <v>6</v>
      </c>
      <c r="AF16" s="36">
        <v>5</v>
      </c>
      <c r="AG16" s="36">
        <v>35</v>
      </c>
      <c r="AH16" s="36">
        <v>10</v>
      </c>
      <c r="AI16" s="36">
        <v>87</v>
      </c>
      <c r="AJ16" s="36">
        <v>0</v>
      </c>
      <c r="AK16" s="36">
        <v>0</v>
      </c>
      <c r="AL16" s="36">
        <v>10</v>
      </c>
      <c r="AM16" s="168">
        <v>80</v>
      </c>
    </row>
    <row r="17" spans="1:39" s="165" customFormat="1" ht="22.5" customHeight="1">
      <c r="A17" s="408" t="s">
        <v>446</v>
      </c>
      <c r="B17" s="166">
        <v>4</v>
      </c>
      <c r="C17" s="167">
        <v>145</v>
      </c>
      <c r="D17" s="167">
        <v>0</v>
      </c>
      <c r="E17" s="167">
        <v>0</v>
      </c>
      <c r="F17" s="167">
        <f t="shared" si="2"/>
        <v>0</v>
      </c>
      <c r="G17" s="167">
        <f t="shared" si="2"/>
        <v>0</v>
      </c>
      <c r="H17" s="167">
        <v>0</v>
      </c>
      <c r="I17" s="167">
        <v>0</v>
      </c>
      <c r="J17" s="167">
        <v>0</v>
      </c>
      <c r="K17" s="167">
        <v>0</v>
      </c>
      <c r="L17" s="167">
        <v>0</v>
      </c>
      <c r="M17" s="167">
        <v>0</v>
      </c>
      <c r="N17" s="167">
        <v>0</v>
      </c>
      <c r="O17" s="167">
        <v>0</v>
      </c>
      <c r="P17" s="36">
        <v>2</v>
      </c>
      <c r="Q17" s="36">
        <v>31</v>
      </c>
      <c r="R17" s="36">
        <v>1</v>
      </c>
      <c r="S17" s="36">
        <v>103</v>
      </c>
      <c r="T17" s="36">
        <v>1</v>
      </c>
      <c r="U17" s="36">
        <v>11</v>
      </c>
      <c r="V17" s="36">
        <v>0</v>
      </c>
      <c r="W17" s="36">
        <v>0</v>
      </c>
      <c r="X17" s="165">
        <v>0</v>
      </c>
      <c r="Y17" s="36">
        <v>0</v>
      </c>
      <c r="Z17" s="36">
        <v>0</v>
      </c>
      <c r="AA17" s="36">
        <v>0</v>
      </c>
      <c r="AB17" s="165">
        <v>0</v>
      </c>
      <c r="AC17" s="36">
        <v>0</v>
      </c>
      <c r="AD17" s="36">
        <v>0</v>
      </c>
      <c r="AE17" s="36">
        <v>0</v>
      </c>
      <c r="AF17" s="36">
        <v>0</v>
      </c>
      <c r="AG17" s="36">
        <v>0</v>
      </c>
      <c r="AH17" s="165">
        <v>0</v>
      </c>
      <c r="AI17" s="36">
        <v>0</v>
      </c>
      <c r="AJ17" s="36">
        <v>0</v>
      </c>
      <c r="AK17" s="36">
        <v>0</v>
      </c>
      <c r="AL17" s="36">
        <v>0</v>
      </c>
      <c r="AM17" s="168">
        <v>0</v>
      </c>
    </row>
    <row r="18" spans="1:39" s="165" customFormat="1" ht="22.5" customHeight="1">
      <c r="A18" s="408" t="s">
        <v>447</v>
      </c>
      <c r="B18" s="166">
        <v>255</v>
      </c>
      <c r="C18" s="167">
        <v>5082</v>
      </c>
      <c r="D18" s="167">
        <v>0</v>
      </c>
      <c r="E18" s="167">
        <v>0</v>
      </c>
      <c r="F18" s="167">
        <f t="shared" si="2"/>
        <v>31</v>
      </c>
      <c r="G18" s="167">
        <f t="shared" si="2"/>
        <v>1366</v>
      </c>
      <c r="H18" s="167">
        <v>2</v>
      </c>
      <c r="I18" s="167">
        <v>16</v>
      </c>
      <c r="J18" s="167">
        <v>14</v>
      </c>
      <c r="K18" s="167">
        <v>289</v>
      </c>
      <c r="L18" s="167">
        <v>15</v>
      </c>
      <c r="M18" s="167">
        <v>1061</v>
      </c>
      <c r="N18" s="167">
        <v>0</v>
      </c>
      <c r="O18" s="167">
        <v>0</v>
      </c>
      <c r="P18" s="36">
        <v>11</v>
      </c>
      <c r="Q18" s="36">
        <v>275</v>
      </c>
      <c r="R18" s="36">
        <v>5</v>
      </c>
      <c r="S18" s="36">
        <v>179</v>
      </c>
      <c r="T18" s="36">
        <v>71</v>
      </c>
      <c r="U18" s="36">
        <v>1153</v>
      </c>
      <c r="V18" s="36">
        <v>2</v>
      </c>
      <c r="W18" s="36">
        <v>13</v>
      </c>
      <c r="X18" s="36">
        <v>38</v>
      </c>
      <c r="Y18" s="36">
        <v>99</v>
      </c>
      <c r="Z18" s="36">
        <v>19</v>
      </c>
      <c r="AA18" s="36">
        <v>334</v>
      </c>
      <c r="AB18" s="36">
        <v>21</v>
      </c>
      <c r="AC18" s="36">
        <v>102</v>
      </c>
      <c r="AD18" s="36">
        <v>15</v>
      </c>
      <c r="AE18" s="36">
        <v>91</v>
      </c>
      <c r="AF18" s="36">
        <v>9</v>
      </c>
      <c r="AG18" s="36">
        <v>95</v>
      </c>
      <c r="AH18" s="36">
        <v>10</v>
      </c>
      <c r="AI18" s="36">
        <v>88</v>
      </c>
      <c r="AJ18" s="36">
        <v>1</v>
      </c>
      <c r="AK18" s="36">
        <v>4</v>
      </c>
      <c r="AL18" s="36">
        <v>22</v>
      </c>
      <c r="AM18" s="168">
        <v>1283</v>
      </c>
    </row>
    <row r="19" spans="1:39" s="165" customFormat="1" ht="22.5" customHeight="1">
      <c r="A19" s="408" t="s">
        <v>448</v>
      </c>
      <c r="B19" s="166">
        <v>279</v>
      </c>
      <c r="C19" s="167">
        <v>1812</v>
      </c>
      <c r="D19" s="167">
        <v>0</v>
      </c>
      <c r="E19" s="167">
        <v>0</v>
      </c>
      <c r="F19" s="167">
        <f t="shared" si="2"/>
        <v>13</v>
      </c>
      <c r="G19" s="167">
        <f t="shared" si="2"/>
        <v>118</v>
      </c>
      <c r="H19" s="167">
        <v>0</v>
      </c>
      <c r="I19" s="167">
        <v>0</v>
      </c>
      <c r="J19" s="167">
        <v>9</v>
      </c>
      <c r="K19" s="167">
        <v>94</v>
      </c>
      <c r="L19" s="167">
        <v>4</v>
      </c>
      <c r="M19" s="167">
        <v>24</v>
      </c>
      <c r="N19" s="167">
        <v>0</v>
      </c>
      <c r="O19" s="167">
        <v>0</v>
      </c>
      <c r="P19" s="36">
        <v>2</v>
      </c>
      <c r="Q19" s="36">
        <v>135</v>
      </c>
      <c r="R19" s="36">
        <v>2</v>
      </c>
      <c r="S19" s="36">
        <v>75</v>
      </c>
      <c r="T19" s="36">
        <v>57</v>
      </c>
      <c r="U19" s="36">
        <v>379</v>
      </c>
      <c r="V19" s="36">
        <v>5</v>
      </c>
      <c r="W19" s="36">
        <v>123</v>
      </c>
      <c r="X19" s="36">
        <v>48</v>
      </c>
      <c r="Y19" s="36">
        <v>81</v>
      </c>
      <c r="Z19" s="36">
        <v>9</v>
      </c>
      <c r="AA19" s="36">
        <v>17</v>
      </c>
      <c r="AB19" s="36">
        <v>54</v>
      </c>
      <c r="AC19" s="36">
        <v>225</v>
      </c>
      <c r="AD19" s="36">
        <v>30</v>
      </c>
      <c r="AE19" s="36">
        <v>65</v>
      </c>
      <c r="AF19" s="36">
        <v>14</v>
      </c>
      <c r="AG19" s="36">
        <v>34</v>
      </c>
      <c r="AH19" s="36">
        <v>23</v>
      </c>
      <c r="AI19" s="36">
        <v>317</v>
      </c>
      <c r="AJ19" s="36">
        <v>2</v>
      </c>
      <c r="AK19" s="36">
        <v>9</v>
      </c>
      <c r="AL19" s="36">
        <v>20</v>
      </c>
      <c r="AM19" s="168">
        <v>234</v>
      </c>
    </row>
    <row r="20" spans="1:39" s="165" customFormat="1" ht="22.5" customHeight="1">
      <c r="A20" s="408" t="s">
        <v>449</v>
      </c>
      <c r="B20" s="166">
        <v>71</v>
      </c>
      <c r="C20" s="167">
        <v>988</v>
      </c>
      <c r="D20" s="167">
        <v>0</v>
      </c>
      <c r="E20" s="167">
        <v>0</v>
      </c>
      <c r="F20" s="167">
        <f t="shared" si="2"/>
        <v>15</v>
      </c>
      <c r="G20" s="167">
        <f t="shared" si="2"/>
        <v>136</v>
      </c>
      <c r="H20" s="167">
        <v>0</v>
      </c>
      <c r="I20" s="167">
        <v>0</v>
      </c>
      <c r="J20" s="167">
        <v>11</v>
      </c>
      <c r="K20" s="167">
        <v>89</v>
      </c>
      <c r="L20" s="167">
        <v>4</v>
      </c>
      <c r="M20" s="167">
        <v>47</v>
      </c>
      <c r="N20" s="167">
        <v>0</v>
      </c>
      <c r="O20" s="167">
        <v>0</v>
      </c>
      <c r="P20" s="36">
        <v>2</v>
      </c>
      <c r="Q20" s="36">
        <v>281</v>
      </c>
      <c r="R20" s="36">
        <v>2</v>
      </c>
      <c r="S20" s="36">
        <v>14</v>
      </c>
      <c r="T20" s="36">
        <v>6</v>
      </c>
      <c r="U20" s="36">
        <v>73</v>
      </c>
      <c r="V20" s="36">
        <v>0</v>
      </c>
      <c r="W20" s="36">
        <v>0</v>
      </c>
      <c r="X20" s="36">
        <v>6</v>
      </c>
      <c r="Y20" s="36">
        <v>11</v>
      </c>
      <c r="Z20" s="36">
        <v>2</v>
      </c>
      <c r="AA20" s="36">
        <v>12</v>
      </c>
      <c r="AB20" s="36">
        <v>6</v>
      </c>
      <c r="AC20" s="36">
        <v>54</v>
      </c>
      <c r="AD20" s="36">
        <v>3</v>
      </c>
      <c r="AE20" s="36">
        <v>87</v>
      </c>
      <c r="AF20" s="36">
        <v>1</v>
      </c>
      <c r="AG20" s="36">
        <v>110</v>
      </c>
      <c r="AH20" s="36">
        <v>11</v>
      </c>
      <c r="AI20" s="36">
        <v>138</v>
      </c>
      <c r="AJ20" s="36">
        <v>1</v>
      </c>
      <c r="AK20" s="36">
        <v>4</v>
      </c>
      <c r="AL20" s="36">
        <v>16</v>
      </c>
      <c r="AM20" s="168">
        <v>68</v>
      </c>
    </row>
    <row r="21" spans="1:39" s="165" customFormat="1" ht="22.5" customHeight="1">
      <c r="A21" s="408" t="s">
        <v>450</v>
      </c>
      <c r="B21" s="166">
        <v>186</v>
      </c>
      <c r="C21" s="167">
        <v>2231</v>
      </c>
      <c r="D21" s="167">
        <v>0</v>
      </c>
      <c r="E21" s="167">
        <v>0</v>
      </c>
      <c r="F21" s="167">
        <f t="shared" si="2"/>
        <v>16</v>
      </c>
      <c r="G21" s="167">
        <f t="shared" si="2"/>
        <v>217</v>
      </c>
      <c r="H21" s="167">
        <v>0</v>
      </c>
      <c r="I21" s="167">
        <v>0</v>
      </c>
      <c r="J21" s="167">
        <v>15</v>
      </c>
      <c r="K21" s="167">
        <v>215</v>
      </c>
      <c r="L21" s="167">
        <v>1</v>
      </c>
      <c r="M21" s="167">
        <v>2</v>
      </c>
      <c r="N21" s="167">
        <v>0</v>
      </c>
      <c r="O21" s="167">
        <v>0</v>
      </c>
      <c r="P21" s="36">
        <v>0</v>
      </c>
      <c r="Q21" s="36">
        <v>0</v>
      </c>
      <c r="R21" s="36">
        <v>1</v>
      </c>
      <c r="S21" s="36">
        <v>20</v>
      </c>
      <c r="T21" s="36">
        <v>57</v>
      </c>
      <c r="U21" s="36">
        <v>872</v>
      </c>
      <c r="V21" s="36">
        <v>5</v>
      </c>
      <c r="W21" s="36">
        <v>20</v>
      </c>
      <c r="X21" s="36">
        <v>20</v>
      </c>
      <c r="Y21" s="36">
        <v>33</v>
      </c>
      <c r="Z21" s="36">
        <v>6</v>
      </c>
      <c r="AA21" s="36">
        <v>20</v>
      </c>
      <c r="AB21" s="36">
        <v>26</v>
      </c>
      <c r="AC21" s="36">
        <v>187</v>
      </c>
      <c r="AD21" s="36">
        <v>18</v>
      </c>
      <c r="AE21" s="36">
        <v>50</v>
      </c>
      <c r="AF21" s="36">
        <v>3</v>
      </c>
      <c r="AG21" s="36">
        <v>17</v>
      </c>
      <c r="AH21" s="36">
        <v>25</v>
      </c>
      <c r="AI21" s="36">
        <v>751</v>
      </c>
      <c r="AJ21" s="36">
        <v>1</v>
      </c>
      <c r="AK21" s="36">
        <v>4</v>
      </c>
      <c r="AL21" s="36">
        <v>8</v>
      </c>
      <c r="AM21" s="168">
        <v>40</v>
      </c>
    </row>
    <row r="22" spans="1:39" s="165" customFormat="1" ht="22.5" customHeight="1">
      <c r="A22" s="408" t="s">
        <v>451</v>
      </c>
      <c r="B22" s="166">
        <v>287</v>
      </c>
      <c r="C22" s="167">
        <v>2610</v>
      </c>
      <c r="D22" s="167">
        <v>0</v>
      </c>
      <c r="E22" s="167">
        <v>0</v>
      </c>
      <c r="F22" s="167">
        <f t="shared" si="2"/>
        <v>42</v>
      </c>
      <c r="G22" s="167">
        <f t="shared" si="2"/>
        <v>556</v>
      </c>
      <c r="H22" s="167">
        <v>0</v>
      </c>
      <c r="I22" s="167">
        <v>0</v>
      </c>
      <c r="J22" s="167">
        <v>34</v>
      </c>
      <c r="K22" s="167">
        <v>419</v>
      </c>
      <c r="L22" s="167">
        <v>8</v>
      </c>
      <c r="M22" s="167">
        <v>137</v>
      </c>
      <c r="N22" s="167">
        <v>0</v>
      </c>
      <c r="O22" s="167">
        <v>0</v>
      </c>
      <c r="P22" s="36">
        <v>3</v>
      </c>
      <c r="Q22" s="36">
        <v>41</v>
      </c>
      <c r="R22" s="36">
        <v>6</v>
      </c>
      <c r="S22" s="36">
        <v>190</v>
      </c>
      <c r="T22" s="36">
        <v>61</v>
      </c>
      <c r="U22" s="36">
        <v>441</v>
      </c>
      <c r="V22" s="36">
        <v>1</v>
      </c>
      <c r="W22" s="36">
        <v>6</v>
      </c>
      <c r="X22" s="36">
        <v>25</v>
      </c>
      <c r="Y22" s="36">
        <v>80</v>
      </c>
      <c r="Z22" s="36">
        <v>16</v>
      </c>
      <c r="AA22" s="36">
        <v>108</v>
      </c>
      <c r="AB22" s="36">
        <v>33</v>
      </c>
      <c r="AC22" s="36">
        <v>137</v>
      </c>
      <c r="AD22" s="36">
        <v>25</v>
      </c>
      <c r="AE22" s="36">
        <v>76</v>
      </c>
      <c r="AF22" s="36">
        <v>18</v>
      </c>
      <c r="AG22" s="36">
        <v>91</v>
      </c>
      <c r="AH22" s="36">
        <v>28</v>
      </c>
      <c r="AI22" s="36">
        <v>597</v>
      </c>
      <c r="AJ22" s="36">
        <v>1</v>
      </c>
      <c r="AK22" s="36">
        <v>4</v>
      </c>
      <c r="AL22" s="36">
        <v>28</v>
      </c>
      <c r="AM22" s="168">
        <v>283</v>
      </c>
    </row>
    <row r="23" spans="1:39" s="165" customFormat="1" ht="22.5" customHeight="1">
      <c r="A23" s="408" t="s">
        <v>452</v>
      </c>
      <c r="B23" s="166">
        <v>280</v>
      </c>
      <c r="C23" s="167">
        <v>2553</v>
      </c>
      <c r="D23" s="167">
        <v>0</v>
      </c>
      <c r="E23" s="167">
        <v>0</v>
      </c>
      <c r="F23" s="167">
        <f t="shared" si="2"/>
        <v>51</v>
      </c>
      <c r="G23" s="167">
        <f t="shared" si="2"/>
        <v>620</v>
      </c>
      <c r="H23" s="167">
        <v>0</v>
      </c>
      <c r="I23" s="167">
        <v>0</v>
      </c>
      <c r="J23" s="167">
        <v>39</v>
      </c>
      <c r="K23" s="167">
        <v>434</v>
      </c>
      <c r="L23" s="167">
        <v>12</v>
      </c>
      <c r="M23" s="167">
        <v>186</v>
      </c>
      <c r="N23" s="167">
        <v>0</v>
      </c>
      <c r="O23" s="167">
        <v>0</v>
      </c>
      <c r="P23" s="36">
        <v>1</v>
      </c>
      <c r="Q23" s="36">
        <v>5</v>
      </c>
      <c r="R23" s="36">
        <v>10</v>
      </c>
      <c r="S23" s="36">
        <v>272</v>
      </c>
      <c r="T23" s="36">
        <v>61</v>
      </c>
      <c r="U23" s="36">
        <v>489</v>
      </c>
      <c r="V23" s="36">
        <v>1</v>
      </c>
      <c r="W23" s="36">
        <v>2</v>
      </c>
      <c r="X23" s="36">
        <v>51</v>
      </c>
      <c r="Y23" s="36">
        <v>93</v>
      </c>
      <c r="Z23" s="36">
        <v>8</v>
      </c>
      <c r="AA23" s="36">
        <v>40</v>
      </c>
      <c r="AB23" s="36">
        <v>19</v>
      </c>
      <c r="AC23" s="36">
        <v>134</v>
      </c>
      <c r="AD23" s="36">
        <v>21</v>
      </c>
      <c r="AE23" s="36">
        <v>424</v>
      </c>
      <c r="AF23" s="36">
        <v>8</v>
      </c>
      <c r="AG23" s="36">
        <v>30</v>
      </c>
      <c r="AH23" s="36">
        <v>16</v>
      </c>
      <c r="AI23" s="36">
        <v>251</v>
      </c>
      <c r="AJ23" s="36">
        <v>2</v>
      </c>
      <c r="AK23" s="36">
        <v>9</v>
      </c>
      <c r="AL23" s="36">
        <v>31</v>
      </c>
      <c r="AM23" s="168">
        <v>184</v>
      </c>
    </row>
    <row r="24" spans="1:39" s="165" customFormat="1" ht="22.5" customHeight="1">
      <c r="A24" s="408" t="s">
        <v>453</v>
      </c>
      <c r="B24" s="166">
        <v>162</v>
      </c>
      <c r="C24" s="167">
        <v>1504</v>
      </c>
      <c r="D24" s="167">
        <v>0</v>
      </c>
      <c r="E24" s="167">
        <v>0</v>
      </c>
      <c r="F24" s="167">
        <f t="shared" si="2"/>
        <v>19</v>
      </c>
      <c r="G24" s="167">
        <f t="shared" si="2"/>
        <v>116</v>
      </c>
      <c r="H24" s="167">
        <v>0</v>
      </c>
      <c r="I24" s="167">
        <v>0</v>
      </c>
      <c r="J24" s="167">
        <v>12</v>
      </c>
      <c r="K24" s="167">
        <v>63</v>
      </c>
      <c r="L24" s="167">
        <v>7</v>
      </c>
      <c r="M24" s="167">
        <v>53</v>
      </c>
      <c r="N24" s="167">
        <v>0</v>
      </c>
      <c r="O24" s="167">
        <v>0</v>
      </c>
      <c r="P24" s="36">
        <v>3</v>
      </c>
      <c r="Q24" s="36">
        <v>24</v>
      </c>
      <c r="R24" s="36">
        <v>2</v>
      </c>
      <c r="S24" s="36">
        <v>69</v>
      </c>
      <c r="T24" s="36">
        <v>48</v>
      </c>
      <c r="U24" s="36">
        <v>491</v>
      </c>
      <c r="V24" s="167">
        <v>1</v>
      </c>
      <c r="W24" s="167">
        <v>4</v>
      </c>
      <c r="X24" s="36">
        <v>24</v>
      </c>
      <c r="Y24" s="36">
        <v>101</v>
      </c>
      <c r="Z24" s="36">
        <v>2</v>
      </c>
      <c r="AA24" s="36">
        <v>16</v>
      </c>
      <c r="AB24" s="36">
        <v>21</v>
      </c>
      <c r="AC24" s="36">
        <v>321</v>
      </c>
      <c r="AD24" s="36">
        <v>7</v>
      </c>
      <c r="AE24" s="36">
        <v>20</v>
      </c>
      <c r="AF24" s="36">
        <v>9</v>
      </c>
      <c r="AG24" s="36">
        <v>33</v>
      </c>
      <c r="AH24" s="36">
        <v>14</v>
      </c>
      <c r="AI24" s="36">
        <v>241</v>
      </c>
      <c r="AJ24" s="36">
        <v>0</v>
      </c>
      <c r="AK24" s="36">
        <v>0</v>
      </c>
      <c r="AL24" s="36">
        <v>12</v>
      </c>
      <c r="AM24" s="168">
        <v>68</v>
      </c>
    </row>
    <row r="25" spans="1:39" s="165" customFormat="1" ht="22.5" customHeight="1">
      <c r="A25" s="408" t="s">
        <v>454</v>
      </c>
      <c r="B25" s="166">
        <v>188</v>
      </c>
      <c r="C25" s="167">
        <v>1761</v>
      </c>
      <c r="D25" s="167">
        <v>0</v>
      </c>
      <c r="E25" s="167">
        <v>0</v>
      </c>
      <c r="F25" s="167">
        <f t="shared" si="2"/>
        <v>31</v>
      </c>
      <c r="G25" s="167">
        <f t="shared" si="2"/>
        <v>276</v>
      </c>
      <c r="H25" s="167">
        <v>0</v>
      </c>
      <c r="I25" s="167">
        <v>0</v>
      </c>
      <c r="J25" s="167">
        <v>19</v>
      </c>
      <c r="K25" s="167">
        <v>169</v>
      </c>
      <c r="L25" s="167">
        <v>12</v>
      </c>
      <c r="M25" s="167">
        <v>107</v>
      </c>
      <c r="N25" s="167">
        <v>0</v>
      </c>
      <c r="O25" s="167">
        <v>0</v>
      </c>
      <c r="P25" s="36">
        <v>3</v>
      </c>
      <c r="Q25" s="36">
        <v>10</v>
      </c>
      <c r="R25" s="36">
        <v>3</v>
      </c>
      <c r="S25" s="36">
        <v>4</v>
      </c>
      <c r="T25" s="36">
        <v>42</v>
      </c>
      <c r="U25" s="36">
        <v>410</v>
      </c>
      <c r="V25" s="36">
        <v>2</v>
      </c>
      <c r="W25" s="36">
        <v>6</v>
      </c>
      <c r="X25" s="36">
        <v>31</v>
      </c>
      <c r="Y25" s="36">
        <v>59</v>
      </c>
      <c r="Z25" s="36">
        <v>14</v>
      </c>
      <c r="AA25" s="36">
        <v>88</v>
      </c>
      <c r="AB25" s="36">
        <v>14</v>
      </c>
      <c r="AC25" s="36">
        <v>72</v>
      </c>
      <c r="AD25" s="36">
        <v>12</v>
      </c>
      <c r="AE25" s="36">
        <v>36</v>
      </c>
      <c r="AF25" s="36">
        <v>7</v>
      </c>
      <c r="AG25" s="36">
        <v>24</v>
      </c>
      <c r="AH25" s="36">
        <v>19</v>
      </c>
      <c r="AI25" s="36">
        <v>419</v>
      </c>
      <c r="AJ25" s="36">
        <v>0</v>
      </c>
      <c r="AK25" s="36">
        <v>0</v>
      </c>
      <c r="AL25" s="36">
        <v>10</v>
      </c>
      <c r="AM25" s="168">
        <v>357</v>
      </c>
    </row>
    <row r="26" spans="1:39" s="165" customFormat="1" ht="22.5" customHeight="1">
      <c r="A26" s="408" t="s">
        <v>455</v>
      </c>
      <c r="B26" s="166">
        <v>90</v>
      </c>
      <c r="C26" s="167">
        <v>3424</v>
      </c>
      <c r="D26" s="167">
        <v>0</v>
      </c>
      <c r="E26" s="167">
        <v>0</v>
      </c>
      <c r="F26" s="167">
        <f t="shared" si="2"/>
        <v>3</v>
      </c>
      <c r="G26" s="167">
        <f t="shared" si="2"/>
        <v>350</v>
      </c>
      <c r="H26" s="167">
        <v>0</v>
      </c>
      <c r="I26" s="167">
        <v>0</v>
      </c>
      <c r="J26" s="167">
        <v>0</v>
      </c>
      <c r="K26" s="167">
        <v>0</v>
      </c>
      <c r="L26" s="167">
        <v>3</v>
      </c>
      <c r="M26" s="167">
        <v>350</v>
      </c>
      <c r="N26" s="167">
        <v>0</v>
      </c>
      <c r="O26" s="167">
        <v>0</v>
      </c>
      <c r="P26" s="36">
        <v>1</v>
      </c>
      <c r="Q26" s="36">
        <v>28</v>
      </c>
      <c r="R26" s="36">
        <v>20</v>
      </c>
      <c r="S26" s="36">
        <v>619</v>
      </c>
      <c r="T26" s="36">
        <v>53</v>
      </c>
      <c r="U26" s="36">
        <v>2334</v>
      </c>
      <c r="V26" s="36">
        <v>4</v>
      </c>
      <c r="W26" s="36">
        <v>61</v>
      </c>
      <c r="X26" s="36">
        <v>5</v>
      </c>
      <c r="Y26" s="36">
        <v>17</v>
      </c>
      <c r="Z26" s="36">
        <v>0</v>
      </c>
      <c r="AA26" s="36">
        <v>0</v>
      </c>
      <c r="AB26" s="36">
        <v>0</v>
      </c>
      <c r="AC26" s="36">
        <v>0</v>
      </c>
      <c r="AD26" s="36">
        <v>0</v>
      </c>
      <c r="AE26" s="36">
        <v>0</v>
      </c>
      <c r="AF26" s="36">
        <v>0</v>
      </c>
      <c r="AG26" s="36">
        <v>0</v>
      </c>
      <c r="AH26" s="36">
        <v>0</v>
      </c>
      <c r="AI26" s="36">
        <v>0</v>
      </c>
      <c r="AJ26" s="36">
        <v>0</v>
      </c>
      <c r="AK26" s="36">
        <v>0</v>
      </c>
      <c r="AL26" s="36">
        <v>4</v>
      </c>
      <c r="AM26" s="168">
        <v>15</v>
      </c>
    </row>
    <row r="27" spans="1:39" s="165" customFormat="1" ht="22.5" customHeight="1" thickBot="1">
      <c r="A27" s="176" t="s">
        <v>42</v>
      </c>
      <c r="B27" s="169">
        <v>87</v>
      </c>
      <c r="C27" s="170">
        <v>1307</v>
      </c>
      <c r="D27" s="170">
        <v>0</v>
      </c>
      <c r="E27" s="170">
        <v>0</v>
      </c>
      <c r="F27" s="170">
        <f>+H27+J27+L27</f>
        <v>11</v>
      </c>
      <c r="G27" s="170">
        <f>+I27+K27+M27</f>
        <v>93</v>
      </c>
      <c r="H27" s="170">
        <v>1</v>
      </c>
      <c r="I27" s="170">
        <v>2</v>
      </c>
      <c r="J27" s="170">
        <v>3</v>
      </c>
      <c r="K27" s="170">
        <v>30</v>
      </c>
      <c r="L27" s="170">
        <v>7</v>
      </c>
      <c r="M27" s="170">
        <v>61</v>
      </c>
      <c r="N27" s="170">
        <v>0</v>
      </c>
      <c r="O27" s="170">
        <v>0</v>
      </c>
      <c r="P27" s="39">
        <v>1</v>
      </c>
      <c r="Q27" s="39">
        <v>25</v>
      </c>
      <c r="R27" s="39">
        <v>10</v>
      </c>
      <c r="S27" s="39">
        <v>338</v>
      </c>
      <c r="T27" s="39">
        <v>49</v>
      </c>
      <c r="U27" s="39">
        <v>715</v>
      </c>
      <c r="V27" s="39">
        <v>4</v>
      </c>
      <c r="W27" s="39">
        <v>12</v>
      </c>
      <c r="X27" s="39">
        <v>1</v>
      </c>
      <c r="Y27" s="39">
        <v>5</v>
      </c>
      <c r="Z27" s="39">
        <v>1</v>
      </c>
      <c r="AA27" s="39">
        <v>11</v>
      </c>
      <c r="AB27" s="39">
        <v>2</v>
      </c>
      <c r="AC27" s="39">
        <v>8</v>
      </c>
      <c r="AD27" s="39">
        <v>0</v>
      </c>
      <c r="AE27" s="39">
        <v>0</v>
      </c>
      <c r="AF27" s="39">
        <v>0</v>
      </c>
      <c r="AG27" s="39">
        <v>0</v>
      </c>
      <c r="AH27" s="39">
        <v>0</v>
      </c>
      <c r="AI27" s="39">
        <v>0</v>
      </c>
      <c r="AJ27" s="39">
        <v>1</v>
      </c>
      <c r="AK27" s="39">
        <v>3</v>
      </c>
      <c r="AL27" s="39">
        <v>7</v>
      </c>
      <c r="AM27" s="171">
        <v>97</v>
      </c>
    </row>
    <row r="28" spans="1:39" s="165" customFormat="1" ht="15" customHeight="1">
      <c r="A28" s="172" t="s">
        <v>376</v>
      </c>
      <c r="B28" s="172"/>
      <c r="C28" s="172"/>
      <c r="D28" s="172"/>
      <c r="E28" s="172"/>
      <c r="F28" s="172"/>
      <c r="G28" s="172"/>
      <c r="H28" s="172"/>
      <c r="I28" s="172"/>
      <c r="J28" s="172"/>
      <c r="K28" s="172"/>
      <c r="L28" s="172"/>
      <c r="M28" s="172"/>
      <c r="N28" s="172"/>
      <c r="O28" s="172"/>
      <c r="P28" s="172"/>
      <c r="Q28" s="172"/>
      <c r="R28" s="172"/>
      <c r="S28" s="173"/>
      <c r="T28" s="173"/>
      <c r="U28" s="173"/>
      <c r="V28" s="173"/>
      <c r="W28" s="173"/>
      <c r="X28" s="309"/>
      <c r="Y28" s="309"/>
      <c r="Z28" s="309"/>
      <c r="AA28" s="309"/>
      <c r="AB28" s="309"/>
      <c r="AC28" s="309"/>
      <c r="AD28" s="309"/>
      <c r="AE28" s="309"/>
      <c r="AF28" s="309"/>
      <c r="AG28" s="309"/>
      <c r="AH28" s="309"/>
      <c r="AI28" s="309"/>
      <c r="AJ28" s="309"/>
      <c r="AK28" s="309"/>
      <c r="AM28" s="552" t="s">
        <v>377</v>
      </c>
    </row>
    <row r="29" spans="1:39" s="165" customFormat="1" ht="12" customHeight="1">
      <c r="A29" s="172"/>
      <c r="B29" s="172"/>
      <c r="C29" s="172"/>
      <c r="D29" s="172"/>
      <c r="E29" s="172"/>
      <c r="F29" s="172"/>
      <c r="G29" s="172"/>
      <c r="H29" s="172"/>
      <c r="I29" s="172"/>
      <c r="J29" s="172"/>
      <c r="K29" s="172"/>
      <c r="L29" s="172"/>
      <c r="M29" s="172"/>
      <c r="N29" s="172"/>
      <c r="O29" s="172"/>
      <c r="P29" s="172"/>
      <c r="Q29" s="172"/>
      <c r="R29" s="172"/>
      <c r="S29" s="173"/>
      <c r="T29" s="173"/>
      <c r="U29" s="173"/>
      <c r="V29" s="173"/>
      <c r="W29" s="173"/>
      <c r="X29" s="173"/>
      <c r="Y29" s="173"/>
      <c r="Z29" s="173"/>
      <c r="AA29" s="173"/>
      <c r="AB29" s="173"/>
      <c r="AC29" s="173"/>
      <c r="AD29" s="173"/>
      <c r="AE29" s="173"/>
      <c r="AF29" s="173"/>
      <c r="AG29" s="173"/>
      <c r="AH29" s="173"/>
      <c r="AI29" s="173"/>
      <c r="AJ29" s="173"/>
      <c r="AK29" s="173"/>
      <c r="AL29" s="173"/>
      <c r="AM29" s="173"/>
    </row>
    <row r="30" spans="1:39" s="165" customFormat="1" ht="15" customHeight="1" thickBot="1">
      <c r="A30" s="173" t="s">
        <v>388</v>
      </c>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751"/>
      <c r="Z30" s="751"/>
      <c r="AA30" s="751"/>
      <c r="AB30" s="751"/>
      <c r="AC30" s="751"/>
      <c r="AD30" s="751"/>
      <c r="AE30" s="751"/>
      <c r="AF30" s="751"/>
      <c r="AG30" s="751"/>
      <c r="AH30" s="751"/>
      <c r="AI30" s="751"/>
      <c r="AJ30" s="173"/>
      <c r="AK30" s="173"/>
      <c r="AL30" s="173"/>
      <c r="AM30" s="173"/>
    </row>
    <row r="31" spans="1:39" s="165" customFormat="1" ht="14.25" customHeight="1">
      <c r="A31" s="748" t="s">
        <v>16</v>
      </c>
      <c r="B31" s="719" t="s">
        <v>456</v>
      </c>
      <c r="C31" s="720"/>
      <c r="D31" s="720"/>
      <c r="E31" s="306"/>
      <c r="F31" s="306"/>
      <c r="G31" s="306"/>
      <c r="H31" s="306"/>
      <c r="I31" s="306"/>
      <c r="J31" s="306"/>
      <c r="K31" s="174"/>
      <c r="L31" s="174"/>
      <c r="M31" s="306"/>
      <c r="N31" s="306"/>
      <c r="O31" s="306"/>
      <c r="P31" s="306"/>
      <c r="Q31" s="306"/>
      <c r="R31" s="306"/>
      <c r="S31" s="306"/>
      <c r="T31" s="306"/>
      <c r="U31" s="307"/>
      <c r="V31" s="167"/>
      <c r="W31" s="167"/>
      <c r="X31" s="299"/>
      <c r="Y31" s="299"/>
      <c r="Z31" s="299"/>
      <c r="AA31" s="299"/>
      <c r="AB31" s="299"/>
      <c r="AC31" s="299"/>
      <c r="AD31" s="299"/>
      <c r="AE31" s="299"/>
      <c r="AF31" s="299"/>
      <c r="AG31" s="299"/>
      <c r="AH31" s="167"/>
      <c r="AI31" s="167"/>
      <c r="AJ31" s="167"/>
      <c r="AK31" s="167"/>
      <c r="AL31" s="167"/>
      <c r="AM31" s="167"/>
    </row>
    <row r="32" spans="1:39" s="165" customFormat="1" ht="13.5" customHeight="1">
      <c r="A32" s="749"/>
      <c r="B32" s="721"/>
      <c r="C32" s="722"/>
      <c r="D32" s="722"/>
      <c r="E32" s="761" t="s">
        <v>457</v>
      </c>
      <c r="F32" s="762"/>
      <c r="G32" s="762"/>
      <c r="H32" s="762"/>
      <c r="I32" s="762"/>
      <c r="J32" s="763"/>
      <c r="K32" s="765" t="s">
        <v>458</v>
      </c>
      <c r="L32" s="766"/>
      <c r="M32" s="766"/>
      <c r="N32" s="766"/>
      <c r="O32" s="304"/>
      <c r="P32" s="301"/>
      <c r="Q32" s="301"/>
      <c r="R32" s="302"/>
      <c r="S32" s="302"/>
      <c r="T32" s="302"/>
      <c r="U32" s="308"/>
      <c r="V32" s="172"/>
      <c r="W32" s="172"/>
      <c r="X32" s="167"/>
      <c r="Y32" s="167"/>
      <c r="Z32" s="167"/>
      <c r="AA32" s="167"/>
      <c r="AB32" s="167"/>
      <c r="AC32" s="167"/>
      <c r="AD32" s="167"/>
      <c r="AE32" s="167"/>
      <c r="AF32" s="167"/>
      <c r="AG32" s="167"/>
      <c r="AH32" s="167"/>
      <c r="AI32" s="167"/>
      <c r="AJ32" s="167"/>
      <c r="AK32" s="167"/>
    </row>
    <row r="33" spans="1:39" s="165" customFormat="1" ht="13.5" customHeight="1">
      <c r="A33" s="749"/>
      <c r="B33" s="723"/>
      <c r="C33" s="724"/>
      <c r="D33" s="724"/>
      <c r="E33" s="721"/>
      <c r="F33" s="722"/>
      <c r="G33" s="722"/>
      <c r="H33" s="722"/>
      <c r="I33" s="722"/>
      <c r="J33" s="764"/>
      <c r="K33" s="767"/>
      <c r="L33" s="768"/>
      <c r="M33" s="768"/>
      <c r="N33" s="768"/>
      <c r="O33" s="759" t="s">
        <v>459</v>
      </c>
      <c r="P33" s="759"/>
      <c r="Q33" s="759"/>
      <c r="R33" s="759"/>
      <c r="S33" s="759" t="s">
        <v>381</v>
      </c>
      <c r="T33" s="759"/>
      <c r="U33" s="760"/>
      <c r="V33" s="172"/>
      <c r="W33" s="172"/>
      <c r="X33" s="167"/>
      <c r="Y33" s="167"/>
      <c r="Z33" s="167"/>
      <c r="AA33" s="167"/>
      <c r="AB33" s="167"/>
      <c r="AC33" s="167"/>
      <c r="AD33" s="167"/>
      <c r="AE33" s="167"/>
      <c r="AF33" s="167"/>
      <c r="AG33" s="167"/>
      <c r="AH33" s="167"/>
      <c r="AI33" s="167"/>
      <c r="AJ33" s="167"/>
      <c r="AK33" s="167"/>
    </row>
    <row r="34" spans="1:39" s="165" customFormat="1" ht="15" customHeight="1">
      <c r="A34" s="750"/>
      <c r="B34" s="543" t="s">
        <v>8</v>
      </c>
      <c r="C34" s="725" t="s">
        <v>22</v>
      </c>
      <c r="D34" s="725"/>
      <c r="E34" s="725" t="s">
        <v>8</v>
      </c>
      <c r="F34" s="725"/>
      <c r="G34" s="725"/>
      <c r="H34" s="725"/>
      <c r="I34" s="726" t="s">
        <v>379</v>
      </c>
      <c r="J34" s="727"/>
      <c r="K34" s="728" t="s">
        <v>380</v>
      </c>
      <c r="L34" s="727"/>
      <c r="M34" s="728" t="s">
        <v>379</v>
      </c>
      <c r="N34" s="726"/>
      <c r="O34" s="725" t="s">
        <v>380</v>
      </c>
      <c r="P34" s="725"/>
      <c r="Q34" s="725" t="s">
        <v>379</v>
      </c>
      <c r="R34" s="725"/>
      <c r="S34" s="303" t="s">
        <v>380</v>
      </c>
      <c r="T34" s="725" t="s">
        <v>379</v>
      </c>
      <c r="U34" s="758"/>
      <c r="V34" s="36"/>
      <c r="W34" s="36"/>
      <c r="X34" s="300"/>
      <c r="Y34" s="36"/>
      <c r="Z34" s="36"/>
      <c r="AA34" s="36"/>
      <c r="AB34" s="36"/>
      <c r="AC34" s="36"/>
      <c r="AD34" s="36"/>
      <c r="AE34" s="36"/>
      <c r="AF34" s="36"/>
      <c r="AG34" s="36"/>
      <c r="AH34" s="36"/>
      <c r="AI34" s="36"/>
      <c r="AJ34" s="36"/>
      <c r="AK34" s="36"/>
      <c r="AL34" s="36"/>
      <c r="AM34" s="36"/>
    </row>
    <row r="35" spans="1:39" s="165" customFormat="1" ht="20.25" customHeight="1">
      <c r="A35" s="177" t="s">
        <v>437</v>
      </c>
      <c r="B35" s="305">
        <f>SUM(B36:B55)</f>
        <v>4840</v>
      </c>
      <c r="C35" s="733">
        <f>SUM(C36:C55)</f>
        <v>53339</v>
      </c>
      <c r="D35" s="733"/>
      <c r="E35" s="734">
        <f>SUM(E36:H55)</f>
        <v>2439</v>
      </c>
      <c r="F35" s="734"/>
      <c r="G35" s="734"/>
      <c r="H35" s="734"/>
      <c r="I35" s="735">
        <f>SUM(I36:J55)</f>
        <v>7324</v>
      </c>
      <c r="J35" s="735"/>
      <c r="K35" s="736">
        <f>SUM(K36:L55)</f>
        <v>2324</v>
      </c>
      <c r="L35" s="736"/>
      <c r="M35" s="736">
        <f>SUM(M36:M55)</f>
        <v>45757</v>
      </c>
      <c r="N35" s="736"/>
      <c r="O35" s="736">
        <f>SUM(O36:O55)</f>
        <v>2060</v>
      </c>
      <c r="P35" s="736"/>
      <c r="Q35" s="736">
        <f>SUM(Q36:Q55)</f>
        <v>38739</v>
      </c>
      <c r="R35" s="736"/>
      <c r="S35" s="305">
        <f>SUM(S36:S55)</f>
        <v>264</v>
      </c>
      <c r="T35" s="756">
        <f>SUM(T36:T55)</f>
        <v>7018</v>
      </c>
      <c r="U35" s="757"/>
      <c r="V35" s="36"/>
      <c r="W35" s="36"/>
      <c r="X35" s="36"/>
      <c r="Y35" s="36"/>
      <c r="Z35" s="36"/>
      <c r="AA35" s="36"/>
      <c r="AB35" s="36"/>
      <c r="AC35" s="36"/>
      <c r="AD35" s="36"/>
      <c r="AE35" s="36"/>
      <c r="AF35" s="36"/>
      <c r="AG35" s="36"/>
      <c r="AH35" s="36"/>
      <c r="AI35" s="36"/>
      <c r="AJ35" s="36"/>
      <c r="AK35" s="36"/>
      <c r="AL35" s="36"/>
      <c r="AM35" s="36"/>
    </row>
    <row r="36" spans="1:39" s="165" customFormat="1" ht="22.5" customHeight="1">
      <c r="A36" s="178" t="s">
        <v>23</v>
      </c>
      <c r="B36" s="33">
        <v>206</v>
      </c>
      <c r="C36" s="716">
        <v>1485</v>
      </c>
      <c r="D36" s="716"/>
      <c r="E36" s="718">
        <v>120</v>
      </c>
      <c r="F36" s="718"/>
      <c r="G36" s="718"/>
      <c r="H36" s="718"/>
      <c r="I36" s="716">
        <v>314</v>
      </c>
      <c r="J36" s="716"/>
      <c r="K36" s="716">
        <v>76</v>
      </c>
      <c r="L36" s="716"/>
      <c r="M36" s="716">
        <v>1117</v>
      </c>
      <c r="N36" s="716"/>
      <c r="O36" s="716">
        <v>58</v>
      </c>
      <c r="P36" s="716"/>
      <c r="Q36" s="716">
        <v>889</v>
      </c>
      <c r="R36" s="716"/>
      <c r="S36" s="36">
        <v>18</v>
      </c>
      <c r="T36" s="716">
        <v>228</v>
      </c>
      <c r="U36" s="717"/>
      <c r="V36" s="36"/>
      <c r="W36" s="36"/>
      <c r="X36" s="36"/>
      <c r="Y36" s="36"/>
      <c r="Z36" s="36"/>
      <c r="AA36" s="36"/>
      <c r="AB36" s="36"/>
      <c r="AC36" s="36"/>
      <c r="AD36" s="36"/>
      <c r="AE36" s="36"/>
      <c r="AF36" s="36"/>
      <c r="AG36" s="36"/>
      <c r="AH36" s="36"/>
      <c r="AI36" s="36"/>
      <c r="AJ36" s="36"/>
      <c r="AK36" s="36"/>
      <c r="AL36" s="36"/>
      <c r="AM36" s="36"/>
    </row>
    <row r="37" spans="1:39" s="165" customFormat="1" ht="22.5" customHeight="1">
      <c r="A37" s="178" t="s">
        <v>24</v>
      </c>
      <c r="B37" s="33">
        <v>182</v>
      </c>
      <c r="C37" s="716">
        <v>812</v>
      </c>
      <c r="D37" s="716"/>
      <c r="E37" s="718">
        <v>105</v>
      </c>
      <c r="F37" s="718"/>
      <c r="G37" s="718"/>
      <c r="H37" s="718"/>
      <c r="I37" s="716">
        <v>271</v>
      </c>
      <c r="J37" s="716"/>
      <c r="K37" s="716">
        <v>72</v>
      </c>
      <c r="L37" s="716"/>
      <c r="M37" s="716">
        <v>530</v>
      </c>
      <c r="N37" s="716"/>
      <c r="O37" s="716">
        <v>64</v>
      </c>
      <c r="P37" s="716"/>
      <c r="Q37" s="716">
        <v>419</v>
      </c>
      <c r="R37" s="716"/>
      <c r="S37" s="36">
        <v>8</v>
      </c>
      <c r="T37" s="716">
        <v>111</v>
      </c>
      <c r="U37" s="717"/>
      <c r="V37" s="36"/>
      <c r="W37" s="36"/>
      <c r="X37" s="36"/>
      <c r="Y37" s="36"/>
      <c r="Z37" s="36"/>
      <c r="AA37" s="36"/>
      <c r="AB37" s="36"/>
      <c r="AC37" s="36"/>
      <c r="AD37" s="36"/>
      <c r="AE37" s="36"/>
      <c r="AF37" s="36"/>
      <c r="AG37" s="36"/>
      <c r="AH37" s="36"/>
      <c r="AI37" s="36"/>
      <c r="AJ37" s="36"/>
      <c r="AK37" s="36"/>
      <c r="AL37" s="36"/>
      <c r="AM37" s="36"/>
    </row>
    <row r="38" spans="1:39" s="165" customFormat="1" ht="22.5" customHeight="1">
      <c r="A38" s="178" t="s">
        <v>25</v>
      </c>
      <c r="B38" s="33">
        <v>429</v>
      </c>
      <c r="C38" s="716">
        <v>4604</v>
      </c>
      <c r="D38" s="716"/>
      <c r="E38" s="718">
        <v>204</v>
      </c>
      <c r="F38" s="718"/>
      <c r="G38" s="718"/>
      <c r="H38" s="718"/>
      <c r="I38" s="716">
        <v>810</v>
      </c>
      <c r="J38" s="716"/>
      <c r="K38" s="716">
        <v>220</v>
      </c>
      <c r="L38" s="716"/>
      <c r="M38" s="716">
        <v>3781</v>
      </c>
      <c r="N38" s="716"/>
      <c r="O38" s="716">
        <v>193</v>
      </c>
      <c r="P38" s="716"/>
      <c r="Q38" s="716">
        <v>2308</v>
      </c>
      <c r="R38" s="716"/>
      <c r="S38" s="36">
        <v>27</v>
      </c>
      <c r="T38" s="716">
        <v>1473</v>
      </c>
      <c r="U38" s="717"/>
      <c r="V38" s="36"/>
      <c r="W38" s="36"/>
      <c r="X38" s="36"/>
      <c r="Y38" s="36"/>
      <c r="Z38" s="36"/>
      <c r="AA38" s="36"/>
      <c r="AB38" s="36"/>
      <c r="AC38" s="36"/>
      <c r="AD38" s="36"/>
      <c r="AE38" s="36"/>
      <c r="AF38" s="36"/>
      <c r="AG38" s="36"/>
      <c r="AH38" s="36"/>
      <c r="AI38" s="36"/>
      <c r="AJ38" s="36"/>
      <c r="AK38" s="36"/>
      <c r="AL38" s="36"/>
      <c r="AM38" s="36"/>
    </row>
    <row r="39" spans="1:39" s="165" customFormat="1" ht="22.5" customHeight="1">
      <c r="A39" s="178" t="s">
        <v>26</v>
      </c>
      <c r="B39" s="33">
        <v>565</v>
      </c>
      <c r="C39" s="716">
        <v>9421</v>
      </c>
      <c r="D39" s="716"/>
      <c r="E39" s="718">
        <v>218</v>
      </c>
      <c r="F39" s="718"/>
      <c r="G39" s="718"/>
      <c r="H39" s="718"/>
      <c r="I39" s="716">
        <v>733</v>
      </c>
      <c r="J39" s="716"/>
      <c r="K39" s="716">
        <v>338</v>
      </c>
      <c r="L39" s="716"/>
      <c r="M39" s="716">
        <v>8664</v>
      </c>
      <c r="N39" s="716"/>
      <c r="O39" s="716">
        <v>296</v>
      </c>
      <c r="P39" s="716"/>
      <c r="Q39" s="716">
        <v>7464</v>
      </c>
      <c r="R39" s="716"/>
      <c r="S39" s="36">
        <v>42</v>
      </c>
      <c r="T39" s="716">
        <v>1200</v>
      </c>
      <c r="U39" s="717"/>
      <c r="V39" s="36"/>
      <c r="W39" s="36"/>
      <c r="X39" s="36"/>
      <c r="Y39" s="36"/>
      <c r="Z39" s="36"/>
      <c r="AA39" s="36"/>
      <c r="AB39" s="36"/>
      <c r="AC39" s="36"/>
      <c r="AD39" s="36"/>
      <c r="AE39" s="36"/>
      <c r="AF39" s="36"/>
      <c r="AG39" s="36"/>
      <c r="AH39" s="36"/>
      <c r="AI39" s="36"/>
      <c r="AJ39" s="36"/>
      <c r="AK39" s="36"/>
      <c r="AL39" s="36"/>
      <c r="AM39" s="36"/>
    </row>
    <row r="40" spans="1:39" s="165" customFormat="1" ht="22.5" customHeight="1">
      <c r="A40" s="178" t="s">
        <v>27</v>
      </c>
      <c r="B40" s="33">
        <v>254</v>
      </c>
      <c r="C40" s="716">
        <v>3100</v>
      </c>
      <c r="D40" s="716"/>
      <c r="E40" s="718">
        <v>110</v>
      </c>
      <c r="F40" s="718"/>
      <c r="G40" s="718"/>
      <c r="H40" s="718"/>
      <c r="I40" s="716">
        <v>370</v>
      </c>
      <c r="J40" s="716"/>
      <c r="K40" s="716">
        <v>139</v>
      </c>
      <c r="L40" s="716"/>
      <c r="M40" s="716">
        <v>2693</v>
      </c>
      <c r="N40" s="716"/>
      <c r="O40" s="716">
        <v>117</v>
      </c>
      <c r="P40" s="716"/>
      <c r="Q40" s="716">
        <v>2413</v>
      </c>
      <c r="R40" s="716"/>
      <c r="S40" s="36">
        <v>22</v>
      </c>
      <c r="T40" s="716">
        <v>280</v>
      </c>
      <c r="U40" s="717"/>
      <c r="V40" s="36"/>
      <c r="W40" s="36"/>
      <c r="X40" s="36"/>
      <c r="Y40" s="36"/>
      <c r="Z40" s="36"/>
      <c r="AA40" s="36"/>
      <c r="AB40" s="36"/>
      <c r="AC40" s="36"/>
      <c r="AD40" s="36"/>
      <c r="AE40" s="36"/>
      <c r="AF40" s="36"/>
      <c r="AG40" s="36"/>
      <c r="AH40" s="36"/>
      <c r="AI40" s="36"/>
      <c r="AJ40" s="36"/>
      <c r="AK40" s="36"/>
      <c r="AL40" s="36"/>
      <c r="AM40" s="36"/>
    </row>
    <row r="41" spans="1:39" s="165" customFormat="1" ht="22.5" customHeight="1">
      <c r="A41" s="178" t="s">
        <v>28</v>
      </c>
      <c r="B41" s="33">
        <v>429</v>
      </c>
      <c r="C41" s="716">
        <v>5455</v>
      </c>
      <c r="D41" s="716"/>
      <c r="E41" s="718">
        <v>217</v>
      </c>
      <c r="F41" s="718"/>
      <c r="G41" s="718"/>
      <c r="H41" s="718"/>
      <c r="I41" s="716">
        <v>653</v>
      </c>
      <c r="J41" s="716"/>
      <c r="K41" s="716">
        <v>208</v>
      </c>
      <c r="L41" s="716"/>
      <c r="M41" s="716">
        <v>4797</v>
      </c>
      <c r="N41" s="716"/>
      <c r="O41" s="716">
        <v>195</v>
      </c>
      <c r="P41" s="716"/>
      <c r="Q41" s="716">
        <v>4398</v>
      </c>
      <c r="R41" s="716"/>
      <c r="S41" s="36">
        <v>13</v>
      </c>
      <c r="T41" s="716">
        <v>399</v>
      </c>
      <c r="U41" s="717"/>
      <c r="V41" s="36"/>
      <c r="W41" s="36"/>
      <c r="X41" s="36"/>
      <c r="Y41" s="36"/>
      <c r="Z41" s="36"/>
      <c r="AA41" s="36"/>
      <c r="AB41" s="36"/>
      <c r="AC41" s="36"/>
      <c r="AD41" s="36"/>
      <c r="AE41" s="36"/>
      <c r="AF41" s="36"/>
      <c r="AG41" s="36"/>
      <c r="AH41" s="36"/>
      <c r="AI41" s="36"/>
      <c r="AJ41" s="36"/>
      <c r="AK41" s="36"/>
      <c r="AL41" s="36"/>
      <c r="AM41" s="36"/>
    </row>
    <row r="42" spans="1:39" s="165" customFormat="1" ht="22.5" customHeight="1">
      <c r="A42" s="178" t="s">
        <v>29</v>
      </c>
      <c r="B42" s="33">
        <v>341</v>
      </c>
      <c r="C42" s="716">
        <v>1767</v>
      </c>
      <c r="D42" s="716"/>
      <c r="E42" s="718">
        <v>259</v>
      </c>
      <c r="F42" s="718"/>
      <c r="G42" s="718"/>
      <c r="H42" s="718"/>
      <c r="I42" s="716">
        <v>628</v>
      </c>
      <c r="J42" s="716"/>
      <c r="K42" s="716">
        <v>78</v>
      </c>
      <c r="L42" s="716"/>
      <c r="M42" s="716">
        <v>1130</v>
      </c>
      <c r="N42" s="716"/>
      <c r="O42" s="716">
        <v>71</v>
      </c>
      <c r="P42" s="716"/>
      <c r="Q42" s="716">
        <v>1066</v>
      </c>
      <c r="R42" s="716"/>
      <c r="S42" s="36">
        <v>7</v>
      </c>
      <c r="T42" s="716">
        <v>64</v>
      </c>
      <c r="U42" s="717"/>
      <c r="V42" s="36"/>
      <c r="W42" s="36"/>
      <c r="X42" s="36"/>
      <c r="Y42" s="36"/>
      <c r="Z42" s="36"/>
      <c r="AA42" s="36"/>
      <c r="AB42" s="36"/>
      <c r="AC42" s="36"/>
      <c r="AD42" s="36"/>
      <c r="AE42" s="36"/>
      <c r="AF42" s="36"/>
      <c r="AG42" s="36"/>
      <c r="AH42" s="36"/>
      <c r="AI42" s="36"/>
      <c r="AJ42" s="36"/>
      <c r="AK42" s="36"/>
      <c r="AL42" s="36"/>
      <c r="AM42" s="36"/>
    </row>
    <row r="43" spans="1:39" s="165" customFormat="1" ht="22.5" customHeight="1">
      <c r="A43" s="178" t="s">
        <v>30</v>
      </c>
      <c r="B43" s="33">
        <v>424</v>
      </c>
      <c r="C43" s="716">
        <v>2551</v>
      </c>
      <c r="D43" s="716"/>
      <c r="E43" s="718">
        <v>261</v>
      </c>
      <c r="F43" s="718"/>
      <c r="G43" s="718"/>
      <c r="H43" s="718"/>
      <c r="I43" s="716">
        <v>714</v>
      </c>
      <c r="J43" s="716"/>
      <c r="K43" s="716">
        <v>157</v>
      </c>
      <c r="L43" s="716"/>
      <c r="M43" s="716">
        <v>1824</v>
      </c>
      <c r="N43" s="716"/>
      <c r="O43" s="716">
        <v>134</v>
      </c>
      <c r="P43" s="716"/>
      <c r="Q43" s="716">
        <v>1388</v>
      </c>
      <c r="R43" s="716"/>
      <c r="S43" s="36">
        <v>23</v>
      </c>
      <c r="T43" s="716">
        <v>436</v>
      </c>
      <c r="U43" s="717"/>
      <c r="V43" s="36"/>
      <c r="W43" s="36"/>
      <c r="X43" s="36"/>
      <c r="Y43" s="36"/>
      <c r="Z43" s="36"/>
      <c r="AA43" s="36"/>
      <c r="AB43" s="36"/>
      <c r="AC43" s="36"/>
      <c r="AD43" s="36"/>
      <c r="AE43" s="36"/>
      <c r="AF43" s="36"/>
      <c r="AG43" s="36"/>
      <c r="AH43" s="36"/>
      <c r="AI43" s="36"/>
      <c r="AJ43" s="36"/>
      <c r="AK43" s="36"/>
      <c r="AL43" s="36"/>
      <c r="AM43" s="36"/>
    </row>
    <row r="44" spans="1:39" s="165" customFormat="1" ht="22.5" customHeight="1">
      <c r="A44" s="178" t="s">
        <v>31</v>
      </c>
      <c r="B44" s="33">
        <v>121</v>
      </c>
      <c r="C44" s="716">
        <v>727</v>
      </c>
      <c r="D44" s="716"/>
      <c r="E44" s="718">
        <v>64</v>
      </c>
      <c r="F44" s="718"/>
      <c r="G44" s="718"/>
      <c r="H44" s="718"/>
      <c r="I44" s="716">
        <v>156</v>
      </c>
      <c r="J44" s="716"/>
      <c r="K44" s="716">
        <v>57</v>
      </c>
      <c r="L44" s="716"/>
      <c r="M44" s="716">
        <v>571</v>
      </c>
      <c r="N44" s="716"/>
      <c r="O44" s="716">
        <v>53</v>
      </c>
      <c r="P44" s="716"/>
      <c r="Q44" s="716">
        <v>515</v>
      </c>
      <c r="R44" s="716"/>
      <c r="S44" s="36">
        <v>4</v>
      </c>
      <c r="T44" s="716">
        <v>56</v>
      </c>
      <c r="U44" s="717"/>
      <c r="V44" s="36"/>
      <c r="W44" s="36"/>
      <c r="X44" s="36"/>
      <c r="Y44" s="36"/>
      <c r="Z44" s="36"/>
      <c r="AA44" s="36"/>
      <c r="AB44" s="36"/>
      <c r="AC44" s="36"/>
      <c r="AD44" s="36"/>
      <c r="AE44" s="36"/>
      <c r="AF44" s="36"/>
      <c r="AG44" s="36"/>
      <c r="AH44" s="36"/>
      <c r="AI44" s="36"/>
      <c r="AJ44" s="36"/>
      <c r="AK44" s="36"/>
      <c r="AL44" s="36"/>
      <c r="AM44" s="36"/>
    </row>
    <row r="45" spans="1:39" s="165" customFormat="1" ht="22.5" customHeight="1">
      <c r="A45" s="178" t="s">
        <v>32</v>
      </c>
      <c r="B45" s="33">
        <v>4</v>
      </c>
      <c r="C45" s="716">
        <v>145</v>
      </c>
      <c r="D45" s="716"/>
      <c r="E45" s="718">
        <v>0</v>
      </c>
      <c r="F45" s="718"/>
      <c r="G45" s="718"/>
      <c r="H45" s="718"/>
      <c r="I45" s="716">
        <v>0</v>
      </c>
      <c r="J45" s="716"/>
      <c r="K45" s="716">
        <v>4</v>
      </c>
      <c r="L45" s="716"/>
      <c r="M45" s="716">
        <v>145</v>
      </c>
      <c r="N45" s="716"/>
      <c r="O45" s="716">
        <v>4</v>
      </c>
      <c r="P45" s="716"/>
      <c r="Q45" s="716">
        <v>145</v>
      </c>
      <c r="R45" s="716"/>
      <c r="S45" s="36">
        <v>0</v>
      </c>
      <c r="T45" s="716">
        <v>0</v>
      </c>
      <c r="U45" s="717"/>
      <c r="V45" s="36"/>
      <c r="W45" s="36"/>
      <c r="X45" s="36"/>
      <c r="Y45" s="36"/>
      <c r="Z45" s="36"/>
      <c r="AA45" s="36"/>
      <c r="AB45" s="36"/>
      <c r="AC45" s="36"/>
      <c r="AD45" s="36"/>
      <c r="AE45" s="36"/>
      <c r="AF45" s="36"/>
      <c r="AG45" s="36"/>
      <c r="AH45" s="36"/>
      <c r="AI45" s="36"/>
      <c r="AJ45" s="36"/>
      <c r="AK45" s="36"/>
      <c r="AL45" s="36"/>
      <c r="AM45" s="36"/>
    </row>
    <row r="46" spans="1:39" s="165" customFormat="1" ht="22.5" customHeight="1">
      <c r="A46" s="178" t="s">
        <v>33</v>
      </c>
      <c r="B46" s="33">
        <v>255</v>
      </c>
      <c r="C46" s="716">
        <v>5082</v>
      </c>
      <c r="D46" s="716"/>
      <c r="E46" s="718">
        <v>99</v>
      </c>
      <c r="F46" s="718"/>
      <c r="G46" s="718"/>
      <c r="H46" s="718"/>
      <c r="I46" s="716">
        <v>270</v>
      </c>
      <c r="J46" s="716"/>
      <c r="K46" s="716">
        <v>150</v>
      </c>
      <c r="L46" s="716"/>
      <c r="M46" s="716">
        <v>4801</v>
      </c>
      <c r="N46" s="716"/>
      <c r="O46" s="716">
        <v>139</v>
      </c>
      <c r="P46" s="716"/>
      <c r="Q46" s="716">
        <v>4618</v>
      </c>
      <c r="R46" s="716"/>
      <c r="S46" s="36">
        <v>11</v>
      </c>
      <c r="T46" s="716">
        <v>183</v>
      </c>
      <c r="U46" s="717"/>
      <c r="V46" s="36"/>
      <c r="W46" s="36"/>
      <c r="X46" s="36"/>
      <c r="Y46" s="36"/>
      <c r="Z46" s="36"/>
      <c r="AA46" s="36"/>
      <c r="AB46" s="36"/>
      <c r="AC46" s="36"/>
      <c r="AD46" s="36"/>
      <c r="AE46" s="36"/>
      <c r="AF46" s="36"/>
      <c r="AG46" s="36"/>
      <c r="AH46" s="36"/>
      <c r="AI46" s="36"/>
      <c r="AJ46" s="36"/>
      <c r="AK46" s="36"/>
      <c r="AL46" s="36"/>
      <c r="AM46" s="36"/>
    </row>
    <row r="47" spans="1:39" s="165" customFormat="1" ht="22.5" customHeight="1">
      <c r="A47" s="178" t="s">
        <v>34</v>
      </c>
      <c r="B47" s="33">
        <v>279</v>
      </c>
      <c r="C47" s="716">
        <v>1812</v>
      </c>
      <c r="D47" s="716"/>
      <c r="E47" s="718">
        <v>179</v>
      </c>
      <c r="F47" s="718"/>
      <c r="G47" s="718"/>
      <c r="H47" s="718"/>
      <c r="I47" s="716">
        <v>437</v>
      </c>
      <c r="J47" s="716"/>
      <c r="K47" s="716">
        <v>96</v>
      </c>
      <c r="L47" s="716"/>
      <c r="M47" s="716">
        <v>1368</v>
      </c>
      <c r="N47" s="716"/>
      <c r="O47" s="716">
        <v>88</v>
      </c>
      <c r="P47" s="716"/>
      <c r="Q47" s="716">
        <v>1182</v>
      </c>
      <c r="R47" s="716"/>
      <c r="S47" s="36">
        <v>8</v>
      </c>
      <c r="T47" s="716">
        <v>186</v>
      </c>
      <c r="U47" s="717"/>
      <c r="V47" s="36"/>
      <c r="W47" s="36"/>
      <c r="X47" s="36"/>
      <c r="Y47" s="36"/>
      <c r="Z47" s="36"/>
      <c r="AA47" s="36"/>
      <c r="AB47" s="36"/>
      <c r="AC47" s="36"/>
      <c r="AD47" s="36"/>
      <c r="AE47" s="36"/>
      <c r="AF47" s="36"/>
      <c r="AG47" s="36"/>
      <c r="AH47" s="36"/>
      <c r="AI47" s="36"/>
      <c r="AJ47" s="36"/>
      <c r="AK47" s="36"/>
      <c r="AL47" s="36"/>
      <c r="AM47" s="36"/>
    </row>
    <row r="48" spans="1:39" s="165" customFormat="1" ht="22.5" customHeight="1">
      <c r="A48" s="178" t="s">
        <v>35</v>
      </c>
      <c r="B48" s="33">
        <v>71</v>
      </c>
      <c r="C48" s="716">
        <v>988</v>
      </c>
      <c r="D48" s="716"/>
      <c r="E48" s="718">
        <v>30</v>
      </c>
      <c r="F48" s="718"/>
      <c r="G48" s="718"/>
      <c r="H48" s="718"/>
      <c r="I48" s="716">
        <v>130</v>
      </c>
      <c r="J48" s="716"/>
      <c r="K48" s="716">
        <v>37</v>
      </c>
      <c r="L48" s="716"/>
      <c r="M48" s="716">
        <v>843</v>
      </c>
      <c r="N48" s="716"/>
      <c r="O48" s="716">
        <v>32</v>
      </c>
      <c r="P48" s="716"/>
      <c r="Q48" s="716">
        <v>673</v>
      </c>
      <c r="R48" s="716"/>
      <c r="S48" s="36">
        <v>5</v>
      </c>
      <c r="T48" s="716">
        <v>170</v>
      </c>
      <c r="U48" s="717"/>
      <c r="V48" s="36"/>
      <c r="W48" s="36"/>
      <c r="X48" s="36"/>
      <c r="Y48" s="36"/>
      <c r="Z48" s="36"/>
      <c r="AA48" s="36"/>
      <c r="AB48" s="36"/>
      <c r="AC48" s="36"/>
      <c r="AD48" s="36"/>
      <c r="AE48" s="36"/>
      <c r="AF48" s="36"/>
      <c r="AG48" s="36"/>
      <c r="AH48" s="36"/>
      <c r="AI48" s="36"/>
      <c r="AJ48" s="36"/>
      <c r="AK48" s="36"/>
      <c r="AL48" s="36"/>
      <c r="AM48" s="36"/>
    </row>
    <row r="49" spans="1:39" s="165" customFormat="1" ht="22.5" customHeight="1">
      <c r="A49" s="178" t="s">
        <v>36</v>
      </c>
      <c r="B49" s="33">
        <v>186</v>
      </c>
      <c r="C49" s="716">
        <v>2231</v>
      </c>
      <c r="D49" s="716"/>
      <c r="E49" s="718">
        <v>86</v>
      </c>
      <c r="F49" s="718"/>
      <c r="G49" s="718"/>
      <c r="H49" s="718"/>
      <c r="I49" s="716">
        <v>393</v>
      </c>
      <c r="J49" s="716"/>
      <c r="K49" s="716">
        <v>98</v>
      </c>
      <c r="L49" s="716"/>
      <c r="M49" s="716">
        <v>1818</v>
      </c>
      <c r="N49" s="716"/>
      <c r="O49" s="716">
        <v>84</v>
      </c>
      <c r="P49" s="716"/>
      <c r="Q49" s="716">
        <v>1167</v>
      </c>
      <c r="R49" s="716"/>
      <c r="S49" s="36">
        <v>14</v>
      </c>
      <c r="T49" s="716">
        <v>651</v>
      </c>
      <c r="U49" s="717"/>
      <c r="V49" s="36"/>
      <c r="W49" s="36"/>
      <c r="X49" s="36"/>
      <c r="Y49" s="36"/>
      <c r="Z49" s="36"/>
      <c r="AA49" s="36"/>
      <c r="AB49" s="36"/>
      <c r="AC49" s="36"/>
      <c r="AD49" s="36"/>
      <c r="AE49" s="36"/>
      <c r="AF49" s="36"/>
      <c r="AG49" s="36"/>
      <c r="AH49" s="36"/>
      <c r="AI49" s="36"/>
      <c r="AJ49" s="36"/>
      <c r="AK49" s="36"/>
      <c r="AL49" s="36"/>
      <c r="AM49" s="36"/>
    </row>
    <row r="50" spans="1:39" s="165" customFormat="1" ht="22.5" customHeight="1">
      <c r="A50" s="178" t="s">
        <v>37</v>
      </c>
      <c r="B50" s="33">
        <v>287</v>
      </c>
      <c r="C50" s="716">
        <v>2610</v>
      </c>
      <c r="D50" s="716"/>
      <c r="E50" s="718">
        <v>163</v>
      </c>
      <c r="F50" s="718"/>
      <c r="G50" s="718"/>
      <c r="H50" s="718"/>
      <c r="I50" s="716">
        <v>477</v>
      </c>
      <c r="J50" s="716"/>
      <c r="K50" s="716">
        <v>120</v>
      </c>
      <c r="L50" s="716"/>
      <c r="M50" s="716">
        <v>2118</v>
      </c>
      <c r="N50" s="716"/>
      <c r="O50" s="716">
        <v>104</v>
      </c>
      <c r="P50" s="716"/>
      <c r="Q50" s="716">
        <v>1604</v>
      </c>
      <c r="R50" s="716"/>
      <c r="S50" s="36">
        <v>16</v>
      </c>
      <c r="T50" s="716">
        <v>514</v>
      </c>
      <c r="U50" s="717"/>
      <c r="V50" s="36"/>
      <c r="W50" s="36"/>
      <c r="X50" s="36"/>
      <c r="Y50" s="36"/>
      <c r="Z50" s="36"/>
      <c r="AA50" s="36"/>
      <c r="AB50" s="36"/>
      <c r="AC50" s="36"/>
      <c r="AD50" s="36"/>
      <c r="AE50" s="36"/>
      <c r="AF50" s="36"/>
      <c r="AG50" s="36"/>
      <c r="AH50" s="36"/>
      <c r="AI50" s="36"/>
      <c r="AJ50" s="36"/>
      <c r="AK50" s="36"/>
      <c r="AL50" s="36"/>
      <c r="AM50" s="36"/>
    </row>
    <row r="51" spans="1:39" s="165" customFormat="1" ht="22.5" customHeight="1">
      <c r="A51" s="178" t="s">
        <v>38</v>
      </c>
      <c r="B51" s="33">
        <v>280</v>
      </c>
      <c r="C51" s="716">
        <v>2553</v>
      </c>
      <c r="D51" s="716"/>
      <c r="E51" s="718">
        <v>145</v>
      </c>
      <c r="F51" s="718"/>
      <c r="G51" s="718"/>
      <c r="H51" s="718"/>
      <c r="I51" s="716">
        <v>386</v>
      </c>
      <c r="J51" s="716"/>
      <c r="K51" s="716">
        <v>130</v>
      </c>
      <c r="L51" s="716"/>
      <c r="M51" s="716">
        <v>2148</v>
      </c>
      <c r="N51" s="716"/>
      <c r="O51" s="716">
        <v>118</v>
      </c>
      <c r="P51" s="716"/>
      <c r="Q51" s="716">
        <v>1676</v>
      </c>
      <c r="R51" s="716"/>
      <c r="S51" s="36">
        <v>12</v>
      </c>
      <c r="T51" s="716">
        <v>472</v>
      </c>
      <c r="U51" s="717"/>
      <c r="V51" s="36"/>
      <c r="W51" s="36"/>
      <c r="X51" s="36"/>
      <c r="Y51" s="36"/>
      <c r="Z51" s="36"/>
      <c r="AA51" s="36"/>
      <c r="AB51" s="36"/>
      <c r="AC51" s="36"/>
      <c r="AD51" s="36"/>
      <c r="AE51" s="36"/>
      <c r="AF51" s="36"/>
      <c r="AG51" s="36"/>
      <c r="AH51" s="36"/>
      <c r="AI51" s="36"/>
      <c r="AJ51" s="36"/>
      <c r="AK51" s="36"/>
      <c r="AL51" s="36"/>
      <c r="AM51" s="36"/>
    </row>
    <row r="52" spans="1:39" s="165" customFormat="1" ht="22.5" customHeight="1">
      <c r="A52" s="178" t="s">
        <v>39</v>
      </c>
      <c r="B52" s="33">
        <v>162</v>
      </c>
      <c r="C52" s="716">
        <v>1504</v>
      </c>
      <c r="D52" s="716"/>
      <c r="E52" s="718">
        <v>63</v>
      </c>
      <c r="F52" s="718"/>
      <c r="G52" s="718"/>
      <c r="H52" s="718"/>
      <c r="I52" s="716">
        <v>208</v>
      </c>
      <c r="J52" s="716"/>
      <c r="K52" s="716">
        <v>97</v>
      </c>
      <c r="L52" s="716"/>
      <c r="M52" s="716">
        <v>1294</v>
      </c>
      <c r="N52" s="716"/>
      <c r="O52" s="716">
        <v>85</v>
      </c>
      <c r="P52" s="716"/>
      <c r="Q52" s="716">
        <v>1109</v>
      </c>
      <c r="R52" s="716"/>
      <c r="S52" s="36">
        <v>12</v>
      </c>
      <c r="T52" s="716">
        <v>185</v>
      </c>
      <c r="U52" s="717"/>
      <c r="V52" s="36"/>
      <c r="W52" s="36"/>
      <c r="X52" s="36"/>
      <c r="Y52" s="36"/>
      <c r="Z52" s="36"/>
      <c r="AA52" s="36"/>
      <c r="AB52" s="36"/>
      <c r="AC52" s="36"/>
      <c r="AD52" s="36"/>
      <c r="AE52" s="36"/>
      <c r="AF52" s="36"/>
      <c r="AG52" s="36"/>
      <c r="AH52" s="36"/>
      <c r="AI52" s="36"/>
      <c r="AJ52" s="36"/>
      <c r="AK52" s="36"/>
      <c r="AL52" s="36"/>
      <c r="AM52" s="36"/>
    </row>
    <row r="53" spans="1:39" s="165" customFormat="1" ht="22.5" customHeight="1">
      <c r="A53" s="178" t="s">
        <v>40</v>
      </c>
      <c r="B53" s="33">
        <v>188</v>
      </c>
      <c r="C53" s="716">
        <v>1761</v>
      </c>
      <c r="D53" s="716"/>
      <c r="E53" s="718">
        <v>109</v>
      </c>
      <c r="F53" s="718"/>
      <c r="G53" s="718"/>
      <c r="H53" s="718"/>
      <c r="I53" s="716">
        <v>353</v>
      </c>
      <c r="J53" s="716"/>
      <c r="K53" s="716">
        <v>78</v>
      </c>
      <c r="L53" s="716"/>
      <c r="M53" s="716">
        <v>1406</v>
      </c>
      <c r="N53" s="716"/>
      <c r="O53" s="716">
        <v>69</v>
      </c>
      <c r="P53" s="716"/>
      <c r="Q53" s="716">
        <v>1123</v>
      </c>
      <c r="R53" s="716"/>
      <c r="S53" s="36">
        <v>9</v>
      </c>
      <c r="T53" s="716">
        <v>283</v>
      </c>
      <c r="U53" s="717"/>
      <c r="V53" s="36"/>
      <c r="W53" s="36"/>
      <c r="X53" s="36"/>
      <c r="Y53" s="36"/>
      <c r="Z53" s="36"/>
      <c r="AA53" s="36"/>
      <c r="AB53" s="36"/>
      <c r="AC53" s="36"/>
      <c r="AD53" s="36"/>
      <c r="AE53" s="36"/>
      <c r="AF53" s="36"/>
      <c r="AG53" s="36"/>
      <c r="AH53" s="36"/>
      <c r="AI53" s="36"/>
      <c r="AJ53" s="36"/>
      <c r="AK53" s="36"/>
      <c r="AL53" s="36"/>
      <c r="AM53" s="36"/>
    </row>
    <row r="54" spans="1:39" s="165" customFormat="1" ht="22.5" customHeight="1">
      <c r="A54" s="178" t="s">
        <v>41</v>
      </c>
      <c r="B54" s="33">
        <v>90</v>
      </c>
      <c r="C54" s="716">
        <v>3424</v>
      </c>
      <c r="D54" s="716"/>
      <c r="E54" s="718">
        <v>0</v>
      </c>
      <c r="F54" s="718"/>
      <c r="G54" s="718"/>
      <c r="H54" s="718"/>
      <c r="I54" s="716">
        <v>0</v>
      </c>
      <c r="J54" s="716"/>
      <c r="K54" s="716">
        <v>89</v>
      </c>
      <c r="L54" s="716"/>
      <c r="M54" s="716">
        <v>3423</v>
      </c>
      <c r="N54" s="716"/>
      <c r="O54" s="716">
        <v>87</v>
      </c>
      <c r="P54" s="716"/>
      <c r="Q54" s="716">
        <v>3418</v>
      </c>
      <c r="R54" s="716"/>
      <c r="S54" s="36">
        <v>2</v>
      </c>
      <c r="T54" s="716">
        <v>5</v>
      </c>
      <c r="U54" s="717"/>
      <c r="V54" s="36"/>
      <c r="W54" s="36"/>
      <c r="X54" s="36"/>
      <c r="Y54" s="36"/>
      <c r="Z54" s="36"/>
      <c r="AA54" s="36"/>
      <c r="AB54" s="36"/>
      <c r="AC54" s="36"/>
      <c r="AD54" s="36"/>
      <c r="AE54" s="36"/>
      <c r="AF54" s="36"/>
      <c r="AG54" s="36"/>
      <c r="AH54" s="36"/>
      <c r="AI54" s="36"/>
      <c r="AJ54" s="36"/>
      <c r="AK54" s="36"/>
      <c r="AL54" s="36"/>
      <c r="AM54" s="36"/>
    </row>
    <row r="55" spans="1:39" s="165" customFormat="1" ht="22.5" customHeight="1" thickBot="1">
      <c r="A55" s="179" t="s">
        <v>42</v>
      </c>
      <c r="B55" s="297">
        <v>87</v>
      </c>
      <c r="C55" s="716">
        <v>1307</v>
      </c>
      <c r="D55" s="716"/>
      <c r="E55" s="718">
        <v>7</v>
      </c>
      <c r="F55" s="718"/>
      <c r="G55" s="718"/>
      <c r="H55" s="718"/>
      <c r="I55" s="731">
        <v>21</v>
      </c>
      <c r="J55" s="731"/>
      <c r="K55" s="731">
        <v>80</v>
      </c>
      <c r="L55" s="731"/>
      <c r="M55" s="731">
        <v>1286</v>
      </c>
      <c r="N55" s="731"/>
      <c r="O55" s="731">
        <v>69</v>
      </c>
      <c r="P55" s="731"/>
      <c r="Q55" s="731">
        <v>1164</v>
      </c>
      <c r="R55" s="731"/>
      <c r="S55" s="297">
        <v>11</v>
      </c>
      <c r="T55" s="731">
        <v>122</v>
      </c>
      <c r="U55" s="732"/>
      <c r="V55" s="36"/>
      <c r="W55" s="36"/>
      <c r="X55" s="36"/>
      <c r="Y55" s="36"/>
      <c r="Z55" s="36"/>
      <c r="AA55" s="36"/>
      <c r="AB55" s="36"/>
      <c r="AC55" s="36"/>
      <c r="AD55" s="36"/>
      <c r="AE55" s="36"/>
      <c r="AF55" s="36"/>
      <c r="AG55" s="36"/>
      <c r="AH55" s="36"/>
      <c r="AI55" s="36"/>
      <c r="AJ55" s="36"/>
      <c r="AK55" s="36"/>
      <c r="AL55" s="36"/>
      <c r="AM55" s="36"/>
    </row>
    <row r="56" spans="1:39" ht="13.5" customHeight="1">
      <c r="A56" s="729" t="s">
        <v>382</v>
      </c>
      <c r="B56" s="729"/>
      <c r="C56" s="729"/>
      <c r="D56" s="729"/>
      <c r="E56" s="729"/>
      <c r="F56" s="729"/>
      <c r="G56" s="729"/>
      <c r="H56" s="729"/>
      <c r="I56" s="730"/>
      <c r="J56" s="730"/>
      <c r="K56" s="730"/>
      <c r="L56" s="730"/>
      <c r="M56" s="730"/>
      <c r="N56" s="164"/>
      <c r="O56" s="164"/>
      <c r="P56" s="553" t="s">
        <v>378</v>
      </c>
      <c r="R56" s="164"/>
      <c r="S56" s="164"/>
      <c r="T56" s="164"/>
      <c r="U56" s="164"/>
      <c r="V56" s="164"/>
      <c r="W56" s="164"/>
      <c r="X56" s="127"/>
      <c r="Y56" s="127"/>
      <c r="Z56" s="127"/>
      <c r="AA56" s="127"/>
      <c r="AB56" s="127"/>
      <c r="AC56" s="127"/>
      <c r="AD56" s="127"/>
      <c r="AE56" s="127"/>
      <c r="AF56" s="127"/>
      <c r="AG56" s="127"/>
      <c r="AH56" s="127"/>
      <c r="AI56" s="127"/>
      <c r="AJ56" s="127"/>
      <c r="AK56" s="127"/>
      <c r="AL56" s="12"/>
      <c r="AM56" s="12"/>
    </row>
  </sheetData>
  <sheetProtection selectLockedCells="1" selectUnlockedCells="1"/>
  <mergeCells count="207">
    <mergeCell ref="T36:U36"/>
    <mergeCell ref="S33:U33"/>
    <mergeCell ref="A31:A34"/>
    <mergeCell ref="T34:U34"/>
    <mergeCell ref="A2:L2"/>
    <mergeCell ref="A3:A6"/>
    <mergeCell ref="B3:C5"/>
    <mergeCell ref="D3:E5"/>
    <mergeCell ref="L4:M5"/>
    <mergeCell ref="F4:G5"/>
    <mergeCell ref="H4:I5"/>
    <mergeCell ref="J4:K5"/>
    <mergeCell ref="Q35:R35"/>
    <mergeCell ref="C36:D36"/>
    <mergeCell ref="E36:H36"/>
    <mergeCell ref="I36:J36"/>
    <mergeCell ref="C35:D35"/>
    <mergeCell ref="E35:H35"/>
    <mergeCell ref="I35:J35"/>
    <mergeCell ref="K35:L35"/>
    <mergeCell ref="K36:L36"/>
    <mergeCell ref="Q36:R36"/>
    <mergeCell ref="B31:D33"/>
    <mergeCell ref="E32:J33"/>
    <mergeCell ref="K53:L53"/>
    <mergeCell ref="H3:M3"/>
    <mergeCell ref="N3:AM3"/>
    <mergeCell ref="AL4:AM5"/>
    <mergeCell ref="T49:U49"/>
    <mergeCell ref="T48:U48"/>
    <mergeCell ref="T45:U45"/>
    <mergeCell ref="T44:U44"/>
    <mergeCell ref="T52:U52"/>
    <mergeCell ref="T46:U46"/>
    <mergeCell ref="T47:U47"/>
    <mergeCell ref="AH4:AI5"/>
    <mergeCell ref="AJ4:AK5"/>
    <mergeCell ref="Y30:AI30"/>
    <mergeCell ref="T39:U39"/>
    <mergeCell ref="T38:U38"/>
    <mergeCell ref="T40:U40"/>
    <mergeCell ref="Q34:R34"/>
    <mergeCell ref="Q38:R38"/>
    <mergeCell ref="O40:P40"/>
    <mergeCell ref="Q40:R40"/>
    <mergeCell ref="K43:L43"/>
    <mergeCell ref="T37:U37"/>
    <mergeCell ref="T35:U35"/>
    <mergeCell ref="A56:M56"/>
    <mergeCell ref="T55:U55"/>
    <mergeCell ref="T53:U53"/>
    <mergeCell ref="T54:U54"/>
    <mergeCell ref="O55:P55"/>
    <mergeCell ref="Q55:R55"/>
    <mergeCell ref="C53:D53"/>
    <mergeCell ref="C41:D41"/>
    <mergeCell ref="E41:H41"/>
    <mergeCell ref="I41:J41"/>
    <mergeCell ref="K41:L41"/>
    <mergeCell ref="T51:U51"/>
    <mergeCell ref="T50:U50"/>
    <mergeCell ref="T41:U41"/>
    <mergeCell ref="T42:U42"/>
    <mergeCell ref="T43:U43"/>
    <mergeCell ref="M41:N41"/>
    <mergeCell ref="O41:P41"/>
    <mergeCell ref="Q41:R41"/>
    <mergeCell ref="C45:D45"/>
    <mergeCell ref="E45:H45"/>
    <mergeCell ref="I45:J45"/>
    <mergeCell ref="K45:L45"/>
    <mergeCell ref="I43:J43"/>
    <mergeCell ref="K32:N33"/>
    <mergeCell ref="O33:R33"/>
    <mergeCell ref="AD4:AE5"/>
    <mergeCell ref="AF4:AG5"/>
    <mergeCell ref="V4:W5"/>
    <mergeCell ref="X4:Y5"/>
    <mergeCell ref="Z4:AA5"/>
    <mergeCell ref="AB4:AC5"/>
    <mergeCell ref="N4:O5"/>
    <mergeCell ref="P4:Q5"/>
    <mergeCell ref="R4:S5"/>
    <mergeCell ref="T4:U5"/>
    <mergeCell ref="C34:D34"/>
    <mergeCell ref="E34:H34"/>
    <mergeCell ref="I34:J34"/>
    <mergeCell ref="K34:L34"/>
    <mergeCell ref="O38:P38"/>
    <mergeCell ref="M34:N34"/>
    <mergeCell ref="O34:P34"/>
    <mergeCell ref="O35:P35"/>
    <mergeCell ref="M37:N37"/>
    <mergeCell ref="O37:P37"/>
    <mergeCell ref="M35:N35"/>
    <mergeCell ref="M36:N36"/>
    <mergeCell ref="O36:P36"/>
    <mergeCell ref="C39:D39"/>
    <mergeCell ref="E39:H39"/>
    <mergeCell ref="Q37:R37"/>
    <mergeCell ref="C38:D38"/>
    <mergeCell ref="E38:H38"/>
    <mergeCell ref="I38:J38"/>
    <mergeCell ref="K38:L38"/>
    <mergeCell ref="M38:N38"/>
    <mergeCell ref="M39:N39"/>
    <mergeCell ref="O39:P39"/>
    <mergeCell ref="I39:J39"/>
    <mergeCell ref="K39:L39"/>
    <mergeCell ref="Q39:R39"/>
    <mergeCell ref="C37:D37"/>
    <mergeCell ref="E37:H37"/>
    <mergeCell ref="I37:J37"/>
    <mergeCell ref="K37:L37"/>
    <mergeCell ref="C40:D40"/>
    <mergeCell ref="E40:H40"/>
    <mergeCell ref="I40:J40"/>
    <mergeCell ref="K40:L40"/>
    <mergeCell ref="M40:N40"/>
    <mergeCell ref="Q42:R42"/>
    <mergeCell ref="Q43:R43"/>
    <mergeCell ref="C44:D44"/>
    <mergeCell ref="E44:H44"/>
    <mergeCell ref="I44:J44"/>
    <mergeCell ref="K44:L44"/>
    <mergeCell ref="M44:N44"/>
    <mergeCell ref="O44:P44"/>
    <mergeCell ref="Q44:R44"/>
    <mergeCell ref="E42:H42"/>
    <mergeCell ref="C43:D43"/>
    <mergeCell ref="E43:H43"/>
    <mergeCell ref="C42:D42"/>
    <mergeCell ref="O42:P42"/>
    <mergeCell ref="I42:J42"/>
    <mergeCell ref="K42:L42"/>
    <mergeCell ref="M42:N42"/>
    <mergeCell ref="M43:N43"/>
    <mergeCell ref="O43:P43"/>
    <mergeCell ref="C49:D49"/>
    <mergeCell ref="E49:H49"/>
    <mergeCell ref="C47:D47"/>
    <mergeCell ref="E47:H47"/>
    <mergeCell ref="I47:J47"/>
    <mergeCell ref="I49:J49"/>
    <mergeCell ref="C48:D48"/>
    <mergeCell ref="C46:D46"/>
    <mergeCell ref="E48:H48"/>
    <mergeCell ref="I48:J48"/>
    <mergeCell ref="M46:N46"/>
    <mergeCell ref="E46:H46"/>
    <mergeCell ref="I46:J46"/>
    <mergeCell ref="K46:L46"/>
    <mergeCell ref="O51:P51"/>
    <mergeCell ref="Q45:R45"/>
    <mergeCell ref="Q48:R48"/>
    <mergeCell ref="M47:N47"/>
    <mergeCell ref="O47:P47"/>
    <mergeCell ref="Q47:R47"/>
    <mergeCell ref="M48:N48"/>
    <mergeCell ref="O48:P48"/>
    <mergeCell ref="Q49:R49"/>
    <mergeCell ref="Q51:R51"/>
    <mergeCell ref="K50:L50"/>
    <mergeCell ref="K47:L47"/>
    <mergeCell ref="M49:N49"/>
    <mergeCell ref="O49:P49"/>
    <mergeCell ref="K49:L49"/>
    <mergeCell ref="K48:L48"/>
    <mergeCell ref="M45:N45"/>
    <mergeCell ref="O45:P45"/>
    <mergeCell ref="O46:P46"/>
    <mergeCell ref="Q46:R46"/>
    <mergeCell ref="O50:P50"/>
    <mergeCell ref="Q50:R50"/>
    <mergeCell ref="C51:D51"/>
    <mergeCell ref="E51:H51"/>
    <mergeCell ref="I51:J51"/>
    <mergeCell ref="C50:D50"/>
    <mergeCell ref="E50:H50"/>
    <mergeCell ref="I50:J50"/>
    <mergeCell ref="K51:L51"/>
    <mergeCell ref="M51:N51"/>
    <mergeCell ref="M50:N50"/>
    <mergeCell ref="O54:P54"/>
    <mergeCell ref="Q54:R54"/>
    <mergeCell ref="M53:N53"/>
    <mergeCell ref="O53:P53"/>
    <mergeCell ref="Q52:R52"/>
    <mergeCell ref="C55:D55"/>
    <mergeCell ref="E55:H55"/>
    <mergeCell ref="I55:J55"/>
    <mergeCell ref="K55:L55"/>
    <mergeCell ref="M55:N55"/>
    <mergeCell ref="M52:N52"/>
    <mergeCell ref="O52:P52"/>
    <mergeCell ref="I52:J52"/>
    <mergeCell ref="K52:L52"/>
    <mergeCell ref="Q53:R53"/>
    <mergeCell ref="C54:D54"/>
    <mergeCell ref="E54:H54"/>
    <mergeCell ref="I54:J54"/>
    <mergeCell ref="K54:L54"/>
    <mergeCell ref="M54:N54"/>
    <mergeCell ref="C52:D52"/>
    <mergeCell ref="E52:H52"/>
    <mergeCell ref="E53:H53"/>
    <mergeCell ref="I53:J53"/>
  </mergeCells>
  <phoneticPr fontId="18"/>
  <printOptions horizontalCentered="1"/>
  <pageMargins left="0.59055118110236227" right="0.59055118110236227" top="0.59055118110236227" bottom="0.59055118110236227" header="0.39370078740157483" footer="0.39370078740157483"/>
  <pageSetup paperSize="9" scale="70" firstPageNumber="65" orientation="portrait" useFirstPageNumber="1" verticalDpi="300" r:id="rId1"/>
  <headerFooter scaleWithDoc="0" alignWithMargins="0">
    <oddHeader>&amp;R事業所</oddHeader>
    <oddFooter>&amp;C&amp;12&amp;A</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R54"/>
  <sheetViews>
    <sheetView view="pageBreakPreview" topLeftCell="A28" zoomScaleNormal="100" zoomScaleSheetLayoutView="100" workbookViewId="0">
      <pane xSplit="2" topLeftCell="C1" activePane="topRight" state="frozen"/>
      <selection activeCell="A26" sqref="A26"/>
      <selection pane="topRight" activeCell="F43" sqref="F43"/>
    </sheetView>
  </sheetViews>
  <sheetFormatPr defaultRowHeight="18.95" customHeight="1"/>
  <cols>
    <col min="1" max="1" width="3.5703125" style="13" customWidth="1"/>
    <col min="2" max="2" width="22.85546875" style="13" customWidth="1"/>
    <col min="3" max="12" width="11.140625" style="13" customWidth="1"/>
    <col min="13" max="13" width="9.28515625" style="13" customWidth="1"/>
    <col min="14" max="14" width="9.85546875" style="13" customWidth="1"/>
    <col min="15" max="15" width="9" style="13" customWidth="1"/>
    <col min="16" max="16" width="8.85546875" style="13" customWidth="1"/>
    <col min="17" max="17" width="9" style="13" customWidth="1"/>
    <col min="18" max="18" width="11.140625" style="13" customWidth="1"/>
    <col min="19" max="16384" width="9.140625" style="13"/>
  </cols>
  <sheetData>
    <row r="1" spans="1:18" ht="5.0999999999999996" customHeight="1"/>
    <row r="2" spans="1:18" ht="15" customHeight="1" thickBot="1">
      <c r="A2" s="13" t="s">
        <v>311</v>
      </c>
      <c r="M2" s="344"/>
      <c r="N2" s="344"/>
      <c r="O2" s="344"/>
      <c r="P2" s="519"/>
      <c r="R2" s="260" t="s">
        <v>43</v>
      </c>
    </row>
    <row r="3" spans="1:18" ht="15" customHeight="1">
      <c r="A3" s="687" t="s">
        <v>44</v>
      </c>
      <c r="B3" s="688"/>
      <c r="C3" s="782" t="s">
        <v>45</v>
      </c>
      <c r="D3" s="782"/>
      <c r="E3" s="782" t="s">
        <v>393</v>
      </c>
      <c r="F3" s="782"/>
      <c r="G3" s="782" t="s">
        <v>492</v>
      </c>
      <c r="H3" s="782"/>
      <c r="I3" s="782" t="s">
        <v>493</v>
      </c>
      <c r="J3" s="782"/>
      <c r="K3" s="789" t="s">
        <v>494</v>
      </c>
      <c r="L3" s="790"/>
      <c r="M3" s="790"/>
      <c r="N3" s="791"/>
      <c r="O3" s="700" t="s">
        <v>389</v>
      </c>
      <c r="P3" s="700"/>
      <c r="Q3" s="700"/>
      <c r="R3" s="796"/>
    </row>
    <row r="4" spans="1:18" ht="15" customHeight="1">
      <c r="A4" s="689"/>
      <c r="B4" s="690"/>
      <c r="C4" s="520" t="s">
        <v>46</v>
      </c>
      <c r="D4" s="520" t="s">
        <v>9</v>
      </c>
      <c r="E4" s="520" t="s">
        <v>46</v>
      </c>
      <c r="F4" s="520" t="s">
        <v>9</v>
      </c>
      <c r="G4" s="520" t="s">
        <v>46</v>
      </c>
      <c r="H4" s="527" t="s">
        <v>9</v>
      </c>
      <c r="I4" s="286" t="s">
        <v>46</v>
      </c>
      <c r="J4" s="520" t="s">
        <v>9</v>
      </c>
      <c r="K4" s="792" t="s">
        <v>301</v>
      </c>
      <c r="L4" s="793"/>
      <c r="M4" s="319" t="s">
        <v>46</v>
      </c>
      <c r="N4" s="318" t="s">
        <v>9</v>
      </c>
      <c r="O4" s="794" t="s">
        <v>301</v>
      </c>
      <c r="P4" s="795"/>
      <c r="Q4" s="270" t="s">
        <v>46</v>
      </c>
      <c r="R4" s="249" t="s">
        <v>9</v>
      </c>
    </row>
    <row r="5" spans="1:18" s="31" customFormat="1" ht="16.5" customHeight="1">
      <c r="A5" s="803" t="s">
        <v>495</v>
      </c>
      <c r="B5" s="804"/>
      <c r="C5" s="146">
        <f>C6+C7+C11</f>
        <v>4986</v>
      </c>
      <c r="D5" s="146">
        <f>D6+D7+D11</f>
        <v>45973</v>
      </c>
      <c r="E5" s="146">
        <f t="shared" ref="E5:J5" si="0">E6+E7+E11</f>
        <v>6095</v>
      </c>
      <c r="F5" s="146">
        <f t="shared" si="0"/>
        <v>52838</v>
      </c>
      <c r="G5" s="146">
        <f t="shared" si="0"/>
        <v>5704</v>
      </c>
      <c r="H5" s="146">
        <f t="shared" si="0"/>
        <v>51850</v>
      </c>
      <c r="I5" s="146">
        <f t="shared" si="0"/>
        <v>5486</v>
      </c>
      <c r="J5" s="146">
        <f t="shared" si="0"/>
        <v>52615</v>
      </c>
      <c r="K5" s="310" t="s">
        <v>300</v>
      </c>
      <c r="L5" s="251">
        <f>L6+L7+L11</f>
        <v>0</v>
      </c>
      <c r="M5" s="315">
        <f>M6+M7+M11</f>
        <v>5324</v>
      </c>
      <c r="N5" s="316">
        <v>56570</v>
      </c>
      <c r="O5" s="797" t="s">
        <v>300</v>
      </c>
      <c r="P5" s="798"/>
      <c r="Q5" s="25">
        <f>Q6+Q7+Q11</f>
        <v>4840</v>
      </c>
      <c r="R5" s="253">
        <f>R6+R7+R11</f>
        <v>53339</v>
      </c>
    </row>
    <row r="6" spans="1:18" s="31" customFormat="1" ht="16.5" customHeight="1">
      <c r="A6" s="799" t="s">
        <v>496</v>
      </c>
      <c r="B6" s="800"/>
      <c r="C6" s="471">
        <v>1</v>
      </c>
      <c r="D6" s="470">
        <v>3</v>
      </c>
      <c r="E6" s="524">
        <v>5</v>
      </c>
      <c r="F6" s="524">
        <v>78</v>
      </c>
      <c r="G6" s="524">
        <v>3</v>
      </c>
      <c r="H6" s="524">
        <v>14</v>
      </c>
      <c r="I6" s="524">
        <v>3</v>
      </c>
      <c r="J6" s="524">
        <v>20</v>
      </c>
      <c r="K6" s="409" t="s">
        <v>302</v>
      </c>
      <c r="L6" s="410"/>
      <c r="M6" s="411">
        <v>2</v>
      </c>
      <c r="N6" s="526">
        <v>13</v>
      </c>
      <c r="O6" s="815" t="s">
        <v>302</v>
      </c>
      <c r="P6" s="816"/>
      <c r="Q6" s="542">
        <v>3</v>
      </c>
      <c r="R6" s="197">
        <v>31</v>
      </c>
    </row>
    <row r="7" spans="1:18" s="31" customFormat="1" ht="16.5" customHeight="1">
      <c r="A7" s="805" t="s">
        <v>497</v>
      </c>
      <c r="B7" s="180" t="s">
        <v>48</v>
      </c>
      <c r="C7" s="312">
        <f t="shared" ref="C7:J7" si="1">SUM(C8:C10)</f>
        <v>607</v>
      </c>
      <c r="D7" s="312">
        <f t="shared" si="1"/>
        <v>8707</v>
      </c>
      <c r="E7" s="312">
        <f t="shared" si="1"/>
        <v>728</v>
      </c>
      <c r="F7" s="312">
        <f t="shared" si="1"/>
        <v>9136</v>
      </c>
      <c r="G7" s="312">
        <f t="shared" si="1"/>
        <v>644</v>
      </c>
      <c r="H7" s="312">
        <f t="shared" si="1"/>
        <v>7908</v>
      </c>
      <c r="I7" s="312">
        <f t="shared" si="1"/>
        <v>581</v>
      </c>
      <c r="J7" s="312">
        <f t="shared" si="1"/>
        <v>7321</v>
      </c>
      <c r="K7" s="310" t="s">
        <v>300</v>
      </c>
      <c r="L7" s="251">
        <f>SUM(L8:L10)</f>
        <v>0</v>
      </c>
      <c r="M7" s="315">
        <f>SUM(M8:M10)</f>
        <v>552</v>
      </c>
      <c r="N7" s="532">
        <f>SUM(N8:N10)</f>
        <v>7419</v>
      </c>
      <c r="O7" s="797" t="s">
        <v>300</v>
      </c>
      <c r="P7" s="798"/>
      <c r="Q7" s="313">
        <f>SUM(Q8:Q10)</f>
        <v>517</v>
      </c>
      <c r="R7" s="314">
        <f>SUM(R8:R10)</f>
        <v>7486</v>
      </c>
    </row>
    <row r="8" spans="1:18" s="31" customFormat="1" ht="16.5" customHeight="1">
      <c r="A8" s="806"/>
      <c r="B8" s="539" t="s">
        <v>49</v>
      </c>
      <c r="C8" s="523">
        <v>1</v>
      </c>
      <c r="D8" s="524">
        <v>34</v>
      </c>
      <c r="E8" s="524">
        <v>2</v>
      </c>
      <c r="F8" s="524">
        <v>6</v>
      </c>
      <c r="G8" s="524">
        <v>3</v>
      </c>
      <c r="H8" s="524">
        <v>21</v>
      </c>
      <c r="I8" s="524">
        <v>3</v>
      </c>
      <c r="J8" s="524">
        <v>22</v>
      </c>
      <c r="K8" s="409" t="s">
        <v>303</v>
      </c>
      <c r="L8" s="410"/>
      <c r="M8" s="412">
        <v>7</v>
      </c>
      <c r="N8" s="522">
        <v>43</v>
      </c>
      <c r="O8" s="787" t="s">
        <v>303</v>
      </c>
      <c r="P8" s="788"/>
      <c r="Q8" s="542">
        <v>3</v>
      </c>
      <c r="R8" s="197">
        <v>18</v>
      </c>
    </row>
    <row r="9" spans="1:18" s="31" customFormat="1" ht="16.5" customHeight="1">
      <c r="A9" s="806"/>
      <c r="B9" s="539" t="s">
        <v>50</v>
      </c>
      <c r="C9" s="523">
        <v>399</v>
      </c>
      <c r="D9" s="524">
        <v>5173</v>
      </c>
      <c r="E9" s="524">
        <v>497</v>
      </c>
      <c r="F9" s="524">
        <v>5505</v>
      </c>
      <c r="G9" s="524">
        <v>441</v>
      </c>
      <c r="H9" s="524">
        <v>4998</v>
      </c>
      <c r="I9" s="524">
        <v>425</v>
      </c>
      <c r="J9" s="524">
        <v>4590</v>
      </c>
      <c r="K9" s="409" t="s">
        <v>304</v>
      </c>
      <c r="L9" s="410"/>
      <c r="M9" s="412">
        <v>392</v>
      </c>
      <c r="N9" s="522">
        <v>4466</v>
      </c>
      <c r="O9" s="787" t="s">
        <v>304</v>
      </c>
      <c r="P9" s="788"/>
      <c r="Q9" s="542">
        <v>353</v>
      </c>
      <c r="R9" s="197">
        <v>4139</v>
      </c>
    </row>
    <row r="10" spans="1:18" s="31" customFormat="1" ht="16.5" customHeight="1">
      <c r="A10" s="807"/>
      <c r="B10" s="413" t="s">
        <v>51</v>
      </c>
      <c r="C10" s="525">
        <v>207</v>
      </c>
      <c r="D10" s="526">
        <v>3500</v>
      </c>
      <c r="E10" s="526">
        <v>229</v>
      </c>
      <c r="F10" s="526">
        <v>3625</v>
      </c>
      <c r="G10" s="526">
        <v>200</v>
      </c>
      <c r="H10" s="526">
        <v>2889</v>
      </c>
      <c r="I10" s="526">
        <v>153</v>
      </c>
      <c r="J10" s="526">
        <v>2709</v>
      </c>
      <c r="K10" s="414" t="s">
        <v>305</v>
      </c>
      <c r="L10" s="415"/>
      <c r="M10" s="416">
        <v>153</v>
      </c>
      <c r="N10" s="417">
        <v>2910</v>
      </c>
      <c r="O10" s="815" t="s">
        <v>305</v>
      </c>
      <c r="P10" s="816"/>
      <c r="Q10" s="418">
        <v>161</v>
      </c>
      <c r="R10" s="419">
        <v>3329</v>
      </c>
    </row>
    <row r="11" spans="1:18" s="31" customFormat="1" ht="16.5" customHeight="1">
      <c r="A11" s="808" t="s">
        <v>498</v>
      </c>
      <c r="B11" s="262" t="s">
        <v>48</v>
      </c>
      <c r="C11" s="248">
        <f t="shared" ref="C11:J11" si="2">SUM(C12:C24)</f>
        <v>4378</v>
      </c>
      <c r="D11" s="248">
        <f t="shared" si="2"/>
        <v>37263</v>
      </c>
      <c r="E11" s="248">
        <f t="shared" si="2"/>
        <v>5362</v>
      </c>
      <c r="F11" s="248">
        <f t="shared" si="2"/>
        <v>43624</v>
      </c>
      <c r="G11" s="248">
        <f t="shared" si="2"/>
        <v>5057</v>
      </c>
      <c r="H11" s="248">
        <f t="shared" si="2"/>
        <v>43928</v>
      </c>
      <c r="I11" s="248">
        <f t="shared" si="2"/>
        <v>4902</v>
      </c>
      <c r="J11" s="248">
        <f t="shared" si="2"/>
        <v>45274</v>
      </c>
      <c r="K11" s="311" t="s">
        <v>300</v>
      </c>
      <c r="L11" s="252">
        <f>SUM(L12:L24)</f>
        <v>0</v>
      </c>
      <c r="M11" s="317">
        <f>SUM(M12:M24)</f>
        <v>4770</v>
      </c>
      <c r="N11" s="532">
        <f>SUM(N12:N24)</f>
        <v>49138</v>
      </c>
      <c r="O11" s="797" t="s">
        <v>300</v>
      </c>
      <c r="P11" s="798"/>
      <c r="Q11" s="26">
        <f>SUM(Q12:Q24)</f>
        <v>4320</v>
      </c>
      <c r="R11" s="254">
        <f>SUM(R12:R24)</f>
        <v>45822</v>
      </c>
    </row>
    <row r="12" spans="1:18" s="31" customFormat="1" ht="16.5" customHeight="1">
      <c r="A12" s="809"/>
      <c r="B12" s="263" t="s">
        <v>52</v>
      </c>
      <c r="C12" s="524">
        <v>3</v>
      </c>
      <c r="D12" s="524">
        <v>700</v>
      </c>
      <c r="E12" s="524">
        <v>3</v>
      </c>
      <c r="F12" s="524">
        <v>926</v>
      </c>
      <c r="G12" s="524">
        <v>6</v>
      </c>
      <c r="H12" s="524">
        <v>978</v>
      </c>
      <c r="I12" s="524">
        <v>5</v>
      </c>
      <c r="J12" s="524">
        <v>1174</v>
      </c>
      <c r="K12" s="409" t="s">
        <v>306</v>
      </c>
      <c r="L12" s="410"/>
      <c r="M12" s="412">
        <v>4</v>
      </c>
      <c r="N12" s="522">
        <v>1146</v>
      </c>
      <c r="O12" s="783" t="s">
        <v>306</v>
      </c>
      <c r="P12" s="784"/>
      <c r="Q12" s="542">
        <v>4</v>
      </c>
      <c r="R12" s="197">
        <v>1076</v>
      </c>
    </row>
    <row r="13" spans="1:18" s="31" customFormat="1" ht="16.5" customHeight="1">
      <c r="A13" s="809"/>
      <c r="B13" s="263" t="s">
        <v>53</v>
      </c>
      <c r="C13" s="524">
        <v>101</v>
      </c>
      <c r="D13" s="524">
        <v>2202</v>
      </c>
      <c r="E13" s="524">
        <v>139</v>
      </c>
      <c r="F13" s="524">
        <v>3108</v>
      </c>
      <c r="G13" s="524">
        <v>165</v>
      </c>
      <c r="H13" s="524">
        <v>4278</v>
      </c>
      <c r="I13" s="524">
        <v>180</v>
      </c>
      <c r="J13" s="524">
        <v>4310</v>
      </c>
      <c r="K13" s="409" t="s">
        <v>307</v>
      </c>
      <c r="L13" s="410"/>
      <c r="M13" s="412">
        <v>193</v>
      </c>
      <c r="N13" s="522">
        <v>5768</v>
      </c>
      <c r="O13" s="813" t="s">
        <v>384</v>
      </c>
      <c r="P13" s="814"/>
      <c r="Q13" s="542">
        <v>88</v>
      </c>
      <c r="R13" s="197">
        <v>3042</v>
      </c>
    </row>
    <row r="14" spans="1:18" s="31" customFormat="1" ht="16.5" customHeight="1">
      <c r="A14" s="809"/>
      <c r="B14" s="263" t="s">
        <v>54</v>
      </c>
      <c r="C14" s="524">
        <v>2442</v>
      </c>
      <c r="D14" s="524">
        <v>18178</v>
      </c>
      <c r="E14" s="524">
        <v>2635</v>
      </c>
      <c r="F14" s="524">
        <v>20692</v>
      </c>
      <c r="G14" s="524">
        <v>2360</v>
      </c>
      <c r="H14" s="524">
        <v>19401</v>
      </c>
      <c r="I14" s="524">
        <v>2154</v>
      </c>
      <c r="J14" s="524">
        <v>19649</v>
      </c>
      <c r="K14" s="409" t="s">
        <v>308</v>
      </c>
      <c r="L14" s="410"/>
      <c r="M14" s="412">
        <v>1299</v>
      </c>
      <c r="N14" s="522">
        <v>15455</v>
      </c>
      <c r="O14" s="813" t="s">
        <v>383</v>
      </c>
      <c r="P14" s="814"/>
      <c r="Q14" s="542">
        <v>104</v>
      </c>
      <c r="R14" s="197">
        <v>3108</v>
      </c>
    </row>
    <row r="15" spans="1:18" s="31" customFormat="1" ht="16.5" customHeight="1">
      <c r="A15" s="809"/>
      <c r="B15" s="263" t="s">
        <v>55</v>
      </c>
      <c r="C15" s="524">
        <v>76</v>
      </c>
      <c r="D15" s="524">
        <v>1015</v>
      </c>
      <c r="E15" s="524">
        <v>120</v>
      </c>
      <c r="F15" s="524">
        <v>1441</v>
      </c>
      <c r="G15" s="524">
        <v>108</v>
      </c>
      <c r="H15" s="524">
        <v>1002</v>
      </c>
      <c r="I15" s="524">
        <v>87</v>
      </c>
      <c r="J15" s="524">
        <v>860</v>
      </c>
      <c r="K15" s="409" t="s">
        <v>309</v>
      </c>
      <c r="L15" s="410"/>
      <c r="M15" s="411">
        <v>90</v>
      </c>
      <c r="N15" s="524">
        <v>1004</v>
      </c>
      <c r="O15" s="813" t="s">
        <v>308</v>
      </c>
      <c r="P15" s="814"/>
      <c r="Q15" s="542">
        <v>1152</v>
      </c>
      <c r="R15" s="197">
        <v>14204</v>
      </c>
    </row>
    <row r="16" spans="1:18" s="31" customFormat="1" ht="16.5" customHeight="1">
      <c r="A16" s="809"/>
      <c r="B16" s="263" t="s">
        <v>21</v>
      </c>
      <c r="C16" s="524">
        <v>275</v>
      </c>
      <c r="D16" s="524">
        <v>867</v>
      </c>
      <c r="E16" s="524">
        <v>663</v>
      </c>
      <c r="F16" s="524">
        <v>1220</v>
      </c>
      <c r="G16" s="524">
        <v>632</v>
      </c>
      <c r="H16" s="524">
        <v>1147</v>
      </c>
      <c r="I16" s="524">
        <v>672</v>
      </c>
      <c r="J16" s="524">
        <v>1277</v>
      </c>
      <c r="K16" s="409" t="s">
        <v>310</v>
      </c>
      <c r="L16" s="410"/>
      <c r="M16" s="411">
        <v>688</v>
      </c>
      <c r="N16" s="524">
        <v>1814</v>
      </c>
      <c r="O16" s="813" t="s">
        <v>309</v>
      </c>
      <c r="P16" s="814"/>
      <c r="Q16" s="542">
        <v>81</v>
      </c>
      <c r="R16" s="197">
        <v>981</v>
      </c>
    </row>
    <row r="17" spans="1:18" s="31" customFormat="1" ht="15.75" customHeight="1">
      <c r="A17" s="809"/>
      <c r="B17" s="263" t="s">
        <v>56</v>
      </c>
      <c r="C17" s="524">
        <v>1465</v>
      </c>
      <c r="D17" s="524">
        <v>13340</v>
      </c>
      <c r="E17" s="524">
        <v>1786</v>
      </c>
      <c r="F17" s="524">
        <v>15267</v>
      </c>
      <c r="G17" s="524">
        <v>1768</v>
      </c>
      <c r="H17" s="524">
        <v>16044</v>
      </c>
      <c r="I17" s="524">
        <v>1786</v>
      </c>
      <c r="J17" s="524">
        <v>16987</v>
      </c>
      <c r="K17" s="785" t="s">
        <v>316</v>
      </c>
      <c r="L17" s="786"/>
      <c r="M17" s="325">
        <v>278</v>
      </c>
      <c r="N17" s="324">
        <v>2048</v>
      </c>
      <c r="O17" s="783" t="s">
        <v>391</v>
      </c>
      <c r="P17" s="784"/>
      <c r="Q17" s="192">
        <v>628</v>
      </c>
      <c r="R17" s="277">
        <v>1725</v>
      </c>
    </row>
    <row r="18" spans="1:18" s="31" customFormat="1" ht="24" customHeight="1">
      <c r="A18" s="809"/>
      <c r="B18" s="263" t="s">
        <v>57</v>
      </c>
      <c r="C18" s="524">
        <v>16</v>
      </c>
      <c r="D18" s="524">
        <v>961</v>
      </c>
      <c r="E18" s="524">
        <v>16</v>
      </c>
      <c r="F18" s="524">
        <v>970</v>
      </c>
      <c r="G18" s="524">
        <v>18</v>
      </c>
      <c r="H18" s="524">
        <v>1078</v>
      </c>
      <c r="I18" s="524">
        <v>18</v>
      </c>
      <c r="J18" s="524">
        <v>1017</v>
      </c>
      <c r="K18" s="783" t="s">
        <v>317</v>
      </c>
      <c r="L18" s="784"/>
      <c r="M18" s="411">
        <v>719</v>
      </c>
      <c r="N18" s="524">
        <v>4506</v>
      </c>
      <c r="O18" s="822" t="s">
        <v>316</v>
      </c>
      <c r="P18" s="823"/>
      <c r="Q18" s="542">
        <v>248</v>
      </c>
      <c r="R18" s="197">
        <v>1873</v>
      </c>
    </row>
    <row r="19" spans="1:18" s="31" customFormat="1" ht="20.25" customHeight="1">
      <c r="A19" s="809"/>
      <c r="B19" s="264"/>
      <c r="C19" s="524"/>
      <c r="D19" s="524"/>
      <c r="E19" s="524"/>
      <c r="F19" s="524"/>
      <c r="G19" s="524"/>
      <c r="H19" s="524"/>
      <c r="I19" s="524"/>
      <c r="J19" s="524"/>
      <c r="K19" s="783" t="s">
        <v>312</v>
      </c>
      <c r="L19" s="784"/>
      <c r="M19" s="411">
        <v>285</v>
      </c>
      <c r="N19" s="524">
        <v>2797</v>
      </c>
      <c r="O19" s="783" t="s">
        <v>317</v>
      </c>
      <c r="P19" s="784"/>
      <c r="Q19" s="542">
        <v>662</v>
      </c>
      <c r="R19" s="197">
        <v>3681</v>
      </c>
    </row>
    <row r="20" spans="1:18" s="31" customFormat="1" ht="23.25" customHeight="1">
      <c r="A20" s="809"/>
      <c r="B20" s="264"/>
      <c r="C20" s="524"/>
      <c r="D20" s="524"/>
      <c r="E20" s="524"/>
      <c r="F20" s="524"/>
      <c r="G20" s="524"/>
      <c r="H20" s="524"/>
      <c r="I20" s="524"/>
      <c r="J20" s="524"/>
      <c r="K20" s="783" t="s">
        <v>313</v>
      </c>
      <c r="L20" s="784"/>
      <c r="M20" s="411">
        <v>369</v>
      </c>
      <c r="N20" s="524">
        <v>6682</v>
      </c>
      <c r="O20" s="811" t="s">
        <v>385</v>
      </c>
      <c r="P20" s="812"/>
      <c r="Q20" s="542">
        <v>407</v>
      </c>
      <c r="R20" s="197">
        <v>2161</v>
      </c>
    </row>
    <row r="21" spans="1:18" s="31" customFormat="1" ht="16.5" customHeight="1">
      <c r="A21" s="809"/>
      <c r="B21" s="264"/>
      <c r="C21" s="524"/>
      <c r="D21" s="524"/>
      <c r="E21" s="524"/>
      <c r="F21" s="524"/>
      <c r="G21" s="524"/>
      <c r="H21" s="524"/>
      <c r="I21" s="524"/>
      <c r="J21" s="524"/>
      <c r="K21" s="783" t="s">
        <v>314</v>
      </c>
      <c r="L21" s="784"/>
      <c r="M21" s="411">
        <v>831</v>
      </c>
      <c r="N21" s="524">
        <v>6778</v>
      </c>
      <c r="O21" s="783" t="s">
        <v>312</v>
      </c>
      <c r="P21" s="784"/>
      <c r="Q21" s="542">
        <v>209</v>
      </c>
      <c r="R21" s="197">
        <v>1260</v>
      </c>
    </row>
    <row r="22" spans="1:18" s="31" customFormat="1" ht="16.5" customHeight="1">
      <c r="A22" s="809"/>
      <c r="B22" s="264"/>
      <c r="C22" s="524"/>
      <c r="D22" s="524"/>
      <c r="E22" s="524"/>
      <c r="F22" s="524"/>
      <c r="G22" s="524"/>
      <c r="H22" s="524"/>
      <c r="I22" s="524"/>
      <c r="J22" s="524"/>
      <c r="K22" s="409" t="s">
        <v>390</v>
      </c>
      <c r="L22" s="410"/>
      <c r="M22" s="411">
        <v>14</v>
      </c>
      <c r="N22" s="524">
        <v>1140</v>
      </c>
      <c r="O22" s="783" t="s">
        <v>313</v>
      </c>
      <c r="P22" s="784"/>
      <c r="Q22" s="542">
        <v>371</v>
      </c>
      <c r="R22" s="197">
        <v>7177</v>
      </c>
    </row>
    <row r="23" spans="1:18" s="31" customFormat="1" ht="16.5" customHeight="1">
      <c r="A23" s="809"/>
      <c r="B23" s="264"/>
      <c r="C23" s="524"/>
      <c r="D23" s="524"/>
      <c r="E23" s="524"/>
      <c r="F23" s="524"/>
      <c r="G23" s="524"/>
      <c r="H23" s="524"/>
      <c r="I23" s="524"/>
      <c r="J23" s="524"/>
      <c r="K23" s="409"/>
      <c r="L23" s="410"/>
      <c r="M23" s="411"/>
      <c r="N23" s="524"/>
      <c r="O23" s="783" t="s">
        <v>386</v>
      </c>
      <c r="P23" s="784"/>
      <c r="Q23" s="542">
        <v>22</v>
      </c>
      <c r="R23" s="197">
        <v>198</v>
      </c>
    </row>
    <row r="24" spans="1:18" s="31" customFormat="1" ht="20.25" customHeight="1" thickBot="1">
      <c r="A24" s="818"/>
      <c r="B24" s="265"/>
      <c r="C24" s="420"/>
      <c r="D24" s="420"/>
      <c r="E24" s="420"/>
      <c r="F24" s="420"/>
      <c r="G24" s="420"/>
      <c r="H24" s="420"/>
      <c r="I24" s="420"/>
      <c r="J24" s="420"/>
      <c r="K24" s="421"/>
      <c r="L24" s="422"/>
      <c r="M24" s="423"/>
      <c r="N24" s="420"/>
      <c r="O24" s="820" t="s">
        <v>387</v>
      </c>
      <c r="P24" s="821"/>
      <c r="Q24" s="198">
        <v>344</v>
      </c>
      <c r="R24" s="424">
        <v>5336</v>
      </c>
    </row>
    <row r="25" spans="1:18" ht="15" customHeight="1">
      <c r="I25" s="131"/>
      <c r="J25" s="131"/>
      <c r="K25" s="131"/>
      <c r="L25" s="131"/>
      <c r="M25" s="533" t="s">
        <v>499</v>
      </c>
      <c r="N25" s="533"/>
      <c r="O25" s="533"/>
      <c r="P25" s="533"/>
      <c r="Q25" s="533"/>
      <c r="R25" s="533" t="s">
        <v>392</v>
      </c>
    </row>
    <row r="26" spans="1:18" ht="15" customHeight="1">
      <c r="E26" s="425"/>
      <c r="F26" s="425"/>
      <c r="I26" s="131"/>
      <c r="J26" s="131"/>
      <c r="K26" s="131"/>
      <c r="L26" s="131"/>
      <c r="M26" s="131"/>
      <c r="N26" s="131"/>
      <c r="O26" s="817" t="s">
        <v>398</v>
      </c>
      <c r="P26" s="817"/>
      <c r="Q26" s="817"/>
      <c r="R26" s="817"/>
    </row>
    <row r="27" spans="1:18" ht="15" customHeight="1" thickBot="1">
      <c r="A27" s="13" t="s">
        <v>394</v>
      </c>
      <c r="I27" s="131"/>
      <c r="J27" s="131"/>
      <c r="K27" s="131"/>
      <c r="L27" s="131"/>
      <c r="M27" s="131"/>
      <c r="N27" s="131"/>
      <c r="O27" s="131"/>
      <c r="P27" s="131"/>
      <c r="Q27" s="131"/>
      <c r="R27" s="134" t="s">
        <v>43</v>
      </c>
    </row>
    <row r="28" spans="1:18" ht="15" customHeight="1">
      <c r="A28" s="687" t="s">
        <v>58</v>
      </c>
      <c r="B28" s="688"/>
      <c r="C28" s="782" t="s">
        <v>17</v>
      </c>
      <c r="D28" s="782"/>
      <c r="E28" s="782" t="s">
        <v>59</v>
      </c>
      <c r="F28" s="782"/>
      <c r="G28" s="782" t="s">
        <v>60</v>
      </c>
      <c r="H28" s="782"/>
      <c r="I28" s="710" t="s">
        <v>61</v>
      </c>
      <c r="J28" s="710"/>
      <c r="K28" s="782" t="s">
        <v>62</v>
      </c>
      <c r="L28" s="782"/>
      <c r="M28" s="711" t="s">
        <v>500</v>
      </c>
      <c r="N28" s="708"/>
      <c r="O28" s="711" t="s">
        <v>395</v>
      </c>
      <c r="P28" s="710"/>
      <c r="Q28" s="711" t="s">
        <v>399</v>
      </c>
      <c r="R28" s="819"/>
    </row>
    <row r="29" spans="1:18" ht="15" customHeight="1">
      <c r="A29" s="689"/>
      <c r="B29" s="690"/>
      <c r="C29" s="520" t="s">
        <v>46</v>
      </c>
      <c r="D29" s="520" t="s">
        <v>9</v>
      </c>
      <c r="E29" s="520" t="s">
        <v>46</v>
      </c>
      <c r="F29" s="520" t="s">
        <v>9</v>
      </c>
      <c r="G29" s="520" t="s">
        <v>46</v>
      </c>
      <c r="H29" s="527" t="s">
        <v>9</v>
      </c>
      <c r="I29" s="286" t="s">
        <v>46</v>
      </c>
      <c r="J29" s="520" t="s">
        <v>9</v>
      </c>
      <c r="K29" s="520" t="s">
        <v>46</v>
      </c>
      <c r="L29" s="520" t="s">
        <v>9</v>
      </c>
      <c r="M29" s="520" t="s">
        <v>46</v>
      </c>
      <c r="N29" s="527" t="s">
        <v>9</v>
      </c>
      <c r="O29" s="42" t="s">
        <v>46</v>
      </c>
      <c r="P29" s="333" t="s">
        <v>9</v>
      </c>
      <c r="Q29" s="42" t="s">
        <v>46</v>
      </c>
      <c r="R29" s="334" t="s">
        <v>9</v>
      </c>
    </row>
    <row r="30" spans="1:18" ht="15.75" customHeight="1">
      <c r="A30" s="803" t="s">
        <v>47</v>
      </c>
      <c r="B30" s="810"/>
      <c r="C30" s="16">
        <f>C31+C32+C36</f>
        <v>4840</v>
      </c>
      <c r="D30" s="17">
        <f>D31+D32+D36</f>
        <v>53339</v>
      </c>
      <c r="E30" s="518">
        <f t="shared" ref="E30:M30" si="3">E31+E32+E36</f>
        <v>2796</v>
      </c>
      <c r="F30" s="518">
        <f>F31+F32+F36</f>
        <v>5556</v>
      </c>
      <c r="G30" s="322">
        <f t="shared" si="3"/>
        <v>934</v>
      </c>
      <c r="H30" s="322">
        <f t="shared" si="3"/>
        <v>6113</v>
      </c>
      <c r="I30" s="322">
        <f t="shared" si="3"/>
        <v>542</v>
      </c>
      <c r="J30" s="322">
        <f t="shared" si="3"/>
        <v>7218</v>
      </c>
      <c r="K30" s="322">
        <f t="shared" si="3"/>
        <v>204</v>
      </c>
      <c r="L30" s="322">
        <f t="shared" si="3"/>
        <v>4887</v>
      </c>
      <c r="M30" s="322">
        <f t="shared" si="3"/>
        <v>168</v>
      </c>
      <c r="N30" s="322">
        <f>N31+N32+N36</f>
        <v>6371</v>
      </c>
      <c r="O30" s="322">
        <f>O31+O32+O36</f>
        <v>183</v>
      </c>
      <c r="P30" s="322">
        <f>P31+P32+P36</f>
        <v>23194</v>
      </c>
      <c r="Q30" s="322">
        <f>Q31+Q32+Q36</f>
        <v>13</v>
      </c>
      <c r="R30" s="255">
        <f>R31+R32+R36</f>
        <v>0</v>
      </c>
    </row>
    <row r="31" spans="1:18" ht="15.75" customHeight="1">
      <c r="A31" s="801" t="s">
        <v>18</v>
      </c>
      <c r="B31" s="802"/>
      <c r="C31" s="18">
        <f>+E31+G31+I31+K31+M31+Q31+O31</f>
        <v>3</v>
      </c>
      <c r="D31" s="515">
        <f>+F31+H31+J31+L31+R31+N31+P31</f>
        <v>31</v>
      </c>
      <c r="E31" s="515">
        <v>1</v>
      </c>
      <c r="F31" s="515">
        <v>3</v>
      </c>
      <c r="G31" s="426">
        <v>0</v>
      </c>
      <c r="H31" s="426">
        <v>0</v>
      </c>
      <c r="I31" s="19">
        <v>2</v>
      </c>
      <c r="J31" s="19">
        <v>28</v>
      </c>
      <c r="K31" s="19">
        <v>0</v>
      </c>
      <c r="L31" s="19">
        <v>0</v>
      </c>
      <c r="M31" s="321">
        <v>0</v>
      </c>
      <c r="N31" s="19">
        <v>0</v>
      </c>
      <c r="O31" s="321">
        <v>0</v>
      </c>
      <c r="P31" s="321">
        <v>0</v>
      </c>
      <c r="Q31" s="321">
        <v>0</v>
      </c>
      <c r="R31" s="256">
        <v>0</v>
      </c>
    </row>
    <row r="32" spans="1:18" ht="15.75" customHeight="1">
      <c r="A32" s="805" t="s">
        <v>501</v>
      </c>
      <c r="B32" s="517" t="s">
        <v>48</v>
      </c>
      <c r="C32" s="6">
        <f t="shared" ref="C32:H32" si="4">SUM(C33:C35)</f>
        <v>517</v>
      </c>
      <c r="D32" s="512">
        <f t="shared" si="4"/>
        <v>7486</v>
      </c>
      <c r="E32" s="512">
        <f t="shared" si="4"/>
        <v>201</v>
      </c>
      <c r="F32" s="512">
        <f t="shared" si="4"/>
        <v>482</v>
      </c>
      <c r="G32" s="323">
        <f t="shared" si="4"/>
        <v>137</v>
      </c>
      <c r="H32" s="323">
        <f t="shared" si="4"/>
        <v>878</v>
      </c>
      <c r="I32" s="323">
        <f t="shared" ref="I32:R32" si="5">SUM(I33:I35)</f>
        <v>92</v>
      </c>
      <c r="J32" s="323">
        <f t="shared" si="5"/>
        <v>1208</v>
      </c>
      <c r="K32" s="323">
        <f t="shared" si="5"/>
        <v>38</v>
      </c>
      <c r="L32" s="323">
        <f t="shared" si="5"/>
        <v>912</v>
      </c>
      <c r="M32" s="323">
        <f t="shared" si="5"/>
        <v>24</v>
      </c>
      <c r="N32" s="323">
        <f t="shared" si="5"/>
        <v>913</v>
      </c>
      <c r="O32" s="323">
        <f t="shared" si="5"/>
        <v>25</v>
      </c>
      <c r="P32" s="323">
        <f t="shared" si="5"/>
        <v>3093</v>
      </c>
      <c r="Q32" s="323">
        <f t="shared" si="5"/>
        <v>0</v>
      </c>
      <c r="R32" s="257">
        <f t="shared" si="5"/>
        <v>0</v>
      </c>
    </row>
    <row r="33" spans="1:18" ht="15.75" customHeight="1">
      <c r="A33" s="806"/>
      <c r="B33" s="539" t="s">
        <v>396</v>
      </c>
      <c r="C33" s="18">
        <f>+E33+G33+I33+K33+M33+Q33+O33</f>
        <v>3</v>
      </c>
      <c r="D33" s="515">
        <f>+F33+H33+J33+L33+R33+N33+P33</f>
        <v>18</v>
      </c>
      <c r="E33" s="515">
        <v>1</v>
      </c>
      <c r="F33" s="515">
        <v>2</v>
      </c>
      <c r="G33" s="320">
        <v>1</v>
      </c>
      <c r="H33" s="320">
        <v>5</v>
      </c>
      <c r="I33" s="320">
        <v>1</v>
      </c>
      <c r="J33" s="320">
        <v>11</v>
      </c>
      <c r="K33" s="321">
        <v>0</v>
      </c>
      <c r="L33" s="321">
        <v>0</v>
      </c>
      <c r="M33" s="321">
        <v>0</v>
      </c>
      <c r="N33" s="321">
        <v>0</v>
      </c>
      <c r="O33" s="321">
        <v>0</v>
      </c>
      <c r="P33" s="321">
        <v>0</v>
      </c>
      <c r="Q33" s="321">
        <v>0</v>
      </c>
      <c r="R33" s="256">
        <v>0</v>
      </c>
    </row>
    <row r="34" spans="1:18" ht="15.75" customHeight="1">
      <c r="A34" s="806"/>
      <c r="B34" s="539" t="s">
        <v>50</v>
      </c>
      <c r="C34" s="18">
        <f>+E34+G34+I34+K34+M34+Q34+O34</f>
        <v>353</v>
      </c>
      <c r="D34" s="515">
        <f>+F34+H34+J34+L34+R34+N34+P34</f>
        <v>4139</v>
      </c>
      <c r="E34" s="515">
        <v>125</v>
      </c>
      <c r="F34" s="515">
        <v>306</v>
      </c>
      <c r="G34" s="320">
        <v>112</v>
      </c>
      <c r="H34" s="320">
        <v>722</v>
      </c>
      <c r="I34" s="320">
        <v>60</v>
      </c>
      <c r="J34" s="320">
        <v>755</v>
      </c>
      <c r="K34" s="320">
        <v>25</v>
      </c>
      <c r="L34" s="320">
        <v>586</v>
      </c>
      <c r="M34" s="320">
        <v>18</v>
      </c>
      <c r="N34" s="320">
        <v>677</v>
      </c>
      <c r="O34" s="321">
        <f>11+2</f>
        <v>13</v>
      </c>
      <c r="P34" s="321">
        <f>787+306</f>
        <v>1093</v>
      </c>
      <c r="Q34" s="321">
        <v>0</v>
      </c>
      <c r="R34" s="256">
        <v>0</v>
      </c>
    </row>
    <row r="35" spans="1:18" ht="15.75" customHeight="1">
      <c r="A35" s="807"/>
      <c r="B35" s="413" t="s">
        <v>51</v>
      </c>
      <c r="C35" s="18">
        <f>+E35+G35+I35+K35+M35+Q35+O35</f>
        <v>161</v>
      </c>
      <c r="D35" s="515">
        <f>+F35+H35+J35+L35+R35+N35+P35</f>
        <v>3329</v>
      </c>
      <c r="E35" s="515">
        <v>75</v>
      </c>
      <c r="F35" s="515">
        <v>174</v>
      </c>
      <c r="G35" s="320">
        <v>24</v>
      </c>
      <c r="H35" s="320">
        <v>151</v>
      </c>
      <c r="I35" s="320">
        <v>31</v>
      </c>
      <c r="J35" s="320">
        <v>442</v>
      </c>
      <c r="K35" s="320">
        <v>13</v>
      </c>
      <c r="L35" s="320">
        <v>326</v>
      </c>
      <c r="M35" s="320">
        <v>6</v>
      </c>
      <c r="N35" s="320">
        <v>236</v>
      </c>
      <c r="O35" s="321">
        <f>5+7</f>
        <v>12</v>
      </c>
      <c r="P35" s="321">
        <f>318+1682</f>
        <v>2000</v>
      </c>
      <c r="Q35" s="321">
        <v>0</v>
      </c>
      <c r="R35" s="256">
        <v>0</v>
      </c>
    </row>
    <row r="36" spans="1:18" ht="15.75" customHeight="1">
      <c r="A36" s="808" t="s">
        <v>498</v>
      </c>
      <c r="B36" s="516" t="s">
        <v>48</v>
      </c>
      <c r="C36" s="20">
        <f>SUM(C37:C49)</f>
        <v>4320</v>
      </c>
      <c r="D36" s="512">
        <f>SUM(D37:D49)</f>
        <v>45822</v>
      </c>
      <c r="E36" s="512">
        <f>SUM(E37:E49)</f>
        <v>2594</v>
      </c>
      <c r="F36" s="512">
        <f>SUM(F37:F49)</f>
        <v>5071</v>
      </c>
      <c r="G36" s="512">
        <f t="shared" ref="G36:R36" si="6">SUM(G37:G49)</f>
        <v>797</v>
      </c>
      <c r="H36" s="512">
        <f t="shared" si="6"/>
        <v>5235</v>
      </c>
      <c r="I36" s="512">
        <f t="shared" si="6"/>
        <v>448</v>
      </c>
      <c r="J36" s="512">
        <f t="shared" si="6"/>
        <v>5982</v>
      </c>
      <c r="K36" s="512">
        <f t="shared" si="6"/>
        <v>166</v>
      </c>
      <c r="L36" s="512">
        <f t="shared" si="6"/>
        <v>3975</v>
      </c>
      <c r="M36" s="512">
        <f t="shared" si="6"/>
        <v>144</v>
      </c>
      <c r="N36" s="512">
        <f t="shared" si="6"/>
        <v>5458</v>
      </c>
      <c r="O36" s="512">
        <f t="shared" si="6"/>
        <v>158</v>
      </c>
      <c r="P36" s="512">
        <f t="shared" si="6"/>
        <v>20101</v>
      </c>
      <c r="Q36" s="512">
        <f>SUM(Q37:Q49)</f>
        <v>13</v>
      </c>
      <c r="R36" s="513">
        <f t="shared" si="6"/>
        <v>0</v>
      </c>
    </row>
    <row r="37" spans="1:18" ht="15.75" customHeight="1">
      <c r="A37" s="809"/>
      <c r="B37" s="602" t="s">
        <v>306</v>
      </c>
      <c r="C37" s="18">
        <f t="shared" ref="C37:C49" si="7">+E37+G37+I37+K37+M37+Q37+O37</f>
        <v>4</v>
      </c>
      <c r="D37" s="515">
        <f t="shared" ref="D37:D49" si="8">+F37+H37+J37+L37+R37+N37+P37</f>
        <v>1076</v>
      </c>
      <c r="E37" s="542">
        <v>0</v>
      </c>
      <c r="F37" s="542">
        <v>0</v>
      </c>
      <c r="G37" s="321">
        <v>0</v>
      </c>
      <c r="H37" s="321">
        <v>0</v>
      </c>
      <c r="I37" s="321">
        <v>0</v>
      </c>
      <c r="J37" s="321">
        <v>0</v>
      </c>
      <c r="K37" s="321">
        <v>1</v>
      </c>
      <c r="L37" s="321">
        <v>20</v>
      </c>
      <c r="M37" s="320">
        <v>0</v>
      </c>
      <c r="N37" s="320">
        <v>0</v>
      </c>
      <c r="O37" s="320">
        <f>2+1</f>
        <v>3</v>
      </c>
      <c r="P37" s="320">
        <f>140+916</f>
        <v>1056</v>
      </c>
      <c r="Q37" s="321">
        <v>0</v>
      </c>
      <c r="R37" s="256">
        <v>0</v>
      </c>
    </row>
    <row r="38" spans="1:18" ht="15.75" customHeight="1">
      <c r="A38" s="809"/>
      <c r="B38" s="601" t="s">
        <v>384</v>
      </c>
      <c r="C38" s="18">
        <f t="shared" si="7"/>
        <v>88</v>
      </c>
      <c r="D38" s="515">
        <f t="shared" si="8"/>
        <v>3042</v>
      </c>
      <c r="E38" s="515">
        <v>34</v>
      </c>
      <c r="F38" s="515">
        <v>79</v>
      </c>
      <c r="G38" s="320">
        <v>20</v>
      </c>
      <c r="H38" s="320">
        <v>117</v>
      </c>
      <c r="I38" s="320">
        <v>12</v>
      </c>
      <c r="J38" s="320">
        <v>161</v>
      </c>
      <c r="K38" s="320">
        <v>5</v>
      </c>
      <c r="L38" s="320">
        <v>125</v>
      </c>
      <c r="M38" s="320">
        <v>9</v>
      </c>
      <c r="N38" s="320">
        <v>371</v>
      </c>
      <c r="O38" s="321">
        <f>3+5</f>
        <v>8</v>
      </c>
      <c r="P38" s="321">
        <f>237+1952</f>
        <v>2189</v>
      </c>
      <c r="Q38" s="321">
        <v>0</v>
      </c>
      <c r="R38" s="256">
        <v>0</v>
      </c>
    </row>
    <row r="39" spans="1:18" ht="15.75" customHeight="1">
      <c r="A39" s="809"/>
      <c r="B39" s="601" t="s">
        <v>383</v>
      </c>
      <c r="C39" s="18">
        <f t="shared" si="7"/>
        <v>104</v>
      </c>
      <c r="D39" s="515">
        <f t="shared" si="8"/>
        <v>3108</v>
      </c>
      <c r="E39" s="515">
        <v>34</v>
      </c>
      <c r="F39" s="515">
        <v>48</v>
      </c>
      <c r="G39" s="320">
        <v>11</v>
      </c>
      <c r="H39" s="320">
        <v>78</v>
      </c>
      <c r="I39" s="320">
        <v>12</v>
      </c>
      <c r="J39" s="320">
        <v>177</v>
      </c>
      <c r="K39" s="320">
        <v>10</v>
      </c>
      <c r="L39" s="320">
        <v>247</v>
      </c>
      <c r="M39" s="320">
        <v>11</v>
      </c>
      <c r="N39" s="320">
        <v>409</v>
      </c>
      <c r="O39" s="321">
        <f>16+8</f>
        <v>24</v>
      </c>
      <c r="P39" s="321">
        <f>1069+1080</f>
        <v>2149</v>
      </c>
      <c r="Q39" s="321">
        <v>2</v>
      </c>
      <c r="R39" s="256">
        <v>0</v>
      </c>
    </row>
    <row r="40" spans="1:18" ht="15.75" customHeight="1">
      <c r="A40" s="809"/>
      <c r="B40" s="601" t="s">
        <v>397</v>
      </c>
      <c r="C40" s="18">
        <f t="shared" si="7"/>
        <v>1152</v>
      </c>
      <c r="D40" s="515">
        <f t="shared" si="8"/>
        <v>14204</v>
      </c>
      <c r="E40" s="515">
        <v>585</v>
      </c>
      <c r="F40" s="515">
        <v>1275</v>
      </c>
      <c r="G40" s="320">
        <v>229</v>
      </c>
      <c r="H40" s="320">
        <v>1557</v>
      </c>
      <c r="I40" s="320">
        <v>159</v>
      </c>
      <c r="J40" s="320">
        <v>2123</v>
      </c>
      <c r="K40" s="320">
        <v>55</v>
      </c>
      <c r="L40" s="320">
        <v>1301</v>
      </c>
      <c r="M40" s="320">
        <v>52</v>
      </c>
      <c r="N40" s="320">
        <v>2021</v>
      </c>
      <c r="O40" s="321">
        <f>53+13</f>
        <v>66</v>
      </c>
      <c r="P40" s="321">
        <f>3601+2326</f>
        <v>5927</v>
      </c>
      <c r="Q40" s="321">
        <v>6</v>
      </c>
      <c r="R40" s="256">
        <v>0</v>
      </c>
    </row>
    <row r="41" spans="1:18" ht="15.75" customHeight="1">
      <c r="A41" s="809"/>
      <c r="B41" s="601" t="s">
        <v>309</v>
      </c>
      <c r="C41" s="18">
        <f t="shared" si="7"/>
        <v>81</v>
      </c>
      <c r="D41" s="515">
        <f t="shared" si="8"/>
        <v>981</v>
      </c>
      <c r="E41" s="515">
        <v>30</v>
      </c>
      <c r="F41" s="515">
        <v>75</v>
      </c>
      <c r="G41" s="320">
        <v>16</v>
      </c>
      <c r="H41" s="320">
        <v>104</v>
      </c>
      <c r="I41" s="320">
        <v>25</v>
      </c>
      <c r="J41" s="320">
        <v>350</v>
      </c>
      <c r="K41" s="321">
        <v>3</v>
      </c>
      <c r="L41" s="321">
        <v>75</v>
      </c>
      <c r="M41" s="320">
        <v>5</v>
      </c>
      <c r="N41" s="320">
        <v>179</v>
      </c>
      <c r="O41" s="321">
        <f>1+1</f>
        <v>2</v>
      </c>
      <c r="P41" s="321">
        <f>61+137</f>
        <v>198</v>
      </c>
      <c r="Q41" s="321">
        <v>0</v>
      </c>
      <c r="R41" s="256">
        <v>0</v>
      </c>
    </row>
    <row r="42" spans="1:18" ht="15.75" customHeight="1">
      <c r="A42" s="809"/>
      <c r="B42" s="602" t="s">
        <v>391</v>
      </c>
      <c r="C42" s="18">
        <f t="shared" si="7"/>
        <v>628</v>
      </c>
      <c r="D42" s="515">
        <f t="shared" si="8"/>
        <v>1725</v>
      </c>
      <c r="E42" s="515">
        <v>566</v>
      </c>
      <c r="F42" s="515">
        <v>872</v>
      </c>
      <c r="G42" s="320">
        <v>41</v>
      </c>
      <c r="H42" s="320">
        <v>267</v>
      </c>
      <c r="I42" s="320">
        <v>15</v>
      </c>
      <c r="J42" s="320">
        <v>200</v>
      </c>
      <c r="K42" s="320">
        <v>3</v>
      </c>
      <c r="L42" s="320">
        <v>71</v>
      </c>
      <c r="M42" s="320">
        <v>1</v>
      </c>
      <c r="N42" s="320">
        <v>48</v>
      </c>
      <c r="O42" s="320">
        <f>1+1</f>
        <v>2</v>
      </c>
      <c r="P42" s="320">
        <f>71+196</f>
        <v>267</v>
      </c>
      <c r="Q42" s="321">
        <v>0</v>
      </c>
      <c r="R42" s="256">
        <v>0</v>
      </c>
    </row>
    <row r="43" spans="1:18" ht="21.75" customHeight="1">
      <c r="A43" s="809"/>
      <c r="B43" s="603" t="s">
        <v>575</v>
      </c>
      <c r="C43" s="18">
        <f t="shared" si="7"/>
        <v>248</v>
      </c>
      <c r="D43" s="515">
        <f t="shared" si="8"/>
        <v>1873</v>
      </c>
      <c r="E43" s="515">
        <v>138</v>
      </c>
      <c r="F43" s="515">
        <v>312</v>
      </c>
      <c r="G43" s="320">
        <v>61</v>
      </c>
      <c r="H43" s="320">
        <v>406</v>
      </c>
      <c r="I43" s="320">
        <v>27</v>
      </c>
      <c r="J43" s="320">
        <v>360</v>
      </c>
      <c r="K43" s="320">
        <v>9</v>
      </c>
      <c r="L43" s="320">
        <v>212</v>
      </c>
      <c r="M43" s="320">
        <v>8</v>
      </c>
      <c r="N43" s="320">
        <v>308</v>
      </c>
      <c r="O43" s="320">
        <v>4</v>
      </c>
      <c r="P43" s="320">
        <v>275</v>
      </c>
      <c r="Q43" s="320">
        <v>1</v>
      </c>
      <c r="R43" s="258">
        <v>0</v>
      </c>
    </row>
    <row r="44" spans="1:18" ht="15.75" customHeight="1">
      <c r="A44" s="809"/>
      <c r="B44" s="608" t="s">
        <v>317</v>
      </c>
      <c r="C44" s="515">
        <f t="shared" si="7"/>
        <v>662</v>
      </c>
      <c r="D44" s="515">
        <f t="shared" si="8"/>
        <v>3681</v>
      </c>
      <c r="E44" s="515">
        <v>438</v>
      </c>
      <c r="F44" s="515">
        <v>933</v>
      </c>
      <c r="G44" s="320">
        <v>134</v>
      </c>
      <c r="H44" s="320">
        <v>857</v>
      </c>
      <c r="I44" s="320">
        <v>56</v>
      </c>
      <c r="J44" s="320">
        <v>722</v>
      </c>
      <c r="K44" s="320">
        <v>20</v>
      </c>
      <c r="L44" s="320">
        <v>490</v>
      </c>
      <c r="M44" s="320">
        <v>10</v>
      </c>
      <c r="N44" s="320">
        <v>380</v>
      </c>
      <c r="O44" s="320">
        <v>4</v>
      </c>
      <c r="P44" s="320">
        <v>299</v>
      </c>
      <c r="Q44" s="321">
        <v>0</v>
      </c>
      <c r="R44" s="256">
        <v>0</v>
      </c>
    </row>
    <row r="45" spans="1:18" ht="18.75" customHeight="1">
      <c r="A45" s="809"/>
      <c r="B45" s="610" t="s">
        <v>577</v>
      </c>
      <c r="C45" s="515">
        <f t="shared" si="7"/>
        <v>407</v>
      </c>
      <c r="D45" s="515">
        <f t="shared" si="8"/>
        <v>2161</v>
      </c>
      <c r="E45" s="515">
        <v>329</v>
      </c>
      <c r="F45" s="515">
        <v>575</v>
      </c>
      <c r="G45" s="320">
        <v>35</v>
      </c>
      <c r="H45" s="320">
        <v>218</v>
      </c>
      <c r="I45" s="320">
        <v>20</v>
      </c>
      <c r="J45" s="320">
        <v>275</v>
      </c>
      <c r="K45" s="320">
        <v>9</v>
      </c>
      <c r="L45" s="320">
        <v>221</v>
      </c>
      <c r="M45" s="320">
        <v>9</v>
      </c>
      <c r="N45" s="320">
        <v>316</v>
      </c>
      <c r="O45" s="320">
        <f>3+1</f>
        <v>4</v>
      </c>
      <c r="P45" s="320">
        <f>259+297</f>
        <v>556</v>
      </c>
      <c r="Q45" s="320">
        <v>1</v>
      </c>
      <c r="R45" s="258">
        <v>0</v>
      </c>
    </row>
    <row r="46" spans="1:18" ht="15.75" customHeight="1">
      <c r="A46" s="809"/>
      <c r="B46" s="608" t="s">
        <v>312</v>
      </c>
      <c r="C46" s="515">
        <f t="shared" si="7"/>
        <v>209</v>
      </c>
      <c r="D46" s="515">
        <f t="shared" si="8"/>
        <v>1260</v>
      </c>
      <c r="E46" s="515">
        <v>147</v>
      </c>
      <c r="F46" s="515">
        <v>241</v>
      </c>
      <c r="G46" s="320">
        <v>42</v>
      </c>
      <c r="H46" s="320">
        <v>264</v>
      </c>
      <c r="I46" s="320">
        <v>7</v>
      </c>
      <c r="J46" s="320">
        <v>87</v>
      </c>
      <c r="K46" s="320">
        <v>5</v>
      </c>
      <c r="L46" s="320">
        <v>125</v>
      </c>
      <c r="M46" s="320">
        <v>2</v>
      </c>
      <c r="N46" s="320">
        <v>82</v>
      </c>
      <c r="O46" s="320">
        <f>4+2</f>
        <v>6</v>
      </c>
      <c r="P46" s="320">
        <f>225+236</f>
        <v>461</v>
      </c>
      <c r="Q46" s="321">
        <v>0</v>
      </c>
      <c r="R46" s="256">
        <v>0</v>
      </c>
    </row>
    <row r="47" spans="1:18" s="15" customFormat="1" ht="15.75" customHeight="1">
      <c r="A47" s="809"/>
      <c r="B47" s="608" t="s">
        <v>313</v>
      </c>
      <c r="C47" s="515">
        <f t="shared" si="7"/>
        <v>371</v>
      </c>
      <c r="D47" s="515">
        <f t="shared" si="8"/>
        <v>7177</v>
      </c>
      <c r="E47" s="326">
        <v>88</v>
      </c>
      <c r="F47" s="326">
        <v>236</v>
      </c>
      <c r="G47" s="327">
        <v>135</v>
      </c>
      <c r="H47" s="327">
        <v>882</v>
      </c>
      <c r="I47" s="327">
        <v>69</v>
      </c>
      <c r="J47" s="327">
        <v>900</v>
      </c>
      <c r="K47" s="327">
        <v>28</v>
      </c>
      <c r="L47" s="327">
        <v>674</v>
      </c>
      <c r="M47" s="327">
        <v>28</v>
      </c>
      <c r="N47" s="327">
        <v>990</v>
      </c>
      <c r="O47" s="328">
        <f>10+12</f>
        <v>22</v>
      </c>
      <c r="P47" s="328">
        <f>707+2788</f>
        <v>3495</v>
      </c>
      <c r="Q47" s="328">
        <v>1</v>
      </c>
      <c r="R47" s="329">
        <v>0</v>
      </c>
    </row>
    <row r="48" spans="1:18" ht="15" customHeight="1">
      <c r="A48" s="330"/>
      <c r="B48" s="608" t="s">
        <v>386</v>
      </c>
      <c r="C48" s="515">
        <f t="shared" si="7"/>
        <v>22</v>
      </c>
      <c r="D48" s="515">
        <f t="shared" si="8"/>
        <v>198</v>
      </c>
      <c r="E48" s="172">
        <v>11</v>
      </c>
      <c r="F48" s="172">
        <v>42</v>
      </c>
      <c r="G48" s="530">
        <v>8</v>
      </c>
      <c r="H48" s="429">
        <v>43</v>
      </c>
      <c r="I48" s="542">
        <v>1</v>
      </c>
      <c r="J48" s="269">
        <v>14</v>
      </c>
      <c r="K48" s="269">
        <v>0</v>
      </c>
      <c r="L48" s="269">
        <v>0</v>
      </c>
      <c r="M48" s="327">
        <v>1</v>
      </c>
      <c r="N48" s="172">
        <v>47</v>
      </c>
      <c r="O48" s="167">
        <v>1</v>
      </c>
      <c r="P48" s="167">
        <v>52</v>
      </c>
      <c r="Q48" s="321">
        <v>0</v>
      </c>
      <c r="R48" s="256">
        <v>0</v>
      </c>
    </row>
    <row r="49" spans="1:18" ht="21" customHeight="1" thickBot="1">
      <c r="A49" s="331"/>
      <c r="B49" s="609" t="s">
        <v>576</v>
      </c>
      <c r="C49" s="521">
        <f t="shared" si="7"/>
        <v>344</v>
      </c>
      <c r="D49" s="521">
        <f t="shared" si="8"/>
        <v>5336</v>
      </c>
      <c r="E49" s="337">
        <v>194</v>
      </c>
      <c r="F49" s="337">
        <v>383</v>
      </c>
      <c r="G49" s="337">
        <v>65</v>
      </c>
      <c r="H49" s="337">
        <v>442</v>
      </c>
      <c r="I49" s="337">
        <v>45</v>
      </c>
      <c r="J49" s="337">
        <v>613</v>
      </c>
      <c r="K49" s="337">
        <v>18</v>
      </c>
      <c r="L49" s="337">
        <v>414</v>
      </c>
      <c r="M49" s="338">
        <v>8</v>
      </c>
      <c r="N49" s="337">
        <v>307</v>
      </c>
      <c r="O49" s="337">
        <f>5+7</f>
        <v>12</v>
      </c>
      <c r="P49" s="337">
        <f>336+2841</f>
        <v>3177</v>
      </c>
      <c r="Q49" s="337">
        <v>2</v>
      </c>
      <c r="R49" s="339">
        <v>0</v>
      </c>
    </row>
    <row r="50" spans="1:18" ht="18.95" customHeight="1">
      <c r="O50" s="129" t="s">
        <v>360</v>
      </c>
    </row>
    <row r="51" spans="1:18" ht="18.95" customHeight="1">
      <c r="O51" s="129"/>
      <c r="P51" s="129"/>
    </row>
    <row r="52" spans="1:18" ht="18.95" customHeight="1">
      <c r="C52" s="340">
        <f>+E52+G52+I52+K52+M52+Q52+O52</f>
        <v>4840</v>
      </c>
      <c r="D52" s="341">
        <f>+F52+H52+J52+L52+R52+N52+P52</f>
        <v>53339</v>
      </c>
      <c r="E52" s="342">
        <v>2796</v>
      </c>
      <c r="F52" s="342">
        <v>5556</v>
      </c>
      <c r="G52" s="342">
        <v>934</v>
      </c>
      <c r="H52" s="342">
        <v>6113</v>
      </c>
      <c r="I52" s="342">
        <v>542</v>
      </c>
      <c r="J52" s="342">
        <v>7218</v>
      </c>
      <c r="K52" s="342">
        <v>204</v>
      </c>
      <c r="L52" s="342">
        <v>4887</v>
      </c>
      <c r="M52" s="342">
        <v>168</v>
      </c>
      <c r="N52" s="342">
        <v>6371</v>
      </c>
      <c r="O52" s="342">
        <v>183</v>
      </c>
      <c r="P52" s="342">
        <v>23194</v>
      </c>
      <c r="Q52" s="342">
        <v>13</v>
      </c>
      <c r="R52" s="342">
        <v>0</v>
      </c>
    </row>
    <row r="53" spans="1:18" ht="18.95" customHeight="1">
      <c r="C53" s="340">
        <f>+E53+G53+I53+K53+M53+Q53+O53</f>
        <v>4320</v>
      </c>
      <c r="D53" s="341">
        <f>+F53+H53+J53+L53+R53+N53+P53</f>
        <v>45822</v>
      </c>
      <c r="E53" s="342">
        <v>2594</v>
      </c>
      <c r="F53" s="342">
        <v>5071</v>
      </c>
      <c r="G53" s="342">
        <v>797</v>
      </c>
      <c r="H53" s="342">
        <v>5235</v>
      </c>
      <c r="I53" s="342">
        <v>448</v>
      </c>
      <c r="J53" s="342">
        <v>5982</v>
      </c>
      <c r="K53" s="342">
        <v>166</v>
      </c>
      <c r="L53" s="342">
        <v>3975</v>
      </c>
      <c r="M53" s="342">
        <v>144</v>
      </c>
      <c r="N53" s="342">
        <v>5458</v>
      </c>
      <c r="O53" s="342">
        <v>158</v>
      </c>
      <c r="P53" s="342">
        <v>20101</v>
      </c>
      <c r="Q53" s="342">
        <v>13</v>
      </c>
      <c r="R53" s="342">
        <v>0</v>
      </c>
    </row>
    <row r="54" spans="1:18" ht="18.95" customHeight="1">
      <c r="C54" s="342"/>
      <c r="D54" s="342"/>
      <c r="E54" s="342"/>
      <c r="F54" s="342"/>
      <c r="G54" s="342"/>
      <c r="H54" s="342"/>
      <c r="I54" s="342"/>
      <c r="J54" s="342"/>
      <c r="K54" s="342"/>
      <c r="L54" s="342"/>
      <c r="M54" s="342"/>
      <c r="N54" s="342"/>
      <c r="O54" s="342"/>
      <c r="P54" s="342"/>
      <c r="Q54" s="342"/>
      <c r="R54" s="342"/>
    </row>
  </sheetData>
  <sheetProtection selectLockedCells="1" selectUnlockedCells="1"/>
  <mergeCells count="52">
    <mergeCell ref="O26:R26"/>
    <mergeCell ref="A28:B29"/>
    <mergeCell ref="A11:A24"/>
    <mergeCell ref="C28:D28"/>
    <mergeCell ref="E28:F28"/>
    <mergeCell ref="G28:H28"/>
    <mergeCell ref="I28:J28"/>
    <mergeCell ref="O28:P28"/>
    <mergeCell ref="Q28:R28"/>
    <mergeCell ref="O24:P24"/>
    <mergeCell ref="O21:P21"/>
    <mergeCell ref="O22:P22"/>
    <mergeCell ref="O23:P23"/>
    <mergeCell ref="O18:P18"/>
    <mergeCell ref="O19:P19"/>
    <mergeCell ref="M28:N28"/>
    <mergeCell ref="O20:P20"/>
    <mergeCell ref="O13:P13"/>
    <mergeCell ref="O14:P14"/>
    <mergeCell ref="O7:P7"/>
    <mergeCell ref="O6:P6"/>
    <mergeCell ref="O10:P10"/>
    <mergeCell ref="O15:P15"/>
    <mergeCell ref="O16:P16"/>
    <mergeCell ref="O17:P17"/>
    <mergeCell ref="O11:P11"/>
    <mergeCell ref="O12:P12"/>
    <mergeCell ref="O9:P9"/>
    <mergeCell ref="A36:A47"/>
    <mergeCell ref="A30:B30"/>
    <mergeCell ref="K28:L28"/>
    <mergeCell ref="K20:L20"/>
    <mergeCell ref="K21:L21"/>
    <mergeCell ref="A32:A35"/>
    <mergeCell ref="A6:B6"/>
    <mergeCell ref="A31:B31"/>
    <mergeCell ref="A3:B4"/>
    <mergeCell ref="A5:B5"/>
    <mergeCell ref="A7:A10"/>
    <mergeCell ref="C3:D3"/>
    <mergeCell ref="E3:F3"/>
    <mergeCell ref="K19:L19"/>
    <mergeCell ref="K17:L17"/>
    <mergeCell ref="O8:P8"/>
    <mergeCell ref="K18:L18"/>
    <mergeCell ref="G3:H3"/>
    <mergeCell ref="I3:J3"/>
    <mergeCell ref="K3:N3"/>
    <mergeCell ref="K4:L4"/>
    <mergeCell ref="O4:P4"/>
    <mergeCell ref="O3:R3"/>
    <mergeCell ref="O5:P5"/>
  </mergeCells>
  <phoneticPr fontId="18"/>
  <printOptions horizontalCentered="1"/>
  <pageMargins left="0.59055118110236227" right="0.59055118110236227" top="0.59055118110236227" bottom="0.59055118110236227" header="0.39370078740157483" footer="0.39370078740157483"/>
  <pageSetup paperSize="9" scale="98" firstPageNumber="66" orientation="portrait" useFirstPageNumber="1" horizontalDpi="300" verticalDpi="300" r:id="rId1"/>
  <headerFooter scaleWithDoc="0" alignWithMargins="0">
    <oddHeader>&amp;L事業所</oddHeader>
    <oddFooter>&amp;C&amp;12&amp;A</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R54"/>
  <sheetViews>
    <sheetView view="pageBreakPreview" zoomScaleNormal="100" zoomScaleSheetLayoutView="100" workbookViewId="0">
      <pane xSplit="2" topLeftCell="K1" activePane="topRight" state="frozen"/>
      <selection activeCell="A26" sqref="A26"/>
      <selection pane="topRight" activeCell="Q58" sqref="Q58"/>
    </sheetView>
  </sheetViews>
  <sheetFormatPr defaultRowHeight="18.95" customHeight="1"/>
  <cols>
    <col min="1" max="1" width="3.5703125" style="13" customWidth="1"/>
    <col min="2" max="2" width="22.85546875" style="13" customWidth="1"/>
    <col min="3" max="12" width="11.140625" style="13" customWidth="1"/>
    <col min="13" max="13" width="9.28515625" style="13" customWidth="1"/>
    <col min="14" max="14" width="9.85546875" style="13" customWidth="1"/>
    <col min="15" max="15" width="9" style="13" customWidth="1"/>
    <col min="16" max="16" width="8.85546875" style="13" customWidth="1"/>
    <col min="17" max="17" width="9" style="13" customWidth="1"/>
    <col min="18" max="18" width="11.140625" style="13" customWidth="1"/>
    <col min="19" max="16384" width="9.140625" style="13"/>
  </cols>
  <sheetData>
    <row r="1" spans="1:18" ht="5.0999999999999996" customHeight="1"/>
    <row r="2" spans="1:18" ht="15" customHeight="1" thickBot="1">
      <c r="A2" s="13" t="s">
        <v>311</v>
      </c>
      <c r="M2" s="344"/>
      <c r="N2" s="344"/>
      <c r="O2" s="344"/>
      <c r="P2" s="485"/>
      <c r="R2" s="260" t="s">
        <v>43</v>
      </c>
    </row>
    <row r="3" spans="1:18" ht="15" customHeight="1">
      <c r="A3" s="687" t="s">
        <v>44</v>
      </c>
      <c r="B3" s="688"/>
      <c r="C3" s="782" t="s">
        <v>45</v>
      </c>
      <c r="D3" s="782"/>
      <c r="E3" s="782" t="s">
        <v>393</v>
      </c>
      <c r="F3" s="782"/>
      <c r="G3" s="782" t="s">
        <v>421</v>
      </c>
      <c r="H3" s="782"/>
      <c r="I3" s="782" t="s">
        <v>422</v>
      </c>
      <c r="J3" s="782"/>
      <c r="K3" s="789" t="s">
        <v>328</v>
      </c>
      <c r="L3" s="790"/>
      <c r="M3" s="790"/>
      <c r="N3" s="791"/>
      <c r="O3" s="700" t="s">
        <v>389</v>
      </c>
      <c r="P3" s="700"/>
      <c r="Q3" s="700"/>
      <c r="R3" s="796"/>
    </row>
    <row r="4" spans="1:18" ht="15" customHeight="1">
      <c r="A4" s="689"/>
      <c r="B4" s="690"/>
      <c r="C4" s="486" t="s">
        <v>46</v>
      </c>
      <c r="D4" s="486" t="s">
        <v>9</v>
      </c>
      <c r="E4" s="486" t="s">
        <v>46</v>
      </c>
      <c r="F4" s="486" t="s">
        <v>9</v>
      </c>
      <c r="G4" s="486" t="s">
        <v>46</v>
      </c>
      <c r="H4" s="488" t="s">
        <v>9</v>
      </c>
      <c r="I4" s="286" t="s">
        <v>46</v>
      </c>
      <c r="J4" s="486" t="s">
        <v>9</v>
      </c>
      <c r="K4" s="792" t="s">
        <v>301</v>
      </c>
      <c r="L4" s="793"/>
      <c r="M4" s="319" t="s">
        <v>46</v>
      </c>
      <c r="N4" s="318" t="s">
        <v>9</v>
      </c>
      <c r="O4" s="794" t="s">
        <v>301</v>
      </c>
      <c r="P4" s="795"/>
      <c r="Q4" s="270" t="s">
        <v>46</v>
      </c>
      <c r="R4" s="249" t="s">
        <v>9</v>
      </c>
    </row>
    <row r="5" spans="1:18" s="31" customFormat="1" ht="16.5" customHeight="1">
      <c r="A5" s="803" t="s">
        <v>423</v>
      </c>
      <c r="B5" s="804"/>
      <c r="C5" s="146">
        <f>C6+C7+C11</f>
        <v>4986</v>
      </c>
      <c r="D5" s="146">
        <f>D6+D7+D11</f>
        <v>45973</v>
      </c>
      <c r="E5" s="146">
        <f t="shared" ref="E5:J5" si="0">E6+E7+E11</f>
        <v>6095</v>
      </c>
      <c r="F5" s="146">
        <f t="shared" si="0"/>
        <v>52838</v>
      </c>
      <c r="G5" s="146">
        <f t="shared" si="0"/>
        <v>5704</v>
      </c>
      <c r="H5" s="146">
        <f t="shared" si="0"/>
        <v>51850</v>
      </c>
      <c r="I5" s="146">
        <f t="shared" si="0"/>
        <v>5486</v>
      </c>
      <c r="J5" s="146">
        <f t="shared" si="0"/>
        <v>52615</v>
      </c>
      <c r="K5" s="837" t="s">
        <v>300</v>
      </c>
      <c r="L5" s="838"/>
      <c r="M5" s="611">
        <f>M6+M7+M11</f>
        <v>5324</v>
      </c>
      <c r="N5" s="600">
        <f>SUM(N6+N7+N11)</f>
        <v>56570</v>
      </c>
      <c r="O5" s="837" t="s">
        <v>300</v>
      </c>
      <c r="P5" s="838"/>
      <c r="Q5" s="25">
        <f>Q6+Q7+Q11</f>
        <v>4840</v>
      </c>
      <c r="R5" s="253">
        <f>R6+R7+R11</f>
        <v>53339</v>
      </c>
    </row>
    <row r="6" spans="1:18" s="31" customFormat="1" ht="16.5" customHeight="1">
      <c r="A6" s="799" t="s">
        <v>460</v>
      </c>
      <c r="B6" s="800"/>
      <c r="C6" s="503">
        <v>1</v>
      </c>
      <c r="D6" s="503">
        <v>3</v>
      </c>
      <c r="E6" s="490">
        <v>5</v>
      </c>
      <c r="F6" s="490">
        <v>78</v>
      </c>
      <c r="G6" s="490">
        <v>3</v>
      </c>
      <c r="H6" s="490">
        <v>14</v>
      </c>
      <c r="I6" s="490">
        <v>3</v>
      </c>
      <c r="J6" s="490">
        <v>20</v>
      </c>
      <c r="K6" s="841" t="s">
        <v>302</v>
      </c>
      <c r="L6" s="842"/>
      <c r="M6" s="411">
        <v>2</v>
      </c>
      <c r="N6" s="495">
        <v>13</v>
      </c>
      <c r="O6" s="841" t="s">
        <v>302</v>
      </c>
      <c r="P6" s="842"/>
      <c r="Q6" s="505">
        <v>3</v>
      </c>
      <c r="R6" s="197">
        <v>31</v>
      </c>
    </row>
    <row r="7" spans="1:18" s="31" customFormat="1" ht="16.5" customHeight="1">
      <c r="A7" s="805" t="s">
        <v>315</v>
      </c>
      <c r="B7" s="180" t="s">
        <v>48</v>
      </c>
      <c r="C7" s="312">
        <f t="shared" ref="C7:J7" si="1">SUM(C8:C10)</f>
        <v>607</v>
      </c>
      <c r="D7" s="312">
        <f t="shared" si="1"/>
        <v>8707</v>
      </c>
      <c r="E7" s="312">
        <f t="shared" si="1"/>
        <v>728</v>
      </c>
      <c r="F7" s="312">
        <f t="shared" si="1"/>
        <v>9136</v>
      </c>
      <c r="G7" s="312">
        <f t="shared" si="1"/>
        <v>644</v>
      </c>
      <c r="H7" s="312">
        <f t="shared" si="1"/>
        <v>7908</v>
      </c>
      <c r="I7" s="312">
        <f t="shared" si="1"/>
        <v>581</v>
      </c>
      <c r="J7" s="312">
        <f t="shared" si="1"/>
        <v>7321</v>
      </c>
      <c r="K7" s="837" t="s">
        <v>300</v>
      </c>
      <c r="L7" s="838"/>
      <c r="M7" s="315">
        <f>SUM(M8:M10)</f>
        <v>552</v>
      </c>
      <c r="N7" s="493">
        <f>SUM(N8:N10)</f>
        <v>7419</v>
      </c>
      <c r="O7" s="837" t="s">
        <v>300</v>
      </c>
      <c r="P7" s="838"/>
      <c r="Q7" s="313">
        <f>SUM(Q8:Q10)</f>
        <v>517</v>
      </c>
      <c r="R7" s="314">
        <f>SUM(R8:R10)</f>
        <v>7486</v>
      </c>
    </row>
    <row r="8" spans="1:18" s="31" customFormat="1" ht="16.5" customHeight="1">
      <c r="A8" s="806"/>
      <c r="B8" s="504" t="s">
        <v>49</v>
      </c>
      <c r="C8" s="489">
        <v>1</v>
      </c>
      <c r="D8" s="490">
        <v>34</v>
      </c>
      <c r="E8" s="490">
        <v>2</v>
      </c>
      <c r="F8" s="490">
        <v>6</v>
      </c>
      <c r="G8" s="490">
        <v>3</v>
      </c>
      <c r="H8" s="490">
        <v>21</v>
      </c>
      <c r="I8" s="490">
        <v>3</v>
      </c>
      <c r="J8" s="490">
        <v>22</v>
      </c>
      <c r="K8" s="845" t="s">
        <v>303</v>
      </c>
      <c r="L8" s="846"/>
      <c r="M8" s="412">
        <v>7</v>
      </c>
      <c r="N8" s="491">
        <v>43</v>
      </c>
      <c r="O8" s="845" t="s">
        <v>303</v>
      </c>
      <c r="P8" s="846"/>
      <c r="Q8" s="505">
        <v>3</v>
      </c>
      <c r="R8" s="197">
        <v>18</v>
      </c>
    </row>
    <row r="9" spans="1:18" s="31" customFormat="1" ht="16.5" customHeight="1">
      <c r="A9" s="806"/>
      <c r="B9" s="504" t="s">
        <v>50</v>
      </c>
      <c r="C9" s="489">
        <v>399</v>
      </c>
      <c r="D9" s="490">
        <v>5173</v>
      </c>
      <c r="E9" s="490">
        <v>497</v>
      </c>
      <c r="F9" s="490">
        <v>5505</v>
      </c>
      <c r="G9" s="490">
        <v>441</v>
      </c>
      <c r="H9" s="490">
        <v>4998</v>
      </c>
      <c r="I9" s="490">
        <v>425</v>
      </c>
      <c r="J9" s="490">
        <v>4590</v>
      </c>
      <c r="K9" s="845" t="s">
        <v>304</v>
      </c>
      <c r="L9" s="846"/>
      <c r="M9" s="412">
        <v>392</v>
      </c>
      <c r="N9" s="491">
        <v>4466</v>
      </c>
      <c r="O9" s="845" t="s">
        <v>304</v>
      </c>
      <c r="P9" s="846"/>
      <c r="Q9" s="505">
        <v>353</v>
      </c>
      <c r="R9" s="197">
        <v>4139</v>
      </c>
    </row>
    <row r="10" spans="1:18" s="31" customFormat="1" ht="16.5" customHeight="1">
      <c r="A10" s="807"/>
      <c r="B10" s="413" t="s">
        <v>51</v>
      </c>
      <c r="C10" s="494">
        <v>207</v>
      </c>
      <c r="D10" s="495">
        <v>3500</v>
      </c>
      <c r="E10" s="495">
        <v>229</v>
      </c>
      <c r="F10" s="495">
        <v>3625</v>
      </c>
      <c r="G10" s="495">
        <v>200</v>
      </c>
      <c r="H10" s="495">
        <v>2889</v>
      </c>
      <c r="I10" s="495">
        <v>153</v>
      </c>
      <c r="J10" s="495">
        <v>2709</v>
      </c>
      <c r="K10" s="841" t="s">
        <v>305</v>
      </c>
      <c r="L10" s="842"/>
      <c r="M10" s="416">
        <v>153</v>
      </c>
      <c r="N10" s="417">
        <v>2910</v>
      </c>
      <c r="O10" s="841" t="s">
        <v>305</v>
      </c>
      <c r="P10" s="842"/>
      <c r="Q10" s="418">
        <v>161</v>
      </c>
      <c r="R10" s="419">
        <v>3329</v>
      </c>
    </row>
    <row r="11" spans="1:18" s="31" customFormat="1" ht="16.5" customHeight="1">
      <c r="A11" s="808" t="s">
        <v>461</v>
      </c>
      <c r="B11" s="262" t="s">
        <v>48</v>
      </c>
      <c r="C11" s="248">
        <f t="shared" ref="C11:J11" si="2">SUM(C12:C24)</f>
        <v>4378</v>
      </c>
      <c r="D11" s="248">
        <f t="shared" si="2"/>
        <v>37263</v>
      </c>
      <c r="E11" s="248">
        <f t="shared" si="2"/>
        <v>5362</v>
      </c>
      <c r="F11" s="248">
        <f t="shared" si="2"/>
        <v>43624</v>
      </c>
      <c r="G11" s="248">
        <f t="shared" si="2"/>
        <v>5057</v>
      </c>
      <c r="H11" s="248">
        <f t="shared" si="2"/>
        <v>43928</v>
      </c>
      <c r="I11" s="248">
        <f t="shared" si="2"/>
        <v>4902</v>
      </c>
      <c r="J11" s="248">
        <f t="shared" si="2"/>
        <v>45274</v>
      </c>
      <c r="K11" s="837" t="s">
        <v>300</v>
      </c>
      <c r="L11" s="838"/>
      <c r="M11" s="317">
        <f>SUM(M12:M24)</f>
        <v>4770</v>
      </c>
      <c r="N11" s="493">
        <f>SUM(N12:N24)</f>
        <v>49138</v>
      </c>
      <c r="O11" s="837" t="s">
        <v>300</v>
      </c>
      <c r="P11" s="838"/>
      <c r="Q11" s="26">
        <f>SUM(Q12:Q24)</f>
        <v>4320</v>
      </c>
      <c r="R11" s="254">
        <f>SUM(R12:R24)</f>
        <v>45822</v>
      </c>
    </row>
    <row r="12" spans="1:18" s="31" customFormat="1" ht="16.5" customHeight="1">
      <c r="A12" s="809"/>
      <c r="B12" s="263" t="s">
        <v>52</v>
      </c>
      <c r="C12" s="490">
        <v>3</v>
      </c>
      <c r="D12" s="490">
        <v>700</v>
      </c>
      <c r="E12" s="490">
        <v>3</v>
      </c>
      <c r="F12" s="490">
        <v>926</v>
      </c>
      <c r="G12" s="490">
        <v>6</v>
      </c>
      <c r="H12" s="490">
        <v>978</v>
      </c>
      <c r="I12" s="490">
        <v>5</v>
      </c>
      <c r="J12" s="490">
        <v>1174</v>
      </c>
      <c r="K12" s="845" t="s">
        <v>306</v>
      </c>
      <c r="L12" s="846"/>
      <c r="M12" s="412">
        <v>4</v>
      </c>
      <c r="N12" s="491">
        <v>1146</v>
      </c>
      <c r="O12" s="835" t="s">
        <v>306</v>
      </c>
      <c r="P12" s="836"/>
      <c r="Q12" s="505">
        <v>4</v>
      </c>
      <c r="R12" s="197">
        <v>1076</v>
      </c>
    </row>
    <row r="13" spans="1:18" s="31" customFormat="1" ht="16.5" customHeight="1">
      <c r="A13" s="809"/>
      <c r="B13" s="263" t="s">
        <v>53</v>
      </c>
      <c r="C13" s="490">
        <v>101</v>
      </c>
      <c r="D13" s="490">
        <v>2202</v>
      </c>
      <c r="E13" s="490">
        <v>139</v>
      </c>
      <c r="F13" s="490">
        <v>3108</v>
      </c>
      <c r="G13" s="490">
        <v>165</v>
      </c>
      <c r="H13" s="490">
        <v>4278</v>
      </c>
      <c r="I13" s="490">
        <v>180</v>
      </c>
      <c r="J13" s="490">
        <v>4310</v>
      </c>
      <c r="K13" s="845" t="s">
        <v>307</v>
      </c>
      <c r="L13" s="846"/>
      <c r="M13" s="412">
        <v>193</v>
      </c>
      <c r="N13" s="491">
        <v>5768</v>
      </c>
      <c r="O13" s="824" t="s">
        <v>384</v>
      </c>
      <c r="P13" s="825"/>
      <c r="Q13" s="505">
        <v>88</v>
      </c>
      <c r="R13" s="197">
        <v>3042</v>
      </c>
    </row>
    <row r="14" spans="1:18" s="31" customFormat="1" ht="16.5" customHeight="1">
      <c r="A14" s="809"/>
      <c r="B14" s="263" t="s">
        <v>54</v>
      </c>
      <c r="C14" s="490">
        <v>2442</v>
      </c>
      <c r="D14" s="490">
        <v>18178</v>
      </c>
      <c r="E14" s="490">
        <v>2635</v>
      </c>
      <c r="F14" s="490">
        <v>20692</v>
      </c>
      <c r="G14" s="490">
        <v>2360</v>
      </c>
      <c r="H14" s="490">
        <v>19401</v>
      </c>
      <c r="I14" s="490">
        <v>2154</v>
      </c>
      <c r="J14" s="490">
        <v>19649</v>
      </c>
      <c r="K14" s="845" t="s">
        <v>308</v>
      </c>
      <c r="L14" s="846"/>
      <c r="M14" s="412">
        <v>1299</v>
      </c>
      <c r="N14" s="491">
        <v>15455</v>
      </c>
      <c r="O14" s="824" t="s">
        <v>383</v>
      </c>
      <c r="P14" s="825"/>
      <c r="Q14" s="505">
        <v>104</v>
      </c>
      <c r="R14" s="197">
        <v>3108</v>
      </c>
    </row>
    <row r="15" spans="1:18" s="31" customFormat="1" ht="16.5" customHeight="1">
      <c r="A15" s="809"/>
      <c r="B15" s="263" t="s">
        <v>55</v>
      </c>
      <c r="C15" s="490">
        <v>76</v>
      </c>
      <c r="D15" s="490">
        <v>1015</v>
      </c>
      <c r="E15" s="490">
        <v>120</v>
      </c>
      <c r="F15" s="490">
        <v>1441</v>
      </c>
      <c r="G15" s="490">
        <v>108</v>
      </c>
      <c r="H15" s="490">
        <v>1002</v>
      </c>
      <c r="I15" s="490">
        <v>87</v>
      </c>
      <c r="J15" s="490">
        <v>860</v>
      </c>
      <c r="K15" s="845" t="s">
        <v>309</v>
      </c>
      <c r="L15" s="846"/>
      <c r="M15" s="411">
        <v>90</v>
      </c>
      <c r="N15" s="490">
        <v>1004</v>
      </c>
      <c r="O15" s="824" t="s">
        <v>308</v>
      </c>
      <c r="P15" s="825"/>
      <c r="Q15" s="505">
        <v>1152</v>
      </c>
      <c r="R15" s="197">
        <v>14204</v>
      </c>
    </row>
    <row r="16" spans="1:18" s="31" customFormat="1" ht="16.5" customHeight="1">
      <c r="A16" s="809"/>
      <c r="B16" s="263" t="s">
        <v>21</v>
      </c>
      <c r="C16" s="490">
        <v>275</v>
      </c>
      <c r="D16" s="490">
        <v>867</v>
      </c>
      <c r="E16" s="490">
        <v>663</v>
      </c>
      <c r="F16" s="490">
        <v>1220</v>
      </c>
      <c r="G16" s="490">
        <v>632</v>
      </c>
      <c r="H16" s="490">
        <v>1147</v>
      </c>
      <c r="I16" s="490">
        <v>672</v>
      </c>
      <c r="J16" s="490">
        <v>1277</v>
      </c>
      <c r="K16" s="845" t="s">
        <v>310</v>
      </c>
      <c r="L16" s="846"/>
      <c r="M16" s="411">
        <v>688</v>
      </c>
      <c r="N16" s="490">
        <v>1814</v>
      </c>
      <c r="O16" s="824" t="s">
        <v>309</v>
      </c>
      <c r="P16" s="825"/>
      <c r="Q16" s="505">
        <v>81</v>
      </c>
      <c r="R16" s="197">
        <v>981</v>
      </c>
    </row>
    <row r="17" spans="1:18" s="31" customFormat="1" ht="15.75" customHeight="1">
      <c r="A17" s="809"/>
      <c r="B17" s="263" t="s">
        <v>56</v>
      </c>
      <c r="C17" s="490">
        <v>1465</v>
      </c>
      <c r="D17" s="490">
        <v>13340</v>
      </c>
      <c r="E17" s="490">
        <v>1786</v>
      </c>
      <c r="F17" s="490">
        <v>15267</v>
      </c>
      <c r="G17" s="490">
        <v>1768</v>
      </c>
      <c r="H17" s="490">
        <v>16044</v>
      </c>
      <c r="I17" s="490">
        <v>1786</v>
      </c>
      <c r="J17" s="490">
        <v>16987</v>
      </c>
      <c r="K17" s="833" t="s">
        <v>316</v>
      </c>
      <c r="L17" s="834"/>
      <c r="M17" s="472">
        <v>278</v>
      </c>
      <c r="N17" s="122">
        <v>2048</v>
      </c>
      <c r="O17" s="835" t="s">
        <v>391</v>
      </c>
      <c r="P17" s="836"/>
      <c r="Q17" s="192">
        <v>628</v>
      </c>
      <c r="R17" s="277">
        <v>1725</v>
      </c>
    </row>
    <row r="18" spans="1:18" s="31" customFormat="1" ht="24" customHeight="1">
      <c r="A18" s="809"/>
      <c r="B18" s="263" t="s">
        <v>57</v>
      </c>
      <c r="C18" s="490">
        <v>16</v>
      </c>
      <c r="D18" s="490">
        <v>961</v>
      </c>
      <c r="E18" s="490">
        <v>16</v>
      </c>
      <c r="F18" s="490">
        <v>970</v>
      </c>
      <c r="G18" s="490">
        <v>18</v>
      </c>
      <c r="H18" s="490">
        <v>1078</v>
      </c>
      <c r="I18" s="490">
        <v>18</v>
      </c>
      <c r="J18" s="490">
        <v>1017</v>
      </c>
      <c r="K18" s="826" t="s">
        <v>578</v>
      </c>
      <c r="L18" s="827"/>
      <c r="M18" s="411">
        <v>719</v>
      </c>
      <c r="N18" s="490">
        <v>4506</v>
      </c>
      <c r="O18" s="828" t="s">
        <v>316</v>
      </c>
      <c r="P18" s="829"/>
      <c r="Q18" s="505">
        <v>248</v>
      </c>
      <c r="R18" s="197">
        <v>1873</v>
      </c>
    </row>
    <row r="19" spans="1:18" s="31" customFormat="1" ht="20.25" customHeight="1">
      <c r="A19" s="809"/>
      <c r="B19" s="264"/>
      <c r="C19" s="490"/>
      <c r="D19" s="490"/>
      <c r="E19" s="490"/>
      <c r="F19" s="490"/>
      <c r="G19" s="490"/>
      <c r="H19" s="490"/>
      <c r="I19" s="490"/>
      <c r="J19" s="490"/>
      <c r="K19" s="830" t="s">
        <v>312</v>
      </c>
      <c r="L19" s="827"/>
      <c r="M19" s="411">
        <v>285</v>
      </c>
      <c r="N19" s="490">
        <v>2797</v>
      </c>
      <c r="O19" s="831" t="s">
        <v>317</v>
      </c>
      <c r="P19" s="832"/>
      <c r="Q19" s="505">
        <v>662</v>
      </c>
      <c r="R19" s="197">
        <v>3681</v>
      </c>
    </row>
    <row r="20" spans="1:18" s="31" customFormat="1" ht="23.25" customHeight="1">
      <c r="A20" s="809"/>
      <c r="B20" s="264"/>
      <c r="C20" s="490"/>
      <c r="D20" s="490"/>
      <c r="E20" s="490"/>
      <c r="F20" s="490"/>
      <c r="G20" s="490"/>
      <c r="H20" s="490"/>
      <c r="I20" s="490"/>
      <c r="J20" s="490"/>
      <c r="K20" s="830" t="s">
        <v>313</v>
      </c>
      <c r="L20" s="827"/>
      <c r="M20" s="411">
        <v>369</v>
      </c>
      <c r="N20" s="490">
        <v>6682</v>
      </c>
      <c r="O20" s="843" t="s">
        <v>385</v>
      </c>
      <c r="P20" s="844"/>
      <c r="Q20" s="505">
        <v>407</v>
      </c>
      <c r="R20" s="197">
        <v>2161</v>
      </c>
    </row>
    <row r="21" spans="1:18" s="31" customFormat="1" ht="16.5" customHeight="1">
      <c r="A21" s="809"/>
      <c r="B21" s="264"/>
      <c r="C21" s="490"/>
      <c r="D21" s="490"/>
      <c r="E21" s="490"/>
      <c r="F21" s="490"/>
      <c r="G21" s="490"/>
      <c r="H21" s="490"/>
      <c r="I21" s="490"/>
      <c r="J21" s="490"/>
      <c r="K21" s="830" t="s">
        <v>314</v>
      </c>
      <c r="L21" s="827"/>
      <c r="M21" s="411">
        <v>831</v>
      </c>
      <c r="N21" s="490">
        <v>6778</v>
      </c>
      <c r="O21" s="830" t="s">
        <v>312</v>
      </c>
      <c r="P21" s="827"/>
      <c r="Q21" s="505">
        <v>209</v>
      </c>
      <c r="R21" s="197">
        <v>1260</v>
      </c>
    </row>
    <row r="22" spans="1:18" s="31" customFormat="1" ht="16.5" customHeight="1">
      <c r="A22" s="809"/>
      <c r="B22" s="264"/>
      <c r="C22" s="490"/>
      <c r="D22" s="490"/>
      <c r="E22" s="490"/>
      <c r="F22" s="490"/>
      <c r="G22" s="490"/>
      <c r="H22" s="490"/>
      <c r="I22" s="490"/>
      <c r="J22" s="490"/>
      <c r="K22" s="845" t="s">
        <v>390</v>
      </c>
      <c r="L22" s="846"/>
      <c r="M22" s="411">
        <v>14</v>
      </c>
      <c r="N22" s="490">
        <v>1140</v>
      </c>
      <c r="O22" s="830" t="s">
        <v>313</v>
      </c>
      <c r="P22" s="827"/>
      <c r="Q22" s="505">
        <v>371</v>
      </c>
      <c r="R22" s="197">
        <v>7177</v>
      </c>
    </row>
    <row r="23" spans="1:18" s="31" customFormat="1" ht="16.5" customHeight="1">
      <c r="A23" s="809"/>
      <c r="B23" s="264"/>
      <c r="C23" s="490"/>
      <c r="D23" s="490"/>
      <c r="E23" s="490"/>
      <c r="F23" s="490"/>
      <c r="G23" s="490"/>
      <c r="H23" s="490"/>
      <c r="I23" s="490"/>
      <c r="J23" s="490"/>
      <c r="K23" s="409"/>
      <c r="L23" s="410"/>
      <c r="M23" s="411"/>
      <c r="N23" s="490"/>
      <c r="O23" s="830" t="s">
        <v>386</v>
      </c>
      <c r="P23" s="827"/>
      <c r="Q23" s="505">
        <v>22</v>
      </c>
      <c r="R23" s="197">
        <v>198</v>
      </c>
    </row>
    <row r="24" spans="1:18" s="31" customFormat="1" ht="20.25" customHeight="1" thickBot="1">
      <c r="A24" s="818"/>
      <c r="B24" s="265"/>
      <c r="C24" s="420"/>
      <c r="D24" s="420"/>
      <c r="E24" s="420"/>
      <c r="F24" s="420"/>
      <c r="G24" s="420"/>
      <c r="H24" s="420"/>
      <c r="I24" s="420"/>
      <c r="J24" s="420"/>
      <c r="K24" s="421"/>
      <c r="L24" s="422"/>
      <c r="M24" s="423"/>
      <c r="N24" s="420"/>
      <c r="O24" s="839" t="s">
        <v>387</v>
      </c>
      <c r="P24" s="840"/>
      <c r="Q24" s="198">
        <v>344</v>
      </c>
      <c r="R24" s="424">
        <v>5336</v>
      </c>
    </row>
    <row r="25" spans="1:18" ht="15" customHeight="1">
      <c r="I25" s="131"/>
      <c r="J25" s="131"/>
      <c r="K25" s="131"/>
      <c r="L25" s="131"/>
      <c r="M25" s="496" t="s">
        <v>462</v>
      </c>
      <c r="N25" s="496"/>
      <c r="O25" s="496"/>
      <c r="P25" s="496"/>
      <c r="Q25" s="496"/>
      <c r="R25" s="496" t="s">
        <v>392</v>
      </c>
    </row>
    <row r="26" spans="1:18" ht="15" customHeight="1">
      <c r="E26" s="425"/>
      <c r="F26" s="425"/>
      <c r="I26" s="131"/>
      <c r="J26" s="131"/>
      <c r="K26" s="131"/>
      <c r="L26" s="131"/>
      <c r="M26" s="131"/>
      <c r="N26" s="131"/>
      <c r="O26" s="817" t="s">
        <v>398</v>
      </c>
      <c r="P26" s="817"/>
      <c r="Q26" s="817"/>
      <c r="R26" s="817"/>
    </row>
    <row r="27" spans="1:18" ht="15" customHeight="1" thickBot="1">
      <c r="A27" s="13" t="s">
        <v>394</v>
      </c>
      <c r="I27" s="131"/>
      <c r="J27" s="131"/>
      <c r="K27" s="131"/>
      <c r="L27" s="131"/>
      <c r="M27" s="131"/>
      <c r="N27" s="131"/>
      <c r="O27" s="131"/>
      <c r="P27" s="131"/>
      <c r="Q27" s="131"/>
      <c r="R27" s="134" t="s">
        <v>43</v>
      </c>
    </row>
    <row r="28" spans="1:18" ht="15" customHeight="1">
      <c r="A28" s="687" t="s">
        <v>58</v>
      </c>
      <c r="B28" s="688"/>
      <c r="C28" s="782" t="s">
        <v>17</v>
      </c>
      <c r="D28" s="782"/>
      <c r="E28" s="782" t="s">
        <v>59</v>
      </c>
      <c r="F28" s="782"/>
      <c r="G28" s="782" t="s">
        <v>60</v>
      </c>
      <c r="H28" s="782"/>
      <c r="I28" s="710" t="s">
        <v>61</v>
      </c>
      <c r="J28" s="710"/>
      <c r="K28" s="782" t="s">
        <v>62</v>
      </c>
      <c r="L28" s="782"/>
      <c r="M28" s="711" t="s">
        <v>463</v>
      </c>
      <c r="N28" s="708"/>
      <c r="O28" s="711" t="s">
        <v>395</v>
      </c>
      <c r="P28" s="710"/>
      <c r="Q28" s="711" t="s">
        <v>399</v>
      </c>
      <c r="R28" s="819"/>
    </row>
    <row r="29" spans="1:18" ht="15" customHeight="1">
      <c r="A29" s="689"/>
      <c r="B29" s="690"/>
      <c r="C29" s="486" t="s">
        <v>46</v>
      </c>
      <c r="D29" s="486" t="s">
        <v>9</v>
      </c>
      <c r="E29" s="486" t="s">
        <v>46</v>
      </c>
      <c r="F29" s="486" t="s">
        <v>9</v>
      </c>
      <c r="G29" s="486" t="s">
        <v>46</v>
      </c>
      <c r="H29" s="488" t="s">
        <v>9</v>
      </c>
      <c r="I29" s="286" t="s">
        <v>46</v>
      </c>
      <c r="J29" s="486" t="s">
        <v>9</v>
      </c>
      <c r="K29" s="486" t="s">
        <v>46</v>
      </c>
      <c r="L29" s="486" t="s">
        <v>9</v>
      </c>
      <c r="M29" s="486" t="s">
        <v>46</v>
      </c>
      <c r="N29" s="488" t="s">
        <v>9</v>
      </c>
      <c r="O29" s="42" t="s">
        <v>46</v>
      </c>
      <c r="P29" s="333" t="s">
        <v>9</v>
      </c>
      <c r="Q29" s="42" t="s">
        <v>46</v>
      </c>
      <c r="R29" s="334" t="s">
        <v>9</v>
      </c>
    </row>
    <row r="30" spans="1:18" ht="15.75" customHeight="1">
      <c r="A30" s="803" t="s">
        <v>47</v>
      </c>
      <c r="B30" s="810"/>
      <c r="C30" s="16">
        <f>C31+C32+C36</f>
        <v>4840</v>
      </c>
      <c r="D30" s="17">
        <f>D31+D32+D36</f>
        <v>53339</v>
      </c>
      <c r="E30" s="484">
        <f t="shared" ref="E30:M30" si="3">E31+E32+E36</f>
        <v>2796</v>
      </c>
      <c r="F30" s="484">
        <f>F31+F32+F36</f>
        <v>5556</v>
      </c>
      <c r="G30" s="322">
        <f t="shared" si="3"/>
        <v>934</v>
      </c>
      <c r="H30" s="322">
        <f t="shared" si="3"/>
        <v>6113</v>
      </c>
      <c r="I30" s="322">
        <f t="shared" si="3"/>
        <v>542</v>
      </c>
      <c r="J30" s="322">
        <f t="shared" si="3"/>
        <v>7218</v>
      </c>
      <c r="K30" s="322">
        <f t="shared" si="3"/>
        <v>204</v>
      </c>
      <c r="L30" s="322">
        <f t="shared" si="3"/>
        <v>4887</v>
      </c>
      <c r="M30" s="322">
        <f t="shared" si="3"/>
        <v>168</v>
      </c>
      <c r="N30" s="322">
        <f>N31+N32+N36</f>
        <v>6371</v>
      </c>
      <c r="O30" s="322">
        <f>O31+O32+O36</f>
        <v>183</v>
      </c>
      <c r="P30" s="322">
        <f>P31+P32+P36</f>
        <v>23194</v>
      </c>
      <c r="Q30" s="322">
        <f>Q31+Q32+Q36</f>
        <v>13</v>
      </c>
      <c r="R30" s="473">
        <f>R31+R32+R36</f>
        <v>0</v>
      </c>
    </row>
    <row r="31" spans="1:18" ht="15.75" customHeight="1">
      <c r="A31" s="801" t="s">
        <v>18</v>
      </c>
      <c r="B31" s="802"/>
      <c r="C31" s="18">
        <f>+E31+G31+I31+K31+M31+Q31+O31</f>
        <v>3</v>
      </c>
      <c r="D31" s="480">
        <f>+F31+H31+J31+L31+R31+N31+P31</f>
        <v>31</v>
      </c>
      <c r="E31" s="480">
        <v>1</v>
      </c>
      <c r="F31" s="480">
        <v>3</v>
      </c>
      <c r="G31" s="426">
        <v>0</v>
      </c>
      <c r="H31" s="426">
        <v>0</v>
      </c>
      <c r="I31" s="19">
        <v>2</v>
      </c>
      <c r="J31" s="19">
        <v>28</v>
      </c>
      <c r="K31" s="19">
        <v>0</v>
      </c>
      <c r="L31" s="19">
        <v>0</v>
      </c>
      <c r="M31" s="321">
        <v>0</v>
      </c>
      <c r="N31" s="19">
        <v>0</v>
      </c>
      <c r="O31" s="321">
        <v>0</v>
      </c>
      <c r="P31" s="321">
        <v>0</v>
      </c>
      <c r="Q31" s="321">
        <v>0</v>
      </c>
      <c r="R31" s="474">
        <v>0</v>
      </c>
    </row>
    <row r="32" spans="1:18" ht="15.75" customHeight="1">
      <c r="A32" s="805" t="s">
        <v>464</v>
      </c>
      <c r="B32" s="487" t="s">
        <v>48</v>
      </c>
      <c r="C32" s="6">
        <f t="shared" ref="C32:H32" si="4">SUM(C33:C35)</f>
        <v>517</v>
      </c>
      <c r="D32" s="481">
        <f t="shared" si="4"/>
        <v>7486</v>
      </c>
      <c r="E32" s="481">
        <f t="shared" si="4"/>
        <v>201</v>
      </c>
      <c r="F32" s="481">
        <f t="shared" si="4"/>
        <v>482</v>
      </c>
      <c r="G32" s="323">
        <f t="shared" si="4"/>
        <v>137</v>
      </c>
      <c r="H32" s="323">
        <f t="shared" si="4"/>
        <v>878</v>
      </c>
      <c r="I32" s="323">
        <f t="shared" ref="I32:R32" si="5">SUM(I33:I35)</f>
        <v>92</v>
      </c>
      <c r="J32" s="323">
        <f t="shared" si="5"/>
        <v>1208</v>
      </c>
      <c r="K32" s="323">
        <f t="shared" si="5"/>
        <v>38</v>
      </c>
      <c r="L32" s="323">
        <f t="shared" si="5"/>
        <v>912</v>
      </c>
      <c r="M32" s="323">
        <f t="shared" si="5"/>
        <v>24</v>
      </c>
      <c r="N32" s="323">
        <f t="shared" si="5"/>
        <v>913</v>
      </c>
      <c r="O32" s="323">
        <f t="shared" si="5"/>
        <v>25</v>
      </c>
      <c r="P32" s="323">
        <f t="shared" si="5"/>
        <v>3093</v>
      </c>
      <c r="Q32" s="479">
        <f t="shared" si="5"/>
        <v>0</v>
      </c>
      <c r="R32" s="475">
        <f t="shared" si="5"/>
        <v>0</v>
      </c>
    </row>
    <row r="33" spans="1:18" ht="15.75" customHeight="1">
      <c r="A33" s="806"/>
      <c r="B33" s="504" t="s">
        <v>396</v>
      </c>
      <c r="C33" s="18">
        <f>+E33+G33+I33+K33+M33+Q33+O33</f>
        <v>3</v>
      </c>
      <c r="D33" s="480">
        <f>+F33+H33+J33+L33+R33+N33+P33</f>
        <v>18</v>
      </c>
      <c r="E33" s="480">
        <v>1</v>
      </c>
      <c r="F33" s="480">
        <v>2</v>
      </c>
      <c r="G33" s="320">
        <v>1</v>
      </c>
      <c r="H33" s="320">
        <v>5</v>
      </c>
      <c r="I33" s="320">
        <v>1</v>
      </c>
      <c r="J33" s="320">
        <v>11</v>
      </c>
      <c r="K33" s="321">
        <v>0</v>
      </c>
      <c r="L33" s="321">
        <v>0</v>
      </c>
      <c r="M33" s="321">
        <v>0</v>
      </c>
      <c r="N33" s="321">
        <v>0</v>
      </c>
      <c r="O33" s="321">
        <v>0</v>
      </c>
      <c r="P33" s="321">
        <v>0</v>
      </c>
      <c r="Q33" s="321">
        <v>0</v>
      </c>
      <c r="R33" s="474">
        <v>0</v>
      </c>
    </row>
    <row r="34" spans="1:18" ht="15.75" customHeight="1">
      <c r="A34" s="806"/>
      <c r="B34" s="504" t="s">
        <v>50</v>
      </c>
      <c r="C34" s="18">
        <f>+E34+G34+I34+K34+M34+Q34+O34</f>
        <v>353</v>
      </c>
      <c r="D34" s="480">
        <f>+F34+H34+J34+L34+R34+N34+P34</f>
        <v>4139</v>
      </c>
      <c r="E34" s="480">
        <v>125</v>
      </c>
      <c r="F34" s="480">
        <v>306</v>
      </c>
      <c r="G34" s="320">
        <v>112</v>
      </c>
      <c r="H34" s="320">
        <v>722</v>
      </c>
      <c r="I34" s="320">
        <v>60</v>
      </c>
      <c r="J34" s="320">
        <v>755</v>
      </c>
      <c r="K34" s="320">
        <v>25</v>
      </c>
      <c r="L34" s="320">
        <v>586</v>
      </c>
      <c r="M34" s="320">
        <v>18</v>
      </c>
      <c r="N34" s="320">
        <v>677</v>
      </c>
      <c r="O34" s="321">
        <f>11+2</f>
        <v>13</v>
      </c>
      <c r="P34" s="321">
        <f>787+306</f>
        <v>1093</v>
      </c>
      <c r="Q34" s="321">
        <v>0</v>
      </c>
      <c r="R34" s="474">
        <v>0</v>
      </c>
    </row>
    <row r="35" spans="1:18" ht="15.75" customHeight="1">
      <c r="A35" s="807"/>
      <c r="B35" s="413" t="s">
        <v>51</v>
      </c>
      <c r="C35" s="18">
        <f>+E35+G35+I35+K35+M35+Q35+O35</f>
        <v>161</v>
      </c>
      <c r="D35" s="480">
        <f>+F35+H35+J35+L35+R35+N35+P35</f>
        <v>3329</v>
      </c>
      <c r="E35" s="480">
        <v>75</v>
      </c>
      <c r="F35" s="480">
        <v>174</v>
      </c>
      <c r="G35" s="320">
        <v>24</v>
      </c>
      <c r="H35" s="320">
        <v>151</v>
      </c>
      <c r="I35" s="320">
        <v>31</v>
      </c>
      <c r="J35" s="320">
        <v>442</v>
      </c>
      <c r="K35" s="320">
        <v>13</v>
      </c>
      <c r="L35" s="320">
        <v>326</v>
      </c>
      <c r="M35" s="320">
        <v>6</v>
      </c>
      <c r="N35" s="320">
        <v>236</v>
      </c>
      <c r="O35" s="321">
        <f>5+7</f>
        <v>12</v>
      </c>
      <c r="P35" s="321">
        <f>318+1682</f>
        <v>2000</v>
      </c>
      <c r="Q35" s="321">
        <v>0</v>
      </c>
      <c r="R35" s="474">
        <v>0</v>
      </c>
    </row>
    <row r="36" spans="1:18" ht="15.75" customHeight="1">
      <c r="A36" s="808" t="s">
        <v>461</v>
      </c>
      <c r="B36" s="483" t="s">
        <v>48</v>
      </c>
      <c r="C36" s="20">
        <f>SUM(C37:C49)</f>
        <v>4320</v>
      </c>
      <c r="D36" s="481">
        <f>SUM(D37:D49)</f>
        <v>45822</v>
      </c>
      <c r="E36" s="481">
        <f>SUM(E37:E49)</f>
        <v>2594</v>
      </c>
      <c r="F36" s="481">
        <f>SUM(F37:F49)</f>
        <v>5071</v>
      </c>
      <c r="G36" s="481">
        <f t="shared" ref="G36:R36" si="6">SUM(G37:G49)</f>
        <v>797</v>
      </c>
      <c r="H36" s="481">
        <f t="shared" si="6"/>
        <v>5235</v>
      </c>
      <c r="I36" s="481">
        <f t="shared" si="6"/>
        <v>448</v>
      </c>
      <c r="J36" s="481">
        <f t="shared" si="6"/>
        <v>5982</v>
      </c>
      <c r="K36" s="481">
        <f t="shared" si="6"/>
        <v>166</v>
      </c>
      <c r="L36" s="481">
        <f t="shared" si="6"/>
        <v>3975</v>
      </c>
      <c r="M36" s="481">
        <f t="shared" si="6"/>
        <v>144</v>
      </c>
      <c r="N36" s="481">
        <f t="shared" si="6"/>
        <v>5458</v>
      </c>
      <c r="O36" s="481">
        <f t="shared" si="6"/>
        <v>158</v>
      </c>
      <c r="P36" s="481">
        <f t="shared" si="6"/>
        <v>20101</v>
      </c>
      <c r="Q36" s="481">
        <f>SUM(Q37:Q49)</f>
        <v>13</v>
      </c>
      <c r="R36" s="476">
        <f t="shared" si="6"/>
        <v>0</v>
      </c>
    </row>
    <row r="37" spans="1:18" ht="15.75" customHeight="1">
      <c r="A37" s="809"/>
      <c r="B37" s="498" t="s">
        <v>306</v>
      </c>
      <c r="C37" s="18">
        <f t="shared" ref="C37:C49" si="7">+E37+G37+I37+K37+M37+Q37+O37</f>
        <v>4</v>
      </c>
      <c r="D37" s="480">
        <f t="shared" ref="D37:D49" si="8">+F37+H37+J37+L37+R37+N37+P37</f>
        <v>1076</v>
      </c>
      <c r="E37" s="505">
        <v>0</v>
      </c>
      <c r="F37" s="505">
        <v>0</v>
      </c>
      <c r="G37" s="321">
        <v>0</v>
      </c>
      <c r="H37" s="321">
        <v>0</v>
      </c>
      <c r="I37" s="321">
        <v>0</v>
      </c>
      <c r="J37" s="321">
        <v>0</v>
      </c>
      <c r="K37" s="321">
        <v>1</v>
      </c>
      <c r="L37" s="321">
        <v>20</v>
      </c>
      <c r="M37" s="321">
        <v>0</v>
      </c>
      <c r="N37" s="321">
        <v>0</v>
      </c>
      <c r="O37" s="320">
        <f>2+1</f>
        <v>3</v>
      </c>
      <c r="P37" s="320">
        <f>140+916</f>
        <v>1056</v>
      </c>
      <c r="Q37" s="321">
        <v>0</v>
      </c>
      <c r="R37" s="474">
        <v>0</v>
      </c>
    </row>
    <row r="38" spans="1:18" ht="15.75" customHeight="1">
      <c r="A38" s="809"/>
      <c r="B38" s="427" t="s">
        <v>384</v>
      </c>
      <c r="C38" s="18">
        <f t="shared" si="7"/>
        <v>88</v>
      </c>
      <c r="D38" s="480">
        <f t="shared" si="8"/>
        <v>3042</v>
      </c>
      <c r="E38" s="480">
        <v>34</v>
      </c>
      <c r="F38" s="480">
        <v>79</v>
      </c>
      <c r="G38" s="320">
        <v>20</v>
      </c>
      <c r="H38" s="320">
        <v>117</v>
      </c>
      <c r="I38" s="320">
        <v>12</v>
      </c>
      <c r="J38" s="320">
        <v>161</v>
      </c>
      <c r="K38" s="320">
        <v>5</v>
      </c>
      <c r="L38" s="320">
        <v>125</v>
      </c>
      <c r="M38" s="320">
        <v>9</v>
      </c>
      <c r="N38" s="320">
        <v>371</v>
      </c>
      <c r="O38" s="321">
        <f>3+5</f>
        <v>8</v>
      </c>
      <c r="P38" s="321">
        <f>237+1952</f>
        <v>2189</v>
      </c>
      <c r="Q38" s="321">
        <v>0</v>
      </c>
      <c r="R38" s="474">
        <v>0</v>
      </c>
    </row>
    <row r="39" spans="1:18" ht="15.75" customHeight="1">
      <c r="A39" s="809"/>
      <c r="B39" s="427" t="s">
        <v>383</v>
      </c>
      <c r="C39" s="18">
        <f t="shared" si="7"/>
        <v>104</v>
      </c>
      <c r="D39" s="480">
        <f t="shared" si="8"/>
        <v>3108</v>
      </c>
      <c r="E39" s="480">
        <v>34</v>
      </c>
      <c r="F39" s="480">
        <v>48</v>
      </c>
      <c r="G39" s="320">
        <v>11</v>
      </c>
      <c r="H39" s="320">
        <v>78</v>
      </c>
      <c r="I39" s="320">
        <v>12</v>
      </c>
      <c r="J39" s="320">
        <v>177</v>
      </c>
      <c r="K39" s="320">
        <v>10</v>
      </c>
      <c r="L39" s="320">
        <v>247</v>
      </c>
      <c r="M39" s="320">
        <v>11</v>
      </c>
      <c r="N39" s="320">
        <v>409</v>
      </c>
      <c r="O39" s="321">
        <f>16+8</f>
        <v>24</v>
      </c>
      <c r="P39" s="321">
        <f>1069+1080</f>
        <v>2149</v>
      </c>
      <c r="Q39" s="321">
        <v>2</v>
      </c>
      <c r="R39" s="474">
        <v>0</v>
      </c>
    </row>
    <row r="40" spans="1:18" ht="15.75" customHeight="1">
      <c r="A40" s="809"/>
      <c r="B40" s="427" t="s">
        <v>397</v>
      </c>
      <c r="C40" s="18">
        <f t="shared" si="7"/>
        <v>1152</v>
      </c>
      <c r="D40" s="480">
        <f t="shared" si="8"/>
        <v>14204</v>
      </c>
      <c r="E40" s="480">
        <v>585</v>
      </c>
      <c r="F40" s="480">
        <v>1275</v>
      </c>
      <c r="G40" s="320">
        <v>229</v>
      </c>
      <c r="H40" s="320">
        <v>1557</v>
      </c>
      <c r="I40" s="320">
        <v>159</v>
      </c>
      <c r="J40" s="320">
        <v>2123</v>
      </c>
      <c r="K40" s="320">
        <v>55</v>
      </c>
      <c r="L40" s="320">
        <v>1301</v>
      </c>
      <c r="M40" s="320">
        <v>52</v>
      </c>
      <c r="N40" s="320">
        <v>2021</v>
      </c>
      <c r="O40" s="321">
        <f>53+13</f>
        <v>66</v>
      </c>
      <c r="P40" s="321">
        <f>3601+2326</f>
        <v>5927</v>
      </c>
      <c r="Q40" s="321">
        <v>6</v>
      </c>
      <c r="R40" s="474">
        <v>0</v>
      </c>
    </row>
    <row r="41" spans="1:18" ht="15.75" customHeight="1">
      <c r="A41" s="809"/>
      <c r="B41" s="427" t="s">
        <v>309</v>
      </c>
      <c r="C41" s="18">
        <f t="shared" si="7"/>
        <v>81</v>
      </c>
      <c r="D41" s="480">
        <f t="shared" si="8"/>
        <v>981</v>
      </c>
      <c r="E41" s="480">
        <v>30</v>
      </c>
      <c r="F41" s="480">
        <v>75</v>
      </c>
      <c r="G41" s="320">
        <v>16</v>
      </c>
      <c r="H41" s="320">
        <v>104</v>
      </c>
      <c r="I41" s="320">
        <v>25</v>
      </c>
      <c r="J41" s="320">
        <v>350</v>
      </c>
      <c r="K41" s="321">
        <v>3</v>
      </c>
      <c r="L41" s="321">
        <v>75</v>
      </c>
      <c r="M41" s="320">
        <v>5</v>
      </c>
      <c r="N41" s="320">
        <v>179</v>
      </c>
      <c r="O41" s="321">
        <f>1+1</f>
        <v>2</v>
      </c>
      <c r="P41" s="321">
        <f>61+137</f>
        <v>198</v>
      </c>
      <c r="Q41" s="321">
        <v>0</v>
      </c>
      <c r="R41" s="474">
        <v>0</v>
      </c>
    </row>
    <row r="42" spans="1:18" ht="15.75" customHeight="1">
      <c r="A42" s="809"/>
      <c r="B42" s="498" t="s">
        <v>391</v>
      </c>
      <c r="C42" s="18">
        <f t="shared" si="7"/>
        <v>628</v>
      </c>
      <c r="D42" s="480">
        <f t="shared" si="8"/>
        <v>1725</v>
      </c>
      <c r="E42" s="480">
        <v>566</v>
      </c>
      <c r="F42" s="480">
        <v>872</v>
      </c>
      <c r="G42" s="320">
        <v>41</v>
      </c>
      <c r="H42" s="320">
        <v>267</v>
      </c>
      <c r="I42" s="320">
        <v>15</v>
      </c>
      <c r="J42" s="320">
        <v>200</v>
      </c>
      <c r="K42" s="320">
        <v>3</v>
      </c>
      <c r="L42" s="320">
        <v>71</v>
      </c>
      <c r="M42" s="320">
        <v>1</v>
      </c>
      <c r="N42" s="320">
        <v>48</v>
      </c>
      <c r="O42" s="320">
        <f>1+1</f>
        <v>2</v>
      </c>
      <c r="P42" s="320">
        <f>71+196</f>
        <v>267</v>
      </c>
      <c r="Q42" s="321">
        <v>0</v>
      </c>
      <c r="R42" s="474">
        <v>0</v>
      </c>
    </row>
    <row r="43" spans="1:18" ht="21.75" customHeight="1">
      <c r="A43" s="809"/>
      <c r="B43" s="332" t="s">
        <v>316</v>
      </c>
      <c r="C43" s="18">
        <f t="shared" si="7"/>
        <v>248</v>
      </c>
      <c r="D43" s="480">
        <f t="shared" si="8"/>
        <v>1873</v>
      </c>
      <c r="E43" s="480">
        <v>138</v>
      </c>
      <c r="F43" s="480">
        <v>312</v>
      </c>
      <c r="G43" s="320">
        <v>61</v>
      </c>
      <c r="H43" s="320">
        <v>406</v>
      </c>
      <c r="I43" s="320">
        <v>27</v>
      </c>
      <c r="J43" s="320">
        <v>360</v>
      </c>
      <c r="K43" s="320">
        <v>9</v>
      </c>
      <c r="L43" s="320">
        <v>212</v>
      </c>
      <c r="M43" s="320">
        <v>8</v>
      </c>
      <c r="N43" s="320">
        <v>308</v>
      </c>
      <c r="O43" s="320">
        <v>4</v>
      </c>
      <c r="P43" s="320">
        <v>275</v>
      </c>
      <c r="Q43" s="320">
        <v>1</v>
      </c>
      <c r="R43" s="474">
        <v>0</v>
      </c>
    </row>
    <row r="44" spans="1:18" ht="15.75" customHeight="1">
      <c r="A44" s="809"/>
      <c r="B44" s="428" t="s">
        <v>317</v>
      </c>
      <c r="C44" s="480">
        <f t="shared" si="7"/>
        <v>662</v>
      </c>
      <c r="D44" s="480">
        <f t="shared" si="8"/>
        <v>3681</v>
      </c>
      <c r="E44" s="480">
        <v>438</v>
      </c>
      <c r="F44" s="480">
        <v>933</v>
      </c>
      <c r="G44" s="320">
        <v>134</v>
      </c>
      <c r="H44" s="320">
        <v>857</v>
      </c>
      <c r="I44" s="320">
        <v>56</v>
      </c>
      <c r="J44" s="320">
        <v>722</v>
      </c>
      <c r="K44" s="320">
        <v>20</v>
      </c>
      <c r="L44" s="320">
        <v>490</v>
      </c>
      <c r="M44" s="320">
        <v>10</v>
      </c>
      <c r="N44" s="320">
        <v>380</v>
      </c>
      <c r="O44" s="320">
        <v>4</v>
      </c>
      <c r="P44" s="320">
        <v>299</v>
      </c>
      <c r="Q44" s="321">
        <v>0</v>
      </c>
      <c r="R44" s="474">
        <v>0</v>
      </c>
    </row>
    <row r="45" spans="1:18" ht="18.75" customHeight="1">
      <c r="A45" s="809"/>
      <c r="B45" s="335" t="s">
        <v>385</v>
      </c>
      <c r="C45" s="480">
        <f t="shared" si="7"/>
        <v>407</v>
      </c>
      <c r="D45" s="480">
        <f t="shared" si="8"/>
        <v>2161</v>
      </c>
      <c r="E45" s="480">
        <v>329</v>
      </c>
      <c r="F45" s="480">
        <v>575</v>
      </c>
      <c r="G45" s="320">
        <v>35</v>
      </c>
      <c r="H45" s="320">
        <v>218</v>
      </c>
      <c r="I45" s="320">
        <v>20</v>
      </c>
      <c r="J45" s="320">
        <v>275</v>
      </c>
      <c r="K45" s="320">
        <v>9</v>
      </c>
      <c r="L45" s="320">
        <v>221</v>
      </c>
      <c r="M45" s="320">
        <v>9</v>
      </c>
      <c r="N45" s="320">
        <v>316</v>
      </c>
      <c r="O45" s="320">
        <f>3+1</f>
        <v>4</v>
      </c>
      <c r="P45" s="320">
        <f>259+297</f>
        <v>556</v>
      </c>
      <c r="Q45" s="320">
        <v>1</v>
      </c>
      <c r="R45" s="474">
        <v>0</v>
      </c>
    </row>
    <row r="46" spans="1:18" ht="15.75" customHeight="1">
      <c r="A46" s="809"/>
      <c r="B46" s="428" t="s">
        <v>312</v>
      </c>
      <c r="C46" s="480">
        <f t="shared" si="7"/>
        <v>209</v>
      </c>
      <c r="D46" s="480">
        <f t="shared" si="8"/>
        <v>1260</v>
      </c>
      <c r="E46" s="480">
        <v>147</v>
      </c>
      <c r="F46" s="480">
        <v>241</v>
      </c>
      <c r="G46" s="320">
        <v>42</v>
      </c>
      <c r="H46" s="320">
        <v>264</v>
      </c>
      <c r="I46" s="320">
        <v>7</v>
      </c>
      <c r="J46" s="320">
        <v>87</v>
      </c>
      <c r="K46" s="320">
        <v>5</v>
      </c>
      <c r="L46" s="320">
        <v>125</v>
      </c>
      <c r="M46" s="320">
        <v>2</v>
      </c>
      <c r="N46" s="320">
        <v>82</v>
      </c>
      <c r="O46" s="320">
        <f>4+2</f>
        <v>6</v>
      </c>
      <c r="P46" s="320">
        <f>225+236</f>
        <v>461</v>
      </c>
      <c r="Q46" s="321">
        <v>0</v>
      </c>
      <c r="R46" s="474">
        <v>0</v>
      </c>
    </row>
    <row r="47" spans="1:18" s="15" customFormat="1" ht="15.75" customHeight="1">
      <c r="A47" s="809"/>
      <c r="B47" s="428" t="s">
        <v>313</v>
      </c>
      <c r="C47" s="480">
        <f t="shared" si="7"/>
        <v>371</v>
      </c>
      <c r="D47" s="480">
        <f t="shared" si="8"/>
        <v>7177</v>
      </c>
      <c r="E47" s="326">
        <v>88</v>
      </c>
      <c r="F47" s="326">
        <v>236</v>
      </c>
      <c r="G47" s="327">
        <v>135</v>
      </c>
      <c r="H47" s="327">
        <v>882</v>
      </c>
      <c r="I47" s="327">
        <v>69</v>
      </c>
      <c r="J47" s="327">
        <v>900</v>
      </c>
      <c r="K47" s="327">
        <v>28</v>
      </c>
      <c r="L47" s="327">
        <v>674</v>
      </c>
      <c r="M47" s="327">
        <v>28</v>
      </c>
      <c r="N47" s="327">
        <v>990</v>
      </c>
      <c r="O47" s="328">
        <f>10+12</f>
        <v>22</v>
      </c>
      <c r="P47" s="328">
        <f>707+2788</f>
        <v>3495</v>
      </c>
      <c r="Q47" s="328">
        <v>1</v>
      </c>
      <c r="R47" s="477">
        <v>0</v>
      </c>
    </row>
    <row r="48" spans="1:18" ht="15" customHeight="1">
      <c r="A48" s="330"/>
      <c r="B48" s="428" t="s">
        <v>386</v>
      </c>
      <c r="C48" s="480">
        <f t="shared" si="7"/>
        <v>22</v>
      </c>
      <c r="D48" s="480">
        <f t="shared" si="8"/>
        <v>198</v>
      </c>
      <c r="E48" s="172">
        <v>11</v>
      </c>
      <c r="F48" s="172">
        <v>42</v>
      </c>
      <c r="G48" s="492">
        <v>8</v>
      </c>
      <c r="H48" s="429">
        <v>43</v>
      </c>
      <c r="I48" s="505">
        <v>1</v>
      </c>
      <c r="J48" s="269">
        <v>14</v>
      </c>
      <c r="K48" s="269">
        <v>0</v>
      </c>
      <c r="L48" s="269">
        <v>0</v>
      </c>
      <c r="M48" s="327">
        <v>1</v>
      </c>
      <c r="N48" s="172">
        <v>47</v>
      </c>
      <c r="O48" s="167">
        <v>1</v>
      </c>
      <c r="P48" s="167">
        <v>52</v>
      </c>
      <c r="Q48" s="321">
        <v>0</v>
      </c>
      <c r="R48" s="474">
        <v>0</v>
      </c>
    </row>
    <row r="49" spans="1:18" ht="21" customHeight="1" thickBot="1">
      <c r="A49" s="331"/>
      <c r="B49" s="336" t="s">
        <v>387</v>
      </c>
      <c r="C49" s="482">
        <f t="shared" si="7"/>
        <v>344</v>
      </c>
      <c r="D49" s="482">
        <f t="shared" si="8"/>
        <v>5336</v>
      </c>
      <c r="E49" s="337">
        <v>194</v>
      </c>
      <c r="F49" s="337">
        <v>383</v>
      </c>
      <c r="G49" s="337">
        <v>65</v>
      </c>
      <c r="H49" s="337">
        <v>442</v>
      </c>
      <c r="I49" s="337">
        <v>45</v>
      </c>
      <c r="J49" s="337">
        <v>613</v>
      </c>
      <c r="K49" s="337">
        <v>18</v>
      </c>
      <c r="L49" s="337">
        <v>414</v>
      </c>
      <c r="M49" s="338">
        <v>8</v>
      </c>
      <c r="N49" s="337">
        <v>307</v>
      </c>
      <c r="O49" s="337">
        <f>5+7</f>
        <v>12</v>
      </c>
      <c r="P49" s="337">
        <f>336+2841</f>
        <v>3177</v>
      </c>
      <c r="Q49" s="337">
        <v>2</v>
      </c>
      <c r="R49" s="478">
        <v>0</v>
      </c>
    </row>
    <row r="50" spans="1:18" ht="18.95" customHeight="1">
      <c r="O50" s="129" t="s">
        <v>360</v>
      </c>
    </row>
    <row r="51" spans="1:18" ht="18.95" customHeight="1">
      <c r="O51" s="129"/>
      <c r="P51" s="129"/>
    </row>
    <row r="52" spans="1:18" ht="18.95" customHeight="1">
      <c r="C52" s="340">
        <f>+E52+G52+I52+K52+M52+Q52+O52</f>
        <v>4272</v>
      </c>
      <c r="D52" s="341">
        <f>+F52+H52+J52+L52+R52+N52+P52</f>
        <v>18887</v>
      </c>
      <c r="E52" s="342">
        <v>2796</v>
      </c>
      <c r="F52" s="342">
        <v>5556</v>
      </c>
      <c r="G52" s="342">
        <v>934</v>
      </c>
      <c r="H52" s="342">
        <v>6113</v>
      </c>
      <c r="I52" s="342">
        <v>542</v>
      </c>
      <c r="J52" s="342">
        <v>7218</v>
      </c>
      <c r="K52" s="342"/>
      <c r="L52" s="342"/>
      <c r="M52" s="342"/>
      <c r="N52" s="342"/>
      <c r="O52" s="342"/>
      <c r="P52" s="342"/>
      <c r="Q52" s="342"/>
      <c r="R52" s="342"/>
    </row>
    <row r="53" spans="1:18" ht="18.95" customHeight="1">
      <c r="C53" s="340">
        <f>+E53+G53+I53+K53+M53+Q53+O53</f>
        <v>3839</v>
      </c>
      <c r="D53" s="341">
        <f>+F53+H53+J53+L53+R53+N53+P53</f>
        <v>16288</v>
      </c>
      <c r="E53" s="342">
        <v>2594</v>
      </c>
      <c r="F53" s="342">
        <v>5071</v>
      </c>
      <c r="G53" s="342">
        <v>797</v>
      </c>
      <c r="H53" s="342">
        <v>5235</v>
      </c>
      <c r="I53" s="342">
        <v>448</v>
      </c>
      <c r="J53" s="342">
        <v>5982</v>
      </c>
      <c r="K53" s="342"/>
      <c r="L53" s="342"/>
      <c r="M53" s="342"/>
      <c r="N53" s="342"/>
      <c r="O53" s="342"/>
      <c r="P53" s="342"/>
      <c r="Q53" s="342"/>
      <c r="R53" s="342"/>
    </row>
    <row r="54" spans="1:18" ht="18.95" customHeight="1">
      <c r="C54" s="342"/>
      <c r="D54" s="342"/>
      <c r="E54" s="342"/>
      <c r="F54" s="342"/>
      <c r="G54" s="342"/>
      <c r="H54" s="342"/>
      <c r="I54" s="342"/>
      <c r="J54" s="342"/>
      <c r="K54" s="342"/>
      <c r="L54" s="342"/>
      <c r="M54" s="342"/>
      <c r="N54" s="342"/>
      <c r="O54" s="342"/>
      <c r="P54" s="342"/>
      <c r="Q54" s="342"/>
      <c r="R54" s="342"/>
    </row>
  </sheetData>
  <sheetProtection selectLockedCells="1" selectUnlockedCells="1"/>
  <mergeCells count="65">
    <mergeCell ref="K22:L22"/>
    <mergeCell ref="K11:L11"/>
    <mergeCell ref="K13:L13"/>
    <mergeCell ref="K12:L12"/>
    <mergeCell ref="K14:L14"/>
    <mergeCell ref="K15:L15"/>
    <mergeCell ref="K5:L5"/>
    <mergeCell ref="K6:L6"/>
    <mergeCell ref="K7:L7"/>
    <mergeCell ref="K8:L8"/>
    <mergeCell ref="K9:L9"/>
    <mergeCell ref="O13:P13"/>
    <mergeCell ref="A36:A47"/>
    <mergeCell ref="A32:A35"/>
    <mergeCell ref="A30:B30"/>
    <mergeCell ref="A31:B31"/>
    <mergeCell ref="O26:R26"/>
    <mergeCell ref="O21:P21"/>
    <mergeCell ref="O22:P22"/>
    <mergeCell ref="O23:P23"/>
    <mergeCell ref="A28:B29"/>
    <mergeCell ref="M28:N28"/>
    <mergeCell ref="O28:P28"/>
    <mergeCell ref="Q28:R28"/>
    <mergeCell ref="K28:L28"/>
    <mergeCell ref="C28:D28"/>
    <mergeCell ref="K16:L16"/>
    <mergeCell ref="A7:A10"/>
    <mergeCell ref="O7:P7"/>
    <mergeCell ref="O8:P8"/>
    <mergeCell ref="O9:P9"/>
    <mergeCell ref="O10:P10"/>
    <mergeCell ref="K10:L10"/>
    <mergeCell ref="A5:B5"/>
    <mergeCell ref="O5:P5"/>
    <mergeCell ref="O24:P24"/>
    <mergeCell ref="K4:L4"/>
    <mergeCell ref="A3:B4"/>
    <mergeCell ref="C3:D3"/>
    <mergeCell ref="E3:F3"/>
    <mergeCell ref="G3:H3"/>
    <mergeCell ref="I3:J3"/>
    <mergeCell ref="K3:N3"/>
    <mergeCell ref="O6:P6"/>
    <mergeCell ref="K20:L20"/>
    <mergeCell ref="O20:P20"/>
    <mergeCell ref="K21:L21"/>
    <mergeCell ref="A6:B6"/>
    <mergeCell ref="A11:A24"/>
    <mergeCell ref="E28:F28"/>
    <mergeCell ref="G28:H28"/>
    <mergeCell ref="I28:J28"/>
    <mergeCell ref="O3:R3"/>
    <mergeCell ref="O4:P4"/>
    <mergeCell ref="O14:P14"/>
    <mergeCell ref="K18:L18"/>
    <mergeCell ref="O18:P18"/>
    <mergeCell ref="K19:L19"/>
    <mergeCell ref="O19:P19"/>
    <mergeCell ref="O15:P15"/>
    <mergeCell ref="O16:P16"/>
    <mergeCell ref="K17:L17"/>
    <mergeCell ref="O17:P17"/>
    <mergeCell ref="O11:P11"/>
    <mergeCell ref="O12:P12"/>
  </mergeCells>
  <phoneticPr fontId="18"/>
  <printOptions horizontalCentered="1"/>
  <pageMargins left="0.59055118110236227" right="0.59055118110236227" top="0.59055118110236227" bottom="0.59055118110236227" header="0.39370078740157483" footer="0.39370078740157483"/>
  <pageSetup paperSize="9" scale="98" firstPageNumber="67" orientation="portrait" useFirstPageNumber="1" horizontalDpi="300" verticalDpi="300" r:id="rId1"/>
  <headerFooter scaleWithDoc="0" alignWithMargins="0">
    <oddHeader>&amp;R事業所</oddHeader>
    <oddFooter>&amp;C&amp;12&amp;A</oddFooter>
  </headerFooter>
  <colBreaks count="1" manualBreakCount="1">
    <brk id="18" max="47" man="1"/>
  </colBreaks>
</worksheet>
</file>

<file path=xl/worksheets/sheet6.xml><?xml version="1.0" encoding="utf-8"?>
<worksheet xmlns="http://schemas.openxmlformats.org/spreadsheetml/2006/main" xmlns:r="http://schemas.openxmlformats.org/officeDocument/2006/relationships">
  <sheetPr>
    <pageSetUpPr fitToPage="1"/>
  </sheetPr>
  <dimension ref="A1:K51"/>
  <sheetViews>
    <sheetView view="pageBreakPreview" zoomScaleNormal="100" zoomScaleSheetLayoutView="100" workbookViewId="0">
      <pane xSplit="1" ySplit="4" topLeftCell="B5" activePane="bottomRight" state="frozen"/>
      <selection activeCell="A26" sqref="A26"/>
      <selection pane="topRight" activeCell="A26" sqref="A26"/>
      <selection pane="bottomLeft" activeCell="A26" sqref="A26"/>
      <selection pane="bottomRight" activeCell="D26" sqref="D26"/>
    </sheetView>
  </sheetViews>
  <sheetFormatPr defaultRowHeight="20.100000000000001" customHeight="1"/>
  <cols>
    <col min="1" max="1" width="17.5703125" style="22" customWidth="1"/>
    <col min="2" max="2" width="8.85546875" style="31" customWidth="1"/>
    <col min="3" max="3" width="10.5703125" style="31" customWidth="1"/>
    <col min="4" max="4" width="10.85546875" style="22" customWidth="1"/>
    <col min="5" max="5" width="6.85546875" style="22" customWidth="1"/>
    <col min="6" max="6" width="9.42578125" style="22" customWidth="1"/>
    <col min="7" max="7" width="9.28515625" style="22" customWidth="1"/>
    <col min="8" max="8" width="9" style="22" customWidth="1"/>
    <col min="9" max="9" width="9.28515625" style="22" customWidth="1"/>
    <col min="10" max="10" width="11.7109375" style="22" customWidth="1"/>
    <col min="11" max="16384" width="9.140625" style="22"/>
  </cols>
  <sheetData>
    <row r="1" spans="1:11" ht="5.0999999999999996" customHeight="1"/>
    <row r="2" spans="1:11" ht="15" customHeight="1" thickBot="1">
      <c r="A2" s="344" t="s">
        <v>424</v>
      </c>
      <c r="B2" s="430"/>
      <c r="C2" s="430"/>
      <c r="D2" s="344"/>
      <c r="E2" s="344"/>
      <c r="F2" s="344"/>
      <c r="G2" s="344"/>
      <c r="H2" s="344"/>
      <c r="I2" s="344"/>
      <c r="J2" s="260" t="s">
        <v>6</v>
      </c>
      <c r="K2" s="13"/>
    </row>
    <row r="3" spans="1:11" ht="17.25" customHeight="1">
      <c r="A3" s="687" t="s">
        <v>465</v>
      </c>
      <c r="B3" s="688"/>
      <c r="C3" s="858" t="s">
        <v>400</v>
      </c>
      <c r="D3" s="711" t="s">
        <v>401</v>
      </c>
      <c r="E3" s="708"/>
      <c r="F3" s="708"/>
      <c r="G3" s="708"/>
      <c r="H3" s="708"/>
      <c r="I3" s="708"/>
      <c r="J3" s="819"/>
      <c r="K3" s="127"/>
    </row>
    <row r="4" spans="1:11" ht="22.5" customHeight="1">
      <c r="A4" s="689"/>
      <c r="B4" s="690"/>
      <c r="C4" s="859"/>
      <c r="D4" s="615" t="s">
        <v>402</v>
      </c>
      <c r="E4" s="605" t="s">
        <v>63</v>
      </c>
      <c r="F4" s="605" t="s">
        <v>64</v>
      </c>
      <c r="G4" s="605" t="s">
        <v>65</v>
      </c>
      <c r="H4" s="605" t="s">
        <v>66</v>
      </c>
      <c r="I4" s="605" t="s">
        <v>67</v>
      </c>
      <c r="J4" s="249" t="s">
        <v>68</v>
      </c>
      <c r="K4" s="127"/>
    </row>
    <row r="5" spans="1:11" ht="19.5" customHeight="1">
      <c r="A5" s="849" t="s">
        <v>69</v>
      </c>
      <c r="B5" s="614" t="s">
        <v>9</v>
      </c>
      <c r="C5" s="617">
        <f>C7+C9+C11+C13+C15+C19+C21+C23+C25+C27+C39+C29+C33+C35+C37+C31+C17</f>
        <v>53339</v>
      </c>
      <c r="D5" s="25">
        <f>SUM(E5:J5)</f>
        <v>43983</v>
      </c>
      <c r="E5" s="25">
        <f>E7+E9+E11+E13+E15+E19+E21+E23+E25+E27+E39+E29+E33+E35+E37+E31+E17</f>
        <v>0</v>
      </c>
      <c r="F5" s="25">
        <f t="shared" ref="F5:J5" si="0">F7+F9+F11+F13+F15+F19+F21+F23+F25+F27+F39+F29+F33+F35+F37+F31+F17</f>
        <v>3608</v>
      </c>
      <c r="G5" s="25">
        <f t="shared" si="0"/>
        <v>4725</v>
      </c>
      <c r="H5" s="25">
        <f t="shared" si="0"/>
        <v>5969</v>
      </c>
      <c r="I5" s="25">
        <f t="shared" si="0"/>
        <v>3667</v>
      </c>
      <c r="J5" s="253">
        <f t="shared" si="0"/>
        <v>26014</v>
      </c>
      <c r="K5" s="127"/>
    </row>
    <row r="6" spans="1:11" ht="19.5" customHeight="1">
      <c r="A6" s="850"/>
      <c r="B6" s="620" t="s">
        <v>466</v>
      </c>
      <c r="C6" s="618">
        <f>SUM(C8,C10,C12,C14,C16,C20,C22,C24,C26,C28,C30,C34,C36,C38,C40,)+C18+C32</f>
        <v>29359</v>
      </c>
      <c r="D6" s="635">
        <f>SUM(E6:J6)</f>
        <v>24280</v>
      </c>
      <c r="E6" s="622">
        <f t="shared" ref="E6:J6" si="1">SUM(E8,E10,E12,E14,E16,E20,E22,E24,E26,E28,E30,E34,E36,E38,E40,)+E18+E32</f>
        <v>0</v>
      </c>
      <c r="F6" s="619">
        <f t="shared" si="1"/>
        <v>1573</v>
      </c>
      <c r="G6" s="619">
        <f t="shared" si="1"/>
        <v>2442</v>
      </c>
      <c r="H6" s="619">
        <f t="shared" si="1"/>
        <v>3477</v>
      </c>
      <c r="I6" s="619">
        <f t="shared" si="1"/>
        <v>2228</v>
      </c>
      <c r="J6" s="627">
        <f t="shared" si="1"/>
        <v>14560</v>
      </c>
      <c r="K6" s="127"/>
    </row>
    <row r="7" spans="1:11" ht="20.25" customHeight="1">
      <c r="A7" s="851" t="s">
        <v>70</v>
      </c>
      <c r="B7" s="616" t="s">
        <v>9</v>
      </c>
      <c r="C7" s="343">
        <v>31</v>
      </c>
      <c r="D7" s="26">
        <f t="shared" ref="D7:D40" si="2">SUM(E7:J7)</f>
        <v>27</v>
      </c>
      <c r="E7" s="606">
        <v>0</v>
      </c>
      <c r="F7" s="607">
        <v>0</v>
      </c>
      <c r="G7" s="607">
        <v>0</v>
      </c>
      <c r="H7" s="607">
        <v>27</v>
      </c>
      <c r="I7" s="607">
        <v>0</v>
      </c>
      <c r="J7" s="197">
        <v>0</v>
      </c>
      <c r="K7" s="127"/>
    </row>
    <row r="8" spans="1:11" ht="20.25" customHeight="1">
      <c r="A8" s="852"/>
      <c r="B8" s="604" t="s">
        <v>403</v>
      </c>
      <c r="C8" s="630">
        <v>24</v>
      </c>
      <c r="D8" s="634">
        <f t="shared" si="2"/>
        <v>20</v>
      </c>
      <c r="E8" s="621">
        <v>0</v>
      </c>
      <c r="F8" s="621">
        <v>0</v>
      </c>
      <c r="G8" s="621">
        <v>0</v>
      </c>
      <c r="H8" s="431">
        <v>20</v>
      </c>
      <c r="I8" s="621">
        <v>0</v>
      </c>
      <c r="J8" s="628">
        <v>0</v>
      </c>
      <c r="K8" s="127"/>
    </row>
    <row r="9" spans="1:11" ht="20.25" customHeight="1">
      <c r="A9" s="853" t="s">
        <v>579</v>
      </c>
      <c r="B9" s="37" t="s">
        <v>9</v>
      </c>
      <c r="C9" s="343">
        <v>18</v>
      </c>
      <c r="D9" s="26">
        <f t="shared" si="2"/>
        <v>14</v>
      </c>
      <c r="E9" s="607">
        <v>0</v>
      </c>
      <c r="F9" s="607">
        <v>0</v>
      </c>
      <c r="G9" s="607">
        <v>14</v>
      </c>
      <c r="H9" s="607">
        <v>0</v>
      </c>
      <c r="I9" s="607">
        <v>0</v>
      </c>
      <c r="J9" s="197">
        <v>0</v>
      </c>
      <c r="K9" s="127"/>
    </row>
    <row r="10" spans="1:11" ht="20.25" customHeight="1">
      <c r="A10" s="852"/>
      <c r="B10" s="604" t="s">
        <v>403</v>
      </c>
      <c r="C10" s="630">
        <v>15</v>
      </c>
      <c r="D10" s="634">
        <f t="shared" si="2"/>
        <v>11</v>
      </c>
      <c r="E10" s="621">
        <v>0</v>
      </c>
      <c r="F10" s="621">
        <v>0</v>
      </c>
      <c r="G10" s="624">
        <v>11</v>
      </c>
      <c r="H10" s="621">
        <v>0</v>
      </c>
      <c r="I10" s="621">
        <v>0</v>
      </c>
      <c r="J10" s="628">
        <v>0</v>
      </c>
      <c r="K10" s="127"/>
    </row>
    <row r="11" spans="1:11" ht="20.25" customHeight="1">
      <c r="A11" s="852" t="s">
        <v>71</v>
      </c>
      <c r="B11" s="37" t="s">
        <v>9</v>
      </c>
      <c r="C11" s="343">
        <v>4139</v>
      </c>
      <c r="D11" s="26">
        <f t="shared" si="2"/>
        <v>3402</v>
      </c>
      <c r="E11" s="607">
        <v>0</v>
      </c>
      <c r="F11" s="607">
        <v>339</v>
      </c>
      <c r="G11" s="607">
        <v>569</v>
      </c>
      <c r="H11" s="607">
        <v>564</v>
      </c>
      <c r="I11" s="607">
        <v>379</v>
      </c>
      <c r="J11" s="197">
        <v>1551</v>
      </c>
      <c r="K11" s="127"/>
    </row>
    <row r="12" spans="1:11" ht="20.25" customHeight="1">
      <c r="A12" s="852"/>
      <c r="B12" s="604" t="s">
        <v>403</v>
      </c>
      <c r="C12" s="630">
        <v>3527</v>
      </c>
      <c r="D12" s="634">
        <f t="shared" si="2"/>
        <v>2904</v>
      </c>
      <c r="E12" s="621">
        <v>0</v>
      </c>
      <c r="F12" s="624">
        <v>258</v>
      </c>
      <c r="G12" s="624">
        <v>471</v>
      </c>
      <c r="H12" s="624">
        <v>493</v>
      </c>
      <c r="I12" s="624">
        <v>333</v>
      </c>
      <c r="J12" s="629">
        <v>1349</v>
      </c>
      <c r="K12" s="127"/>
    </row>
    <row r="13" spans="1:11" ht="19.5" customHeight="1">
      <c r="A13" s="852" t="s">
        <v>72</v>
      </c>
      <c r="B13" s="37" t="s">
        <v>9</v>
      </c>
      <c r="C13" s="343">
        <v>3329</v>
      </c>
      <c r="D13" s="26">
        <f t="shared" si="2"/>
        <v>2412</v>
      </c>
      <c r="E13" s="607">
        <v>0</v>
      </c>
      <c r="F13" s="607">
        <v>126</v>
      </c>
      <c r="G13" s="607">
        <v>88</v>
      </c>
      <c r="H13" s="607">
        <v>402</v>
      </c>
      <c r="I13" s="607">
        <v>268</v>
      </c>
      <c r="J13" s="197">
        <v>1528</v>
      </c>
      <c r="K13" s="127"/>
    </row>
    <row r="14" spans="1:11" ht="19.5" customHeight="1">
      <c r="A14" s="852"/>
      <c r="B14" s="604" t="s">
        <v>403</v>
      </c>
      <c r="C14" s="630">
        <v>1712</v>
      </c>
      <c r="D14" s="634">
        <f t="shared" si="2"/>
        <v>1404</v>
      </c>
      <c r="E14" s="621">
        <v>0</v>
      </c>
      <c r="F14" s="624">
        <v>63</v>
      </c>
      <c r="G14" s="624">
        <v>57</v>
      </c>
      <c r="H14" s="624">
        <v>249</v>
      </c>
      <c r="I14" s="624">
        <v>204</v>
      </c>
      <c r="J14" s="629">
        <v>831</v>
      </c>
      <c r="K14" s="127"/>
    </row>
    <row r="15" spans="1:11" ht="19.5" customHeight="1">
      <c r="A15" s="432" t="s">
        <v>467</v>
      </c>
      <c r="B15" s="37" t="s">
        <v>9</v>
      </c>
      <c r="C15" s="343">
        <v>1076</v>
      </c>
      <c r="D15" s="26">
        <f t="shared" si="2"/>
        <v>1055</v>
      </c>
      <c r="E15" s="607">
        <v>0</v>
      </c>
      <c r="F15" s="607">
        <v>0</v>
      </c>
      <c r="G15" s="607">
        <v>0</v>
      </c>
      <c r="H15" s="607">
        <v>18</v>
      </c>
      <c r="I15" s="607">
        <v>0</v>
      </c>
      <c r="J15" s="197">
        <v>1037</v>
      </c>
      <c r="K15" s="127"/>
    </row>
    <row r="16" spans="1:11" ht="19.5" customHeight="1">
      <c r="A16" s="497" t="s">
        <v>468</v>
      </c>
      <c r="B16" s="604" t="s">
        <v>403</v>
      </c>
      <c r="C16" s="630">
        <v>892</v>
      </c>
      <c r="D16" s="634">
        <f t="shared" si="2"/>
        <v>871</v>
      </c>
      <c r="E16" s="621">
        <v>0</v>
      </c>
      <c r="F16" s="621">
        <v>0</v>
      </c>
      <c r="G16" s="621">
        <v>0</v>
      </c>
      <c r="H16" s="624">
        <v>18</v>
      </c>
      <c r="I16" s="621">
        <v>0</v>
      </c>
      <c r="J16" s="629">
        <v>853</v>
      </c>
      <c r="K16" s="127"/>
    </row>
    <row r="17" spans="1:11" ht="19.5" customHeight="1">
      <c r="A17" s="855" t="s">
        <v>409</v>
      </c>
      <c r="B17" s="37" t="s">
        <v>9</v>
      </c>
      <c r="C17" s="343">
        <v>3042</v>
      </c>
      <c r="D17" s="26">
        <f t="shared" si="2"/>
        <v>2881</v>
      </c>
      <c r="E17" s="607">
        <v>0</v>
      </c>
      <c r="F17" s="607">
        <v>80</v>
      </c>
      <c r="G17" s="607">
        <v>82</v>
      </c>
      <c r="H17" s="607">
        <v>141</v>
      </c>
      <c r="I17" s="607">
        <v>100</v>
      </c>
      <c r="J17" s="197">
        <v>2478</v>
      </c>
      <c r="K17" s="127"/>
    </row>
    <row r="18" spans="1:11" ht="19.5" customHeight="1">
      <c r="A18" s="856"/>
      <c r="B18" s="604" t="s">
        <v>403</v>
      </c>
      <c r="C18" s="630">
        <v>1277</v>
      </c>
      <c r="D18" s="634">
        <f t="shared" si="2"/>
        <v>1178</v>
      </c>
      <c r="E18" s="621">
        <v>0</v>
      </c>
      <c r="F18" s="624">
        <v>57</v>
      </c>
      <c r="G18" s="624">
        <v>63</v>
      </c>
      <c r="H18" s="624">
        <v>102</v>
      </c>
      <c r="I18" s="624">
        <v>89</v>
      </c>
      <c r="J18" s="629">
        <v>867</v>
      </c>
      <c r="K18" s="127"/>
    </row>
    <row r="19" spans="1:11" ht="19.5" customHeight="1">
      <c r="A19" s="852" t="s">
        <v>404</v>
      </c>
      <c r="B19" s="37" t="s">
        <v>9</v>
      </c>
      <c r="C19" s="343">
        <v>3108</v>
      </c>
      <c r="D19" s="26">
        <f t="shared" si="2"/>
        <v>2860</v>
      </c>
      <c r="E19" s="607">
        <v>0</v>
      </c>
      <c r="F19" s="607">
        <v>19</v>
      </c>
      <c r="G19" s="607">
        <v>87</v>
      </c>
      <c r="H19" s="607">
        <v>168</v>
      </c>
      <c r="I19" s="607">
        <v>249</v>
      </c>
      <c r="J19" s="197">
        <v>2337</v>
      </c>
      <c r="K19" s="127"/>
    </row>
    <row r="20" spans="1:11" ht="19.5" customHeight="1">
      <c r="A20" s="852"/>
      <c r="B20" s="604" t="s">
        <v>403</v>
      </c>
      <c r="C20" s="630">
        <v>2723</v>
      </c>
      <c r="D20" s="634">
        <f t="shared" si="2"/>
        <v>2520</v>
      </c>
      <c r="E20" s="621">
        <v>0</v>
      </c>
      <c r="F20" s="624">
        <v>12</v>
      </c>
      <c r="G20" s="624">
        <v>66</v>
      </c>
      <c r="H20" s="624">
        <v>154</v>
      </c>
      <c r="I20" s="624">
        <v>225</v>
      </c>
      <c r="J20" s="629">
        <v>2063</v>
      </c>
      <c r="K20" s="127"/>
    </row>
    <row r="21" spans="1:11" ht="19.5" customHeight="1">
      <c r="A21" s="857" t="s">
        <v>73</v>
      </c>
      <c r="B21" s="37" t="s">
        <v>9</v>
      </c>
      <c r="C21" s="343">
        <v>14204</v>
      </c>
      <c r="D21" s="26">
        <f t="shared" si="2"/>
        <v>12203</v>
      </c>
      <c r="E21" s="607">
        <v>0</v>
      </c>
      <c r="F21" s="607">
        <v>846</v>
      </c>
      <c r="G21" s="607">
        <v>1439</v>
      </c>
      <c r="H21" s="607">
        <v>1832</v>
      </c>
      <c r="I21" s="607">
        <v>990</v>
      </c>
      <c r="J21" s="197">
        <v>7096</v>
      </c>
      <c r="K21" s="127"/>
    </row>
    <row r="22" spans="1:11" ht="19.5" customHeight="1">
      <c r="A22" s="851"/>
      <c r="B22" s="604" t="s">
        <v>403</v>
      </c>
      <c r="C22" s="630">
        <v>8580</v>
      </c>
      <c r="D22" s="634">
        <f t="shared" si="2"/>
        <v>7291</v>
      </c>
      <c r="E22" s="621">
        <v>0</v>
      </c>
      <c r="F22" s="624">
        <v>407</v>
      </c>
      <c r="G22" s="624">
        <v>782</v>
      </c>
      <c r="H22" s="624">
        <v>1092</v>
      </c>
      <c r="I22" s="624">
        <v>708</v>
      </c>
      <c r="J22" s="629">
        <v>4302</v>
      </c>
      <c r="K22" s="127"/>
    </row>
    <row r="23" spans="1:11" ht="19.5" customHeight="1">
      <c r="A23" s="852" t="s">
        <v>469</v>
      </c>
      <c r="B23" s="37" t="s">
        <v>9</v>
      </c>
      <c r="C23" s="343">
        <v>981</v>
      </c>
      <c r="D23" s="26">
        <f t="shared" si="2"/>
        <v>909</v>
      </c>
      <c r="E23" s="607">
        <v>0</v>
      </c>
      <c r="F23" s="607">
        <v>63</v>
      </c>
      <c r="G23" s="607">
        <v>104</v>
      </c>
      <c r="H23" s="607">
        <v>318</v>
      </c>
      <c r="I23" s="607">
        <v>47</v>
      </c>
      <c r="J23" s="197">
        <v>377</v>
      </c>
      <c r="K23" s="127"/>
    </row>
    <row r="24" spans="1:11" ht="19.5" customHeight="1">
      <c r="A24" s="852"/>
      <c r="B24" s="604" t="s">
        <v>403</v>
      </c>
      <c r="C24" s="630">
        <v>431</v>
      </c>
      <c r="D24" s="634">
        <f t="shared" si="2"/>
        <v>395</v>
      </c>
      <c r="E24" s="621">
        <v>0</v>
      </c>
      <c r="F24" s="624">
        <v>24</v>
      </c>
      <c r="G24" s="624">
        <v>55</v>
      </c>
      <c r="H24" s="624">
        <v>141</v>
      </c>
      <c r="I24" s="624">
        <v>10</v>
      </c>
      <c r="J24" s="629">
        <v>165</v>
      </c>
      <c r="K24" s="127"/>
    </row>
    <row r="25" spans="1:11" ht="19.5" customHeight="1">
      <c r="A25" s="852" t="s">
        <v>405</v>
      </c>
      <c r="B25" s="42" t="s">
        <v>9</v>
      </c>
      <c r="C25" s="343">
        <v>1725</v>
      </c>
      <c r="D25" s="26">
        <f t="shared" si="2"/>
        <v>873</v>
      </c>
      <c r="E25" s="607">
        <v>0</v>
      </c>
      <c r="F25" s="607">
        <v>238</v>
      </c>
      <c r="G25" s="607">
        <v>135</v>
      </c>
      <c r="H25" s="607">
        <v>123</v>
      </c>
      <c r="I25" s="607">
        <v>70</v>
      </c>
      <c r="J25" s="197">
        <v>307</v>
      </c>
      <c r="K25" s="127"/>
    </row>
    <row r="26" spans="1:11" ht="19.5" customHeight="1">
      <c r="A26" s="852"/>
      <c r="B26" s="604" t="s">
        <v>403</v>
      </c>
      <c r="C26" s="630">
        <v>1035</v>
      </c>
      <c r="D26" s="634">
        <f t="shared" si="2"/>
        <v>442</v>
      </c>
      <c r="E26" s="621">
        <v>0</v>
      </c>
      <c r="F26" s="624">
        <v>114</v>
      </c>
      <c r="G26" s="624">
        <v>81</v>
      </c>
      <c r="H26" s="624">
        <v>73</v>
      </c>
      <c r="I26" s="624">
        <v>29</v>
      </c>
      <c r="J26" s="629">
        <v>145</v>
      </c>
      <c r="K26" s="127"/>
    </row>
    <row r="27" spans="1:11" s="132" customFormat="1" ht="19.5" customHeight="1">
      <c r="A27" s="501" t="s">
        <v>318</v>
      </c>
      <c r="B27" s="42" t="s">
        <v>9</v>
      </c>
      <c r="C27" s="343">
        <v>1873</v>
      </c>
      <c r="D27" s="26">
        <f>SUM(E27:J27)</f>
        <v>1500</v>
      </c>
      <c r="E27" s="607">
        <v>0</v>
      </c>
      <c r="F27" s="607">
        <v>255</v>
      </c>
      <c r="G27" s="607">
        <v>293</v>
      </c>
      <c r="H27" s="607">
        <v>309</v>
      </c>
      <c r="I27" s="607">
        <v>136</v>
      </c>
      <c r="J27" s="197">
        <v>507</v>
      </c>
      <c r="K27" s="129"/>
    </row>
    <row r="28" spans="1:11" s="132" customFormat="1" ht="19.5" customHeight="1">
      <c r="A28" s="502" t="s">
        <v>470</v>
      </c>
      <c r="B28" s="604" t="s">
        <v>403</v>
      </c>
      <c r="C28" s="630">
        <v>1387</v>
      </c>
      <c r="D28" s="634">
        <f t="shared" si="2"/>
        <v>1092</v>
      </c>
      <c r="E28" s="621">
        <v>0</v>
      </c>
      <c r="F28" s="624">
        <v>151</v>
      </c>
      <c r="G28" s="624">
        <v>189</v>
      </c>
      <c r="H28" s="624">
        <v>244</v>
      </c>
      <c r="I28" s="624">
        <v>107</v>
      </c>
      <c r="J28" s="629">
        <v>401</v>
      </c>
      <c r="K28" s="129"/>
    </row>
    <row r="29" spans="1:11" ht="19.5" customHeight="1">
      <c r="A29" s="432" t="s">
        <v>319</v>
      </c>
      <c r="B29" s="42" t="s">
        <v>9</v>
      </c>
      <c r="C29" s="343">
        <v>3681</v>
      </c>
      <c r="D29" s="26">
        <f t="shared" si="2"/>
        <v>2612</v>
      </c>
      <c r="E29" s="607">
        <v>0</v>
      </c>
      <c r="F29" s="607">
        <v>551</v>
      </c>
      <c r="G29" s="607">
        <v>570</v>
      </c>
      <c r="H29" s="607">
        <v>521</v>
      </c>
      <c r="I29" s="607">
        <v>394</v>
      </c>
      <c r="J29" s="197">
        <v>576</v>
      </c>
      <c r="K29" s="127"/>
    </row>
    <row r="30" spans="1:11" ht="19.5" customHeight="1">
      <c r="A30" s="500" t="s">
        <v>320</v>
      </c>
      <c r="B30" s="604" t="s">
        <v>403</v>
      </c>
      <c r="C30" s="631">
        <v>1263</v>
      </c>
      <c r="D30" s="634">
        <f t="shared" si="2"/>
        <v>858</v>
      </c>
      <c r="E30" s="621">
        <v>0</v>
      </c>
      <c r="F30" s="624">
        <v>146</v>
      </c>
      <c r="G30" s="624">
        <v>160</v>
      </c>
      <c r="H30" s="624">
        <v>205</v>
      </c>
      <c r="I30" s="624">
        <v>164</v>
      </c>
      <c r="J30" s="629">
        <v>183</v>
      </c>
      <c r="K30" s="127"/>
    </row>
    <row r="31" spans="1:11" ht="19.5" customHeight="1">
      <c r="A31" s="612" t="s">
        <v>581</v>
      </c>
      <c r="B31" s="42" t="s">
        <v>9</v>
      </c>
      <c r="C31" s="343">
        <v>2161</v>
      </c>
      <c r="D31" s="26">
        <f t="shared" si="2"/>
        <v>1596</v>
      </c>
      <c r="E31" s="607">
        <v>0</v>
      </c>
      <c r="F31" s="607">
        <v>281</v>
      </c>
      <c r="G31" s="607">
        <v>175</v>
      </c>
      <c r="H31" s="607">
        <v>199</v>
      </c>
      <c r="I31" s="607">
        <v>198</v>
      </c>
      <c r="J31" s="197">
        <v>743</v>
      </c>
      <c r="K31" s="127"/>
    </row>
    <row r="32" spans="1:11" ht="19.5" customHeight="1">
      <c r="A32" s="613" t="s">
        <v>580</v>
      </c>
      <c r="B32" s="604" t="s">
        <v>403</v>
      </c>
      <c r="C32" s="630">
        <v>1044</v>
      </c>
      <c r="D32" s="634">
        <f t="shared" si="2"/>
        <v>796</v>
      </c>
      <c r="E32" s="621">
        <v>0</v>
      </c>
      <c r="F32" s="624">
        <v>70</v>
      </c>
      <c r="G32" s="624">
        <v>91</v>
      </c>
      <c r="H32" s="624">
        <v>91</v>
      </c>
      <c r="I32" s="624">
        <v>124</v>
      </c>
      <c r="J32" s="629">
        <v>420</v>
      </c>
      <c r="K32" s="127"/>
    </row>
    <row r="33" spans="1:11" ht="19.5" customHeight="1">
      <c r="A33" s="847" t="s">
        <v>321</v>
      </c>
      <c r="B33" s="37" t="s">
        <v>9</v>
      </c>
      <c r="C33" s="343">
        <v>1260</v>
      </c>
      <c r="D33" s="26">
        <f t="shared" si="2"/>
        <v>858</v>
      </c>
      <c r="E33" s="607">
        <v>0</v>
      </c>
      <c r="F33" s="607">
        <v>123</v>
      </c>
      <c r="G33" s="607">
        <v>106</v>
      </c>
      <c r="H33" s="607">
        <v>57</v>
      </c>
      <c r="I33" s="607">
        <v>124</v>
      </c>
      <c r="J33" s="197">
        <v>448</v>
      </c>
      <c r="K33" s="127"/>
    </row>
    <row r="34" spans="1:11" ht="19.5" customHeight="1">
      <c r="A34" s="854"/>
      <c r="B34" s="604" t="s">
        <v>403</v>
      </c>
      <c r="C34" s="630">
        <v>592</v>
      </c>
      <c r="D34" s="634">
        <f t="shared" si="2"/>
        <v>446</v>
      </c>
      <c r="E34" s="621">
        <v>0</v>
      </c>
      <c r="F34" s="624">
        <v>35</v>
      </c>
      <c r="G34" s="624">
        <v>39</v>
      </c>
      <c r="H34" s="624">
        <v>24</v>
      </c>
      <c r="I34" s="624">
        <v>63</v>
      </c>
      <c r="J34" s="629">
        <v>285</v>
      </c>
      <c r="K34" s="127"/>
    </row>
    <row r="35" spans="1:11" ht="19.5" customHeight="1">
      <c r="A35" s="847" t="s">
        <v>313</v>
      </c>
      <c r="B35" s="37" t="s">
        <v>9</v>
      </c>
      <c r="C35" s="343">
        <v>7177</v>
      </c>
      <c r="D35" s="26">
        <f t="shared" si="2"/>
        <v>6336</v>
      </c>
      <c r="E35" s="607">
        <v>0</v>
      </c>
      <c r="F35" s="607">
        <v>333</v>
      </c>
      <c r="G35" s="607">
        <v>704</v>
      </c>
      <c r="H35" s="607">
        <v>720</v>
      </c>
      <c r="I35" s="607">
        <v>534</v>
      </c>
      <c r="J35" s="197">
        <v>4045</v>
      </c>
      <c r="K35" s="127"/>
    </row>
    <row r="36" spans="1:11" ht="19.5" customHeight="1">
      <c r="A36" s="848"/>
      <c r="B36" s="604" t="s">
        <v>403</v>
      </c>
      <c r="C36" s="630">
        <v>1983</v>
      </c>
      <c r="D36" s="634">
        <f t="shared" si="2"/>
        <v>1686</v>
      </c>
      <c r="E36" s="621">
        <v>0</v>
      </c>
      <c r="F36" s="624">
        <v>42</v>
      </c>
      <c r="G36" s="624">
        <v>133</v>
      </c>
      <c r="H36" s="624">
        <v>181</v>
      </c>
      <c r="I36" s="624">
        <v>57</v>
      </c>
      <c r="J36" s="629">
        <v>1273</v>
      </c>
      <c r="K36" s="127"/>
    </row>
    <row r="37" spans="1:11" ht="19.5" customHeight="1">
      <c r="A37" s="847" t="s">
        <v>406</v>
      </c>
      <c r="B37" s="37" t="s">
        <v>9</v>
      </c>
      <c r="C37" s="343">
        <v>198</v>
      </c>
      <c r="D37" s="26">
        <f t="shared" si="2"/>
        <v>198</v>
      </c>
      <c r="E37" s="607">
        <v>0</v>
      </c>
      <c r="F37" s="607">
        <v>42</v>
      </c>
      <c r="G37" s="607">
        <v>43</v>
      </c>
      <c r="H37" s="607">
        <v>14</v>
      </c>
      <c r="I37" s="607">
        <v>0</v>
      </c>
      <c r="J37" s="197">
        <v>99</v>
      </c>
      <c r="K37" s="127"/>
    </row>
    <row r="38" spans="1:11" ht="19.5" customHeight="1">
      <c r="A38" s="848"/>
      <c r="B38" s="604" t="s">
        <v>403</v>
      </c>
      <c r="C38" s="630">
        <v>113</v>
      </c>
      <c r="D38" s="634">
        <f t="shared" si="2"/>
        <v>113</v>
      </c>
      <c r="E38" s="621">
        <v>0</v>
      </c>
      <c r="F38" s="624">
        <v>17</v>
      </c>
      <c r="G38" s="624">
        <v>17</v>
      </c>
      <c r="H38" s="624">
        <v>11</v>
      </c>
      <c r="I38" s="621">
        <v>0</v>
      </c>
      <c r="J38" s="629">
        <v>68</v>
      </c>
      <c r="K38" s="127"/>
    </row>
    <row r="39" spans="1:11" ht="19.5" customHeight="1">
      <c r="A39" s="499" t="s">
        <v>314</v>
      </c>
      <c r="B39" s="37" t="s">
        <v>9</v>
      </c>
      <c r="C39" s="343">
        <v>5336</v>
      </c>
      <c r="D39" s="26">
        <f t="shared" si="2"/>
        <v>4247</v>
      </c>
      <c r="E39" s="607">
        <v>0</v>
      </c>
      <c r="F39" s="607">
        <v>312</v>
      </c>
      <c r="G39" s="607">
        <v>316</v>
      </c>
      <c r="H39" s="607">
        <v>556</v>
      </c>
      <c r="I39" s="607">
        <v>178</v>
      </c>
      <c r="J39" s="197">
        <v>2885</v>
      </c>
      <c r="K39" s="127"/>
    </row>
    <row r="40" spans="1:11" ht="19.5" customHeight="1" thickBot="1">
      <c r="A40" s="259" t="s">
        <v>74</v>
      </c>
      <c r="B40" s="433" t="s">
        <v>403</v>
      </c>
      <c r="C40" s="632">
        <v>2761</v>
      </c>
      <c r="D40" s="633">
        <f t="shared" si="2"/>
        <v>2253</v>
      </c>
      <c r="E40" s="623">
        <v>0</v>
      </c>
      <c r="F40" s="625">
        <v>177</v>
      </c>
      <c r="G40" s="625">
        <v>227</v>
      </c>
      <c r="H40" s="625">
        <v>379</v>
      </c>
      <c r="I40" s="625">
        <v>115</v>
      </c>
      <c r="J40" s="626">
        <v>1355</v>
      </c>
      <c r="K40" s="127"/>
    </row>
    <row r="41" spans="1:11" ht="20.25" customHeight="1">
      <c r="A41" s="13" t="s">
        <v>407</v>
      </c>
      <c r="D41" s="13"/>
      <c r="E41" s="13"/>
      <c r="F41" s="13"/>
      <c r="I41" s="13"/>
      <c r="J41" s="3" t="s">
        <v>408</v>
      </c>
      <c r="K41" s="13"/>
    </row>
    <row r="42" spans="1:11" ht="20.25" customHeight="1">
      <c r="H42" s="21"/>
    </row>
    <row r="43" spans="1:11" ht="20.25" customHeight="1"/>
    <row r="44" spans="1:11" ht="20.25" customHeight="1"/>
    <row r="45" spans="1:11" ht="20.25" customHeight="1"/>
    <row r="46" spans="1:11" ht="20.25" customHeight="1"/>
    <row r="47" spans="1:11" ht="20.25" customHeight="1"/>
    <row r="48" spans="1:11" ht="20.25" customHeight="1"/>
    <row r="49" ht="20.25" customHeight="1"/>
    <row r="50" ht="20.25" customHeight="1"/>
    <row r="51" ht="20.25" customHeight="1"/>
  </sheetData>
  <sheetProtection selectLockedCells="1" selectUnlockedCells="1"/>
  <mergeCells count="16">
    <mergeCell ref="C3:C4"/>
    <mergeCell ref="D3:J3"/>
    <mergeCell ref="A25:A26"/>
    <mergeCell ref="A35:A36"/>
    <mergeCell ref="A23:A24"/>
    <mergeCell ref="A19:A20"/>
    <mergeCell ref="A37:A38"/>
    <mergeCell ref="A3:B4"/>
    <mergeCell ref="A5:A6"/>
    <mergeCell ref="A7:A8"/>
    <mergeCell ref="A9:A10"/>
    <mergeCell ref="A33:A34"/>
    <mergeCell ref="A11:A12"/>
    <mergeCell ref="A13:A14"/>
    <mergeCell ref="A17:A18"/>
    <mergeCell ref="A21:A22"/>
  </mergeCells>
  <phoneticPr fontId="18"/>
  <printOptions horizontalCentered="1"/>
  <pageMargins left="0.59055118110236227" right="0.59055118110236227" top="0.59055118110236227" bottom="0.59055118110236227" header="0.39370078740157483" footer="0.39370078740157483"/>
  <pageSetup paperSize="9" scale="97" firstPageNumber="68" orientation="portrait" useFirstPageNumber="1" verticalDpi="300" r:id="rId1"/>
  <headerFooter scaleWithDoc="0" alignWithMargins="0">
    <oddHeader>&amp;L事業所</oddHeader>
    <oddFooter>&amp;C&amp;11－&amp;12&amp;P&amp;11－</oddFooter>
  </headerFooter>
</worksheet>
</file>

<file path=xl/worksheets/sheet7.xml><?xml version="1.0" encoding="utf-8"?>
<worksheet xmlns="http://schemas.openxmlformats.org/spreadsheetml/2006/main" xmlns:r="http://schemas.openxmlformats.org/officeDocument/2006/relationships">
  <dimension ref="A1:K40"/>
  <sheetViews>
    <sheetView view="pageBreakPreview" zoomScaleNormal="100" zoomScaleSheetLayoutView="100" workbookViewId="0">
      <selection activeCell="H32" sqref="H32:H33"/>
    </sheetView>
  </sheetViews>
  <sheetFormatPr defaultRowHeight="18.95" customHeight="1"/>
  <cols>
    <col min="1" max="1" width="3.7109375" style="13" customWidth="1"/>
    <col min="2" max="2" width="9.140625" style="13"/>
    <col min="3" max="3" width="13.7109375" style="13" customWidth="1"/>
    <col min="4" max="4" width="14.28515625" style="13" customWidth="1"/>
    <col min="5" max="6" width="7.5703125" style="13" customWidth="1"/>
    <col min="7" max="7" width="14.28515625" style="13" customWidth="1"/>
    <col min="8" max="8" width="15.140625" style="13" customWidth="1"/>
    <col min="9" max="9" width="7.5703125" style="13" customWidth="1"/>
    <col min="10" max="10" width="8" style="13" customWidth="1"/>
    <col min="11" max="11" width="0" style="13" hidden="1" customWidth="1"/>
    <col min="12" max="12" width="9.42578125" style="13" customWidth="1"/>
    <col min="13" max="16384" width="9.140625" style="13"/>
  </cols>
  <sheetData>
    <row r="1" spans="1:11" ht="5.0999999999999996" customHeight="1">
      <c r="A1" s="29"/>
      <c r="B1" s="30"/>
      <c r="C1" s="888"/>
      <c r="D1" s="888"/>
      <c r="E1" s="888"/>
      <c r="F1" s="888"/>
      <c r="G1" s="888"/>
      <c r="H1" s="888"/>
      <c r="I1" s="888"/>
      <c r="J1" s="888"/>
    </row>
    <row r="2" spans="1:11" ht="15" customHeight="1">
      <c r="A2" s="29" t="s">
        <v>75</v>
      </c>
      <c r="B2" s="30"/>
      <c r="C2" s="31"/>
      <c r="D2" s="31"/>
      <c r="E2" s="31"/>
      <c r="F2" s="31"/>
      <c r="G2" s="31"/>
      <c r="H2" s="31"/>
      <c r="I2" s="31"/>
      <c r="J2" s="31"/>
    </row>
    <row r="3" spans="1:11" ht="5.0999999999999996" customHeight="1">
      <c r="A3" s="29"/>
      <c r="B3" s="30"/>
      <c r="C3" s="31"/>
      <c r="D3" s="31"/>
      <c r="E3" s="31"/>
      <c r="F3" s="31"/>
      <c r="G3" s="31"/>
      <c r="H3" s="31"/>
      <c r="I3" s="31"/>
      <c r="J3" s="31"/>
    </row>
    <row r="4" spans="1:11" s="32" customFormat="1" ht="50.1" customHeight="1">
      <c r="A4" s="686" t="s">
        <v>76</v>
      </c>
      <c r="B4" s="686"/>
      <c r="C4" s="686"/>
      <c r="D4" s="686"/>
      <c r="E4" s="686"/>
      <c r="F4" s="686"/>
      <c r="G4" s="686"/>
      <c r="H4" s="686"/>
      <c r="I4" s="686"/>
      <c r="J4" s="686"/>
    </row>
    <row r="5" spans="1:11" ht="15" customHeight="1"/>
    <row r="6" spans="1:11" ht="15" customHeight="1">
      <c r="A6" s="13" t="s">
        <v>77</v>
      </c>
      <c r="H6" s="889" t="s">
        <v>78</v>
      </c>
      <c r="I6" s="889"/>
      <c r="J6" s="889"/>
    </row>
    <row r="7" spans="1:11" ht="30" customHeight="1">
      <c r="A7" s="770" t="s">
        <v>79</v>
      </c>
      <c r="B7" s="770"/>
      <c r="C7" s="770"/>
      <c r="D7" s="528" t="s">
        <v>45</v>
      </c>
      <c r="E7" s="772" t="s">
        <v>80</v>
      </c>
      <c r="F7" s="772"/>
      <c r="G7" s="528" t="s">
        <v>81</v>
      </c>
      <c r="H7" s="528" t="s">
        <v>82</v>
      </c>
      <c r="I7" s="867" t="s">
        <v>83</v>
      </c>
      <c r="J7" s="867"/>
      <c r="K7" s="127"/>
    </row>
    <row r="8" spans="1:11" ht="20.100000000000001" customHeight="1">
      <c r="A8" s="868" t="s">
        <v>84</v>
      </c>
      <c r="B8" s="738" t="s">
        <v>85</v>
      </c>
      <c r="C8" s="738"/>
      <c r="D8" s="33">
        <f>SUM(D9:D12)</f>
        <v>1639</v>
      </c>
      <c r="E8" s="890">
        <f>SUM(E9:E12)</f>
        <v>1562</v>
      </c>
      <c r="F8" s="890"/>
      <c r="G8" s="34">
        <f>SUM(G9:G12)</f>
        <v>1596</v>
      </c>
      <c r="H8" s="34">
        <f>SUM(H9:H12)</f>
        <v>1443</v>
      </c>
      <c r="I8" s="891">
        <f>SUM(I9:J12)</f>
        <v>1231</v>
      </c>
      <c r="J8" s="891"/>
      <c r="K8" s="127"/>
    </row>
    <row r="9" spans="1:11" ht="20.100000000000001" customHeight="1">
      <c r="A9" s="868"/>
      <c r="B9" s="35" t="s">
        <v>86</v>
      </c>
      <c r="C9" s="520" t="s">
        <v>87</v>
      </c>
      <c r="D9" s="33">
        <v>426</v>
      </c>
      <c r="E9" s="716">
        <v>370</v>
      </c>
      <c r="F9" s="716"/>
      <c r="G9" s="36">
        <v>450</v>
      </c>
      <c r="H9" s="36">
        <v>430</v>
      </c>
      <c r="I9" s="886">
        <v>373</v>
      </c>
      <c r="J9" s="886"/>
      <c r="K9" s="127"/>
    </row>
    <row r="10" spans="1:11" ht="20.100000000000001" customHeight="1">
      <c r="A10" s="868"/>
      <c r="B10" s="531" t="s">
        <v>88</v>
      </c>
      <c r="C10" s="531" t="s">
        <v>89</v>
      </c>
      <c r="D10" s="33">
        <v>238</v>
      </c>
      <c r="E10" s="716">
        <v>279</v>
      </c>
      <c r="F10" s="716"/>
      <c r="G10" s="36">
        <v>260</v>
      </c>
      <c r="H10" s="36">
        <v>259</v>
      </c>
      <c r="I10" s="886">
        <v>282</v>
      </c>
      <c r="J10" s="886"/>
      <c r="K10" s="127"/>
    </row>
    <row r="11" spans="1:11" ht="20.100000000000001" customHeight="1">
      <c r="A11" s="868"/>
      <c r="B11" s="37" t="s">
        <v>90</v>
      </c>
      <c r="C11" s="531" t="s">
        <v>87</v>
      </c>
      <c r="D11" s="33">
        <v>96</v>
      </c>
      <c r="E11" s="716">
        <v>75</v>
      </c>
      <c r="F11" s="716"/>
      <c r="G11" s="36">
        <v>92</v>
      </c>
      <c r="H11" s="36">
        <v>78</v>
      </c>
      <c r="I11" s="886">
        <v>61</v>
      </c>
      <c r="J11" s="886"/>
      <c r="K11" s="127"/>
    </row>
    <row r="12" spans="1:11" ht="20.100000000000001" customHeight="1">
      <c r="A12" s="868"/>
      <c r="B12" s="531" t="s">
        <v>88</v>
      </c>
      <c r="C12" s="531" t="s">
        <v>89</v>
      </c>
      <c r="D12" s="33">
        <v>879</v>
      </c>
      <c r="E12" s="716">
        <v>838</v>
      </c>
      <c r="F12" s="716"/>
      <c r="G12" s="36">
        <v>794</v>
      </c>
      <c r="H12" s="36">
        <v>676</v>
      </c>
      <c r="I12" s="886">
        <v>515</v>
      </c>
      <c r="J12" s="886"/>
      <c r="K12" s="127"/>
    </row>
    <row r="13" spans="1:11" ht="20.100000000000001" customHeight="1">
      <c r="A13" s="868" t="s">
        <v>9</v>
      </c>
      <c r="B13" s="738" t="s">
        <v>85</v>
      </c>
      <c r="C13" s="738"/>
      <c r="D13" s="33">
        <f>SUM(D14:D17)</f>
        <v>14263</v>
      </c>
      <c r="E13" s="716">
        <f>SUM(E14:E17)</f>
        <v>14687</v>
      </c>
      <c r="F13" s="716"/>
      <c r="G13" s="36">
        <f>SUM(G14:G17)</f>
        <v>13681</v>
      </c>
      <c r="H13" s="36">
        <f>SUM(H14:H17)</f>
        <v>14869</v>
      </c>
      <c r="I13" s="886">
        <f>SUM(I14:J17)</f>
        <v>14132</v>
      </c>
      <c r="J13" s="886"/>
      <c r="K13" s="127"/>
    </row>
    <row r="14" spans="1:11" ht="20.100000000000001" customHeight="1">
      <c r="A14" s="868"/>
      <c r="B14" s="35" t="s">
        <v>86</v>
      </c>
      <c r="C14" s="520" t="s">
        <v>87</v>
      </c>
      <c r="D14" s="33">
        <v>7372</v>
      </c>
      <c r="E14" s="716">
        <v>7316</v>
      </c>
      <c r="F14" s="716"/>
      <c r="G14" s="36">
        <v>7368</v>
      </c>
      <c r="H14" s="36">
        <v>8039</v>
      </c>
      <c r="I14" s="886">
        <v>7656</v>
      </c>
      <c r="J14" s="886"/>
      <c r="K14" s="127"/>
    </row>
    <row r="15" spans="1:11" ht="20.100000000000001" customHeight="1">
      <c r="A15" s="868"/>
      <c r="B15" s="531" t="s">
        <v>88</v>
      </c>
      <c r="C15" s="531" t="s">
        <v>89</v>
      </c>
      <c r="D15" s="33">
        <v>4118</v>
      </c>
      <c r="E15" s="716">
        <v>4568</v>
      </c>
      <c r="F15" s="716"/>
      <c r="G15" s="36">
        <v>3605</v>
      </c>
      <c r="H15" s="36">
        <v>4140</v>
      </c>
      <c r="I15" s="886">
        <v>4528</v>
      </c>
      <c r="J15" s="886"/>
      <c r="K15" s="127"/>
    </row>
    <row r="16" spans="1:11" ht="20.100000000000001" customHeight="1">
      <c r="A16" s="868"/>
      <c r="B16" s="37" t="s">
        <v>90</v>
      </c>
      <c r="C16" s="531" t="s">
        <v>87</v>
      </c>
      <c r="D16" s="33">
        <v>406</v>
      </c>
      <c r="E16" s="716">
        <v>366</v>
      </c>
      <c r="F16" s="716"/>
      <c r="G16" s="36">
        <v>345</v>
      </c>
      <c r="H16" s="36">
        <v>259</v>
      </c>
      <c r="I16" s="886">
        <v>257</v>
      </c>
      <c r="J16" s="886"/>
      <c r="K16" s="127"/>
    </row>
    <row r="17" spans="1:11" ht="20.100000000000001" customHeight="1">
      <c r="A17" s="868"/>
      <c r="B17" s="531" t="s">
        <v>88</v>
      </c>
      <c r="C17" s="531" t="s">
        <v>89</v>
      </c>
      <c r="D17" s="33">
        <v>2367</v>
      </c>
      <c r="E17" s="716">
        <v>2437</v>
      </c>
      <c r="F17" s="716"/>
      <c r="G17" s="36">
        <v>2363</v>
      </c>
      <c r="H17" s="36">
        <v>2431</v>
      </c>
      <c r="I17" s="886">
        <v>1691</v>
      </c>
      <c r="J17" s="886"/>
      <c r="K17" s="127"/>
    </row>
    <row r="18" spans="1:11" ht="20.100000000000001" customHeight="1">
      <c r="A18" s="881" t="s">
        <v>91</v>
      </c>
      <c r="B18" s="738" t="s">
        <v>85</v>
      </c>
      <c r="C18" s="738"/>
      <c r="D18" s="33">
        <f>SUM(D19:D20)</f>
        <v>53671098</v>
      </c>
      <c r="E18" s="716">
        <f>SUM(E19:E20)</f>
        <v>59401448</v>
      </c>
      <c r="F18" s="716"/>
      <c r="G18" s="36">
        <f>SUM(G19:G20)</f>
        <v>59381725</v>
      </c>
      <c r="H18" s="36">
        <f>SUM(H19:H20)</f>
        <v>63499645</v>
      </c>
      <c r="I18" s="886">
        <f>SUM(I19:I20)</f>
        <v>58150659</v>
      </c>
      <c r="J18" s="886"/>
      <c r="K18" s="127"/>
    </row>
    <row r="19" spans="1:11" ht="20.100000000000001" customHeight="1">
      <c r="A19" s="882"/>
      <c r="B19" s="738" t="s">
        <v>92</v>
      </c>
      <c r="C19" s="738"/>
      <c r="D19" s="33">
        <v>43421745</v>
      </c>
      <c r="E19" s="716">
        <v>47368593</v>
      </c>
      <c r="F19" s="716"/>
      <c r="G19" s="36">
        <v>49386754</v>
      </c>
      <c r="H19" s="36">
        <v>53485570</v>
      </c>
      <c r="I19" s="886">
        <v>46751037</v>
      </c>
      <c r="J19" s="886"/>
      <c r="K19" s="127"/>
    </row>
    <row r="20" spans="1:11" ht="20.100000000000001" customHeight="1">
      <c r="A20" s="883"/>
      <c r="B20" s="884" t="s">
        <v>93</v>
      </c>
      <c r="C20" s="884"/>
      <c r="D20" s="38">
        <v>10249353</v>
      </c>
      <c r="E20" s="885">
        <v>12032855</v>
      </c>
      <c r="F20" s="885"/>
      <c r="G20" s="39">
        <v>9994971</v>
      </c>
      <c r="H20" s="39">
        <v>10014075</v>
      </c>
      <c r="I20" s="887">
        <v>11399622</v>
      </c>
      <c r="J20" s="887"/>
      <c r="K20" s="127"/>
    </row>
    <row r="21" spans="1:11" ht="15" customHeight="1">
      <c r="A21" s="13" t="s">
        <v>94</v>
      </c>
      <c r="J21" s="3" t="s">
        <v>95</v>
      </c>
    </row>
    <row r="22" spans="1:11" ht="15" customHeight="1">
      <c r="J22" s="3"/>
    </row>
    <row r="23" spans="1:11" ht="15" customHeight="1">
      <c r="A23" s="1" t="s">
        <v>583</v>
      </c>
    </row>
    <row r="24" spans="1:11" ht="15" customHeight="1">
      <c r="A24" s="1" t="s">
        <v>582</v>
      </c>
      <c r="J24" s="3" t="s">
        <v>78</v>
      </c>
    </row>
    <row r="25" spans="1:11" ht="24.95" customHeight="1">
      <c r="A25" s="40"/>
      <c r="B25" s="41"/>
      <c r="C25" s="772" t="s">
        <v>96</v>
      </c>
      <c r="D25" s="772"/>
      <c r="E25" s="772"/>
      <c r="F25" s="772"/>
      <c r="G25" s="867" t="s">
        <v>97</v>
      </c>
      <c r="H25" s="867"/>
      <c r="I25" s="867"/>
      <c r="J25" s="867"/>
      <c r="K25" s="127"/>
    </row>
    <row r="26" spans="1:11" ht="24.95" customHeight="1">
      <c r="A26" s="880" t="s">
        <v>98</v>
      </c>
      <c r="B26" s="880"/>
      <c r="C26" s="712" t="s">
        <v>99</v>
      </c>
      <c r="D26" s="637" t="s">
        <v>586</v>
      </c>
      <c r="E26" s="738" t="s">
        <v>100</v>
      </c>
      <c r="F26" s="738"/>
      <c r="G26" s="738" t="s">
        <v>99</v>
      </c>
      <c r="H26" s="638" t="s">
        <v>587</v>
      </c>
      <c r="I26" s="747" t="s">
        <v>101</v>
      </c>
      <c r="J26" s="747"/>
      <c r="K26" s="127"/>
    </row>
    <row r="27" spans="1:11" ht="24.95" customHeight="1">
      <c r="A27" s="28"/>
      <c r="B27" s="44"/>
      <c r="C27" s="712"/>
      <c r="D27" s="534" t="s">
        <v>102</v>
      </c>
      <c r="E27" s="636" t="s">
        <v>584</v>
      </c>
      <c r="F27" s="35" t="s">
        <v>103</v>
      </c>
      <c r="G27" s="738"/>
      <c r="H27" s="43" t="s">
        <v>102</v>
      </c>
      <c r="I27" s="636" t="s">
        <v>585</v>
      </c>
      <c r="J27" s="529" t="s">
        <v>103</v>
      </c>
      <c r="K27" s="127"/>
    </row>
    <row r="28" spans="1:11" ht="20.100000000000001" customHeight="1">
      <c r="A28" s="868" t="s">
        <v>84</v>
      </c>
      <c r="B28" s="864" t="s">
        <v>104</v>
      </c>
      <c r="C28" s="869">
        <f>SUM(C30:C31)</f>
        <v>20123</v>
      </c>
      <c r="D28" s="871">
        <f>SUM(D30:D31)</f>
        <v>100</v>
      </c>
      <c r="E28" s="873">
        <v>-0.9</v>
      </c>
      <c r="F28" s="873">
        <f>E28/5</f>
        <v>-0.18</v>
      </c>
      <c r="G28" s="875">
        <f>SUM(G30:G31)</f>
        <v>17926</v>
      </c>
      <c r="H28" s="871">
        <f>SUM(H30:H31)</f>
        <v>99.999999999999986</v>
      </c>
      <c r="I28" s="873">
        <f>-G28/C28</f>
        <v>-0.89082144809422059</v>
      </c>
      <c r="J28" s="877">
        <f>I28/2</f>
        <v>-0.4454107240471103</v>
      </c>
      <c r="K28" s="127"/>
    </row>
    <row r="29" spans="1:11" ht="20.100000000000001" customHeight="1">
      <c r="A29" s="868"/>
      <c r="B29" s="865"/>
      <c r="C29" s="870"/>
      <c r="D29" s="872"/>
      <c r="E29" s="874"/>
      <c r="F29" s="874"/>
      <c r="G29" s="876"/>
      <c r="H29" s="872"/>
      <c r="I29" s="874"/>
      <c r="J29" s="878"/>
      <c r="K29" s="127"/>
    </row>
    <row r="30" spans="1:11" ht="20.100000000000001" customHeight="1">
      <c r="A30" s="868"/>
      <c r="B30" s="37" t="s">
        <v>87</v>
      </c>
      <c r="C30" s="46">
        <v>3289</v>
      </c>
      <c r="D30" s="47">
        <f>100/C28*C30</f>
        <v>16.344481439149231</v>
      </c>
      <c r="E30" s="48">
        <v>-1</v>
      </c>
      <c r="F30" s="48">
        <f>E30/5</f>
        <v>-0.2</v>
      </c>
      <c r="G30" s="49">
        <v>2956</v>
      </c>
      <c r="H30" s="47">
        <f>100/G28*G30</f>
        <v>16.490014504072295</v>
      </c>
      <c r="I30" s="48">
        <f>-G30/C30</f>
        <v>-0.89875342049255091</v>
      </c>
      <c r="J30" s="50">
        <f>I30/2</f>
        <v>-0.44937671024627546</v>
      </c>
      <c r="K30" s="127"/>
    </row>
    <row r="31" spans="1:11" ht="20.100000000000001" customHeight="1">
      <c r="A31" s="868"/>
      <c r="B31" s="531" t="s">
        <v>89</v>
      </c>
      <c r="C31" s="46">
        <v>16834</v>
      </c>
      <c r="D31" s="47">
        <f>100/C28*C31</f>
        <v>83.655518560850766</v>
      </c>
      <c r="E31" s="48">
        <v>-0.9</v>
      </c>
      <c r="F31" s="48">
        <f>E31/5</f>
        <v>-0.18</v>
      </c>
      <c r="G31" s="49">
        <v>14970</v>
      </c>
      <c r="H31" s="47">
        <f>100/G28*G31</f>
        <v>83.509985495927694</v>
      </c>
      <c r="I31" s="48">
        <f>-G31/C31</f>
        <v>-0.88927171201140554</v>
      </c>
      <c r="J31" s="50">
        <f>I31/2</f>
        <v>-0.44463585600570277</v>
      </c>
      <c r="K31" s="127"/>
    </row>
    <row r="32" spans="1:11" ht="20.100000000000001" customHeight="1">
      <c r="A32" s="868" t="s">
        <v>9</v>
      </c>
      <c r="B32" s="864" t="s">
        <v>104</v>
      </c>
      <c r="C32" s="866">
        <f>SUM(C34:C35)</f>
        <v>108486</v>
      </c>
      <c r="D32" s="862">
        <f>SUM(D34:D35)</f>
        <v>100.00000000000001</v>
      </c>
      <c r="E32" s="860">
        <v>1.1000000000000001</v>
      </c>
      <c r="F32" s="860">
        <f>E32/5</f>
        <v>0.22000000000000003</v>
      </c>
      <c r="G32" s="861">
        <f>SUM(G34:G35)</f>
        <v>107623</v>
      </c>
      <c r="H32" s="862">
        <f>SUM(H34:H35)</f>
        <v>100</v>
      </c>
      <c r="I32" s="860">
        <f>G32/C32</f>
        <v>0.99204505650498687</v>
      </c>
      <c r="J32" s="863">
        <f>I32/2</f>
        <v>0.49602252825249343</v>
      </c>
      <c r="K32" s="127"/>
    </row>
    <row r="33" spans="1:11" ht="20.100000000000001" customHeight="1">
      <c r="A33" s="868"/>
      <c r="B33" s="865"/>
      <c r="C33" s="866"/>
      <c r="D33" s="862"/>
      <c r="E33" s="860"/>
      <c r="F33" s="860"/>
      <c r="G33" s="861"/>
      <c r="H33" s="862"/>
      <c r="I33" s="860"/>
      <c r="J33" s="863"/>
      <c r="K33" s="127"/>
    </row>
    <row r="34" spans="1:11" ht="20.100000000000001" customHeight="1">
      <c r="A34" s="868"/>
      <c r="B34" s="37" t="s">
        <v>87</v>
      </c>
      <c r="C34" s="46">
        <v>29702</v>
      </c>
      <c r="D34" s="47">
        <f>100/C32*C34</f>
        <v>27.378647936139227</v>
      </c>
      <c r="E34" s="48">
        <v>1.1000000000000001</v>
      </c>
      <c r="F34" s="48">
        <f>E34/5</f>
        <v>0.22000000000000003</v>
      </c>
      <c r="G34" s="49">
        <v>27570</v>
      </c>
      <c r="H34" s="47">
        <f>100/G32*G34</f>
        <v>25.617200784218987</v>
      </c>
      <c r="I34" s="48">
        <f>G34/C34</f>
        <v>0.92822032186384751</v>
      </c>
      <c r="J34" s="50">
        <f>I34/2</f>
        <v>0.46411016093192375</v>
      </c>
      <c r="K34" s="127"/>
    </row>
    <row r="35" spans="1:11" ht="20.100000000000001" customHeight="1">
      <c r="A35" s="868"/>
      <c r="B35" s="531" t="s">
        <v>89</v>
      </c>
      <c r="C35" s="46">
        <v>78784</v>
      </c>
      <c r="D35" s="47">
        <f>100/C32*C35</f>
        <v>72.621352063860783</v>
      </c>
      <c r="E35" s="48">
        <v>1.1000000000000001</v>
      </c>
      <c r="F35" s="48">
        <f>E35/5</f>
        <v>0.22000000000000003</v>
      </c>
      <c r="G35" s="49">
        <v>80053</v>
      </c>
      <c r="H35" s="47">
        <f>100/G32*G35</f>
        <v>74.382799215781006</v>
      </c>
      <c r="I35" s="48">
        <f>G35/C35</f>
        <v>1.0161073314378555</v>
      </c>
      <c r="J35" s="50">
        <f>I35/2</f>
        <v>0.50805366571892774</v>
      </c>
      <c r="K35" s="127"/>
    </row>
    <row r="36" spans="1:11" ht="20.100000000000001" customHeight="1">
      <c r="A36" s="879" t="s">
        <v>91</v>
      </c>
      <c r="B36" s="864" t="s">
        <v>104</v>
      </c>
      <c r="C36" s="866">
        <f>SUM(C38:C39)</f>
        <v>249205672</v>
      </c>
      <c r="D36" s="862">
        <f>SUM(D38:D39)</f>
        <v>100</v>
      </c>
      <c r="E36" s="860">
        <v>-1</v>
      </c>
      <c r="F36" s="860">
        <f>E36/5</f>
        <v>-0.2</v>
      </c>
      <c r="G36" s="861">
        <f>SUM(G38:G39)</f>
        <v>260525200</v>
      </c>
      <c r="H36" s="862">
        <f>SUM(H38:H39)</f>
        <v>100</v>
      </c>
      <c r="I36" s="860">
        <f>-G36/C36</f>
        <v>-1.0454224332422097</v>
      </c>
      <c r="J36" s="863">
        <f>I36/2</f>
        <v>-0.52271121662110487</v>
      </c>
      <c r="K36" s="127"/>
    </row>
    <row r="37" spans="1:11" ht="20.100000000000001" customHeight="1">
      <c r="A37" s="879"/>
      <c r="B37" s="865"/>
      <c r="C37" s="866"/>
      <c r="D37" s="862"/>
      <c r="E37" s="860"/>
      <c r="F37" s="860"/>
      <c r="G37" s="861"/>
      <c r="H37" s="862"/>
      <c r="I37" s="860"/>
      <c r="J37" s="863"/>
      <c r="K37" s="127"/>
    </row>
    <row r="38" spans="1:11" ht="20.100000000000001" customHeight="1">
      <c r="A38" s="879"/>
      <c r="B38" s="37" t="s">
        <v>87</v>
      </c>
      <c r="C38" s="46">
        <v>146382949</v>
      </c>
      <c r="D38" s="47">
        <f>100/C36*C38</f>
        <v>58.73981431690688</v>
      </c>
      <c r="E38" s="48">
        <v>-0.9</v>
      </c>
      <c r="F38" s="48">
        <f>E38/5</f>
        <v>-0.18</v>
      </c>
      <c r="G38" s="49">
        <v>149740900</v>
      </c>
      <c r="H38" s="47">
        <f>100/G36*G38</f>
        <v>57.47655121270418</v>
      </c>
      <c r="I38" s="48">
        <f>-G38/C38</f>
        <v>-1.0229394955009412</v>
      </c>
      <c r="J38" s="50">
        <f>I38/2</f>
        <v>-0.5114697477504706</v>
      </c>
      <c r="K38" s="127"/>
    </row>
    <row r="39" spans="1:11" ht="20.100000000000001" customHeight="1">
      <c r="A39" s="879"/>
      <c r="B39" s="51" t="s">
        <v>89</v>
      </c>
      <c r="C39" s="52">
        <v>102822723</v>
      </c>
      <c r="D39" s="53">
        <f>100/C36*C39</f>
        <v>41.26018568309312</v>
      </c>
      <c r="E39" s="54">
        <v>1.1000000000000001</v>
      </c>
      <c r="F39" s="54">
        <f>E39/5</f>
        <v>0.22000000000000003</v>
      </c>
      <c r="G39" s="55">
        <v>110784300</v>
      </c>
      <c r="H39" s="53">
        <f>100/G36*G39</f>
        <v>42.523448787295813</v>
      </c>
      <c r="I39" s="54">
        <f>G39/C39</f>
        <v>1.0774301318590833</v>
      </c>
      <c r="J39" s="56">
        <f>I39/2</f>
        <v>0.53871506592954166</v>
      </c>
      <c r="K39" s="127"/>
    </row>
    <row r="40" spans="1:11" ht="15" customHeight="1">
      <c r="J40" s="3" t="s">
        <v>95</v>
      </c>
    </row>
  </sheetData>
  <sheetProtection selectLockedCells="1" selectUnlockedCells="1"/>
  <mergeCells count="77">
    <mergeCell ref="A8:A12"/>
    <mergeCell ref="B8:C8"/>
    <mergeCell ref="E11:F11"/>
    <mergeCell ref="I11:J11"/>
    <mergeCell ref="E8:F8"/>
    <mergeCell ref="I8:J8"/>
    <mergeCell ref="E9:F9"/>
    <mergeCell ref="I9:J9"/>
    <mergeCell ref="C1:J1"/>
    <mergeCell ref="A4:J4"/>
    <mergeCell ref="H6:J6"/>
    <mergeCell ref="A7:C7"/>
    <mergeCell ref="E7:F7"/>
    <mergeCell ref="I7:J7"/>
    <mergeCell ref="E14:F14"/>
    <mergeCell ref="E10:F10"/>
    <mergeCell ref="I10:J10"/>
    <mergeCell ref="I20:J20"/>
    <mergeCell ref="I18:J18"/>
    <mergeCell ref="E19:F19"/>
    <mergeCell ref="I14:J14"/>
    <mergeCell ref="I15:J15"/>
    <mergeCell ref="E17:F17"/>
    <mergeCell ref="I17:J17"/>
    <mergeCell ref="I19:J19"/>
    <mergeCell ref="I13:J13"/>
    <mergeCell ref="I16:J16"/>
    <mergeCell ref="E12:F12"/>
    <mergeCell ref="I12:J12"/>
    <mergeCell ref="A36:A39"/>
    <mergeCell ref="A26:B26"/>
    <mergeCell ref="C26:C27"/>
    <mergeCell ref="A13:A17"/>
    <mergeCell ref="B13:C13"/>
    <mergeCell ref="C25:F25"/>
    <mergeCell ref="A32:A35"/>
    <mergeCell ref="A18:A20"/>
    <mergeCell ref="E15:F15"/>
    <mergeCell ref="B18:C18"/>
    <mergeCell ref="E18:F18"/>
    <mergeCell ref="E13:F13"/>
    <mergeCell ref="E16:F16"/>
    <mergeCell ref="B19:C19"/>
    <mergeCell ref="B20:C20"/>
    <mergeCell ref="E20:F20"/>
    <mergeCell ref="G25:J25"/>
    <mergeCell ref="I26:J26"/>
    <mergeCell ref="A28:A31"/>
    <mergeCell ref="E26:F26"/>
    <mergeCell ref="G26:G27"/>
    <mergeCell ref="C28:C29"/>
    <mergeCell ref="B28:B29"/>
    <mergeCell ref="D28:D29"/>
    <mergeCell ref="E28:E29"/>
    <mergeCell ref="F28:F29"/>
    <mergeCell ref="G28:G29"/>
    <mergeCell ref="H28:H29"/>
    <mergeCell ref="I28:I29"/>
    <mergeCell ref="J28:J29"/>
    <mergeCell ref="B32:B33"/>
    <mergeCell ref="B36:B37"/>
    <mergeCell ref="C32:C33"/>
    <mergeCell ref="D32:D33"/>
    <mergeCell ref="E32:E33"/>
    <mergeCell ref="C36:C37"/>
    <mergeCell ref="D36:D37"/>
    <mergeCell ref="E36:E37"/>
    <mergeCell ref="F32:F33"/>
    <mergeCell ref="G32:G33"/>
    <mergeCell ref="H32:H33"/>
    <mergeCell ref="I32:I33"/>
    <mergeCell ref="J32:J33"/>
    <mergeCell ref="F36:F37"/>
    <mergeCell ref="G36:G37"/>
    <mergeCell ref="H36:H37"/>
    <mergeCell ref="I36:I37"/>
    <mergeCell ref="J36:J37"/>
  </mergeCells>
  <phoneticPr fontId="18"/>
  <printOptions horizontalCentered="1"/>
  <pageMargins left="0.59055118110236227" right="0.59055118110236227" top="0.59055118110236227" bottom="0.59055118110236227" header="0.39370078740157483" footer="0.39370078740157483"/>
  <pageSetup paperSize="9" firstPageNumber="69" orientation="portrait" useFirstPageNumber="1" horizontalDpi="300" verticalDpi="300" r:id="rId1"/>
  <headerFooter scaleWithDoc="0" alignWithMargins="0">
    <oddHeader>&amp;R事業所</oddHeader>
    <oddFooter>&amp;C&amp;11－&amp;12&amp;P&amp;11－</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S174"/>
  <sheetViews>
    <sheetView view="pageBreakPreview" topLeftCell="A37" zoomScaleNormal="100" zoomScaleSheetLayoutView="100" workbookViewId="0">
      <selection activeCell="D31" sqref="D31:E31"/>
    </sheetView>
  </sheetViews>
  <sheetFormatPr defaultRowHeight="17.100000000000001" customHeight="1"/>
  <cols>
    <col min="1" max="1" width="0.85546875" style="22" customWidth="1"/>
    <col min="2" max="2" width="2.42578125" style="22" customWidth="1"/>
    <col min="3" max="3" width="39.85546875" style="22" customWidth="1"/>
    <col min="4" max="6" width="9.5703125" style="22" customWidth="1"/>
    <col min="7" max="7" width="14.42578125" style="22" customWidth="1"/>
    <col min="8" max="8" width="11" style="22" customWidth="1"/>
    <col min="9" max="9" width="17.7109375" style="22" customWidth="1"/>
    <col min="10" max="10" width="1.140625" style="22" customWidth="1"/>
    <col min="11" max="12" width="13.140625" style="22" customWidth="1"/>
    <col min="13" max="13" width="13.7109375" style="22" customWidth="1"/>
    <col min="14" max="14" width="11" style="22" customWidth="1"/>
    <col min="15" max="15" width="13.7109375" style="22" customWidth="1"/>
    <col min="16" max="16" width="10.28515625" style="22" customWidth="1"/>
    <col min="17" max="17" width="13.7109375" style="22" customWidth="1"/>
    <col min="18" max="18" width="10.85546875" style="22" customWidth="1"/>
    <col min="19" max="19" width="16.42578125" style="22" customWidth="1"/>
    <col min="20" max="20" width="9.140625" style="22"/>
    <col min="21" max="21" width="5.5703125" style="22" customWidth="1"/>
    <col min="22" max="16384" width="9.140625" style="22"/>
  </cols>
  <sheetData>
    <row r="1" spans="1:19" ht="5.0999999999999996" customHeight="1">
      <c r="A1" s="57"/>
      <c r="B1" s="57"/>
      <c r="D1" s="13"/>
      <c r="E1" s="13"/>
      <c r="F1" s="13"/>
      <c r="G1" s="13"/>
      <c r="H1" s="13"/>
      <c r="I1" s="13"/>
      <c r="J1" s="13"/>
      <c r="K1" s="13" t="s">
        <v>105</v>
      </c>
      <c r="L1" s="13"/>
      <c r="M1" s="13"/>
      <c r="N1" s="13"/>
      <c r="O1" s="13"/>
      <c r="Q1" s="13"/>
      <c r="R1" s="13"/>
      <c r="S1" s="58"/>
    </row>
    <row r="2" spans="1:19" ht="15" customHeight="1" thickBot="1">
      <c r="A2" s="59" t="s">
        <v>425</v>
      </c>
      <c r="B2" s="13"/>
      <c r="D2" s="13"/>
      <c r="E2" s="13"/>
      <c r="F2" s="13"/>
      <c r="G2" s="13"/>
      <c r="H2" s="13"/>
      <c r="I2" s="13"/>
      <c r="J2" s="13"/>
      <c r="K2" s="13"/>
      <c r="L2" s="13"/>
      <c r="M2" s="13"/>
      <c r="N2" s="13"/>
      <c r="O2" s="13"/>
      <c r="Q2" s="13"/>
      <c r="R2" s="13"/>
      <c r="S2" s="60" t="s">
        <v>107</v>
      </c>
    </row>
    <row r="3" spans="1:19" s="435" customFormat="1" ht="13.5" customHeight="1" thickBot="1">
      <c r="A3" s="770" t="s">
        <v>108</v>
      </c>
      <c r="B3" s="770"/>
      <c r="C3" s="770"/>
      <c r="D3" s="771" t="s">
        <v>109</v>
      </c>
      <c r="E3" s="903" t="s">
        <v>110</v>
      </c>
      <c r="F3" s="903"/>
      <c r="G3" s="912" t="s">
        <v>111</v>
      </c>
      <c r="H3" s="912"/>
      <c r="I3" s="912"/>
      <c r="J3" s="434"/>
      <c r="K3" s="903" t="s">
        <v>112</v>
      </c>
      <c r="L3" s="903"/>
      <c r="M3" s="903" t="s">
        <v>113</v>
      </c>
      <c r="N3" s="903"/>
      <c r="O3" s="903" t="s">
        <v>114</v>
      </c>
      <c r="P3" s="903"/>
      <c r="Q3" s="909" t="s">
        <v>115</v>
      </c>
      <c r="R3" s="909"/>
      <c r="S3" s="910" t="s">
        <v>116</v>
      </c>
    </row>
    <row r="4" spans="1:19" ht="13.5" customHeight="1" thickBot="1">
      <c r="A4" s="770"/>
      <c r="B4" s="770"/>
      <c r="C4" s="770"/>
      <c r="D4" s="771"/>
      <c r="E4" s="903"/>
      <c r="F4" s="903"/>
      <c r="G4" s="912"/>
      <c r="H4" s="912"/>
      <c r="I4" s="912"/>
      <c r="J4" s="44"/>
      <c r="K4" s="903"/>
      <c r="L4" s="903"/>
      <c r="M4" s="903"/>
      <c r="N4" s="903"/>
      <c r="O4" s="903"/>
      <c r="P4" s="903"/>
      <c r="Q4" s="909"/>
      <c r="R4" s="909"/>
      <c r="S4" s="910"/>
    </row>
    <row r="5" spans="1:19" ht="39.75" customHeight="1">
      <c r="A5" s="770"/>
      <c r="B5" s="770"/>
      <c r="C5" s="770"/>
      <c r="D5" s="771"/>
      <c r="E5" s="436"/>
      <c r="F5" s="527" t="s">
        <v>117</v>
      </c>
      <c r="G5" s="128"/>
      <c r="H5" s="527" t="s">
        <v>117</v>
      </c>
      <c r="I5" s="185" t="s">
        <v>426</v>
      </c>
      <c r="J5" s="44"/>
      <c r="K5" s="437"/>
      <c r="L5" s="527" t="s">
        <v>117</v>
      </c>
      <c r="M5" s="438"/>
      <c r="N5" s="527" t="s">
        <v>117</v>
      </c>
      <c r="O5" s="531"/>
      <c r="P5" s="527" t="s">
        <v>117</v>
      </c>
      <c r="Q5" s="531"/>
      <c r="R5" s="527" t="s">
        <v>118</v>
      </c>
      <c r="S5" s="910"/>
    </row>
    <row r="6" spans="1:19" s="435" customFormat="1" ht="20.100000000000001" customHeight="1">
      <c r="A6" s="439"/>
      <c r="B6" s="898" t="s">
        <v>48</v>
      </c>
      <c r="C6" s="898"/>
      <c r="D6" s="61">
        <f>D8+D16</f>
        <v>1231</v>
      </c>
      <c r="E6" s="62">
        <f>E8+E16</f>
        <v>14132</v>
      </c>
      <c r="F6" s="63">
        <f>E6/D6</f>
        <v>11.480097481722177</v>
      </c>
      <c r="G6" s="62">
        <v>58150659</v>
      </c>
      <c r="H6" s="64">
        <f>G6/D6</f>
        <v>47238.553208773352</v>
      </c>
      <c r="I6" s="65">
        <v>4590</v>
      </c>
      <c r="J6" s="66">
        <f>J8+J16</f>
        <v>0</v>
      </c>
      <c r="K6" s="67">
        <v>2095441</v>
      </c>
      <c r="L6" s="68">
        <f>K6/D6</f>
        <v>1702.2266450040618</v>
      </c>
      <c r="M6" s="68">
        <v>4270877</v>
      </c>
      <c r="N6" s="67">
        <f>M6/D6</f>
        <v>3469.4370430544272</v>
      </c>
      <c r="O6" s="186">
        <v>98168</v>
      </c>
      <c r="P6" s="187">
        <f>O6/D6</f>
        <v>79.746547522339554</v>
      </c>
      <c r="Q6" s="68">
        <f>Q8+Q16</f>
        <v>400</v>
      </c>
      <c r="R6" s="67">
        <f>R8+R16</f>
        <v>4279</v>
      </c>
      <c r="S6" s="69">
        <f>S8+S16</f>
        <v>41015575</v>
      </c>
    </row>
    <row r="7" spans="1:19" ht="12" customHeight="1">
      <c r="A7" s="116"/>
      <c r="B7" s="539"/>
      <c r="C7" s="181"/>
      <c r="D7" s="70"/>
      <c r="E7" s="71"/>
      <c r="F7" s="72"/>
      <c r="G7" s="71"/>
      <c r="H7" s="71"/>
      <c r="I7" s="73"/>
      <c r="J7" s="49"/>
      <c r="K7" s="74"/>
      <c r="L7" s="74"/>
      <c r="M7" s="74"/>
      <c r="N7" s="74"/>
      <c r="O7" s="71"/>
      <c r="P7" s="71"/>
      <c r="Q7" s="74"/>
      <c r="R7" s="74"/>
      <c r="S7" s="75"/>
    </row>
    <row r="8" spans="1:19" ht="20.100000000000001" customHeight="1">
      <c r="A8" s="116"/>
      <c r="B8" s="904" t="s">
        <v>119</v>
      </c>
      <c r="C8" s="904"/>
      <c r="D8" s="76">
        <f>SUM(D9:D14)</f>
        <v>434</v>
      </c>
      <c r="E8" s="77">
        <f>SUM(E9:E14)</f>
        <v>7913</v>
      </c>
      <c r="F8" s="78">
        <f>E8/D8</f>
        <v>18.232718894009217</v>
      </c>
      <c r="G8" s="77">
        <v>46751037</v>
      </c>
      <c r="H8" s="77">
        <f>G8/D8</f>
        <v>107721.28341013825</v>
      </c>
      <c r="I8" s="65">
        <v>6139</v>
      </c>
      <c r="J8" s="79">
        <f>SUM(J9:J14)</f>
        <v>0</v>
      </c>
      <c r="K8" s="80">
        <v>1534359</v>
      </c>
      <c r="L8" s="80">
        <f>K8/D8</f>
        <v>3535.3894009216588</v>
      </c>
      <c r="M8" s="80">
        <v>3432546</v>
      </c>
      <c r="N8" s="80">
        <f>M8/D8</f>
        <v>7909.0921658986172</v>
      </c>
      <c r="O8" s="71"/>
      <c r="P8" s="77"/>
      <c r="Q8" s="80">
        <v>0</v>
      </c>
      <c r="R8" s="80">
        <v>0</v>
      </c>
      <c r="S8" s="81">
        <v>36179834</v>
      </c>
    </row>
    <row r="9" spans="1:19" ht="18" customHeight="1">
      <c r="A9" s="116"/>
      <c r="B9" s="539"/>
      <c r="C9" s="182" t="s">
        <v>120</v>
      </c>
      <c r="D9" s="70">
        <v>1</v>
      </c>
      <c r="E9" s="71">
        <v>1</v>
      </c>
      <c r="F9" s="82">
        <f t="shared" ref="F9:F14" si="0">E9/D9</f>
        <v>1</v>
      </c>
      <c r="G9" s="71" t="s">
        <v>121</v>
      </c>
      <c r="H9" s="71" t="s">
        <v>121</v>
      </c>
      <c r="I9" s="83" t="s">
        <v>121</v>
      </c>
      <c r="J9" s="49"/>
      <c r="K9" s="82" t="s">
        <v>121</v>
      </c>
      <c r="L9" s="82" t="s">
        <v>121</v>
      </c>
      <c r="M9" s="74" t="s">
        <v>121</v>
      </c>
      <c r="N9" s="74" t="s">
        <v>121</v>
      </c>
      <c r="O9" s="71"/>
      <c r="P9" s="71"/>
      <c r="Q9" s="74">
        <v>0</v>
      </c>
      <c r="R9" s="80">
        <v>0</v>
      </c>
      <c r="S9" s="75" t="s">
        <v>121</v>
      </c>
    </row>
    <row r="10" spans="1:19" ht="18" customHeight="1">
      <c r="A10" s="116"/>
      <c r="B10" s="539"/>
      <c r="C10" s="182" t="s">
        <v>122</v>
      </c>
      <c r="D10" s="70">
        <v>12</v>
      </c>
      <c r="E10" s="71">
        <v>49</v>
      </c>
      <c r="F10" s="82">
        <f t="shared" si="0"/>
        <v>4.083333333333333</v>
      </c>
      <c r="G10" s="71" t="s">
        <v>121</v>
      </c>
      <c r="H10" s="71" t="s">
        <v>121</v>
      </c>
      <c r="I10" s="83" t="s">
        <v>121</v>
      </c>
      <c r="J10" s="49"/>
      <c r="K10" s="82" t="s">
        <v>121</v>
      </c>
      <c r="L10" s="82" t="s">
        <v>121</v>
      </c>
      <c r="M10" s="74" t="s">
        <v>121</v>
      </c>
      <c r="N10" s="74" t="s">
        <v>121</v>
      </c>
      <c r="O10" s="906" t="s">
        <v>427</v>
      </c>
      <c r="P10" s="906"/>
      <c r="Q10" s="74">
        <v>0</v>
      </c>
      <c r="R10" s="80">
        <v>0</v>
      </c>
      <c r="S10" s="75" t="s">
        <v>121</v>
      </c>
    </row>
    <row r="11" spans="1:19" ht="18" customHeight="1">
      <c r="A11" s="116"/>
      <c r="B11" s="539"/>
      <c r="C11" s="182" t="s">
        <v>123</v>
      </c>
      <c r="D11" s="70">
        <v>134</v>
      </c>
      <c r="E11" s="71">
        <v>3506</v>
      </c>
      <c r="F11" s="72">
        <f t="shared" si="0"/>
        <v>26.164179104477611</v>
      </c>
      <c r="G11" s="71">
        <v>21003117</v>
      </c>
      <c r="H11" s="71">
        <f>G11/D11</f>
        <v>156739.6791044776</v>
      </c>
      <c r="I11" s="84">
        <v>6445</v>
      </c>
      <c r="J11" s="49"/>
      <c r="K11" s="74">
        <v>620502</v>
      </c>
      <c r="L11" s="74">
        <f>K11/D11</f>
        <v>4630.6119402985078</v>
      </c>
      <c r="M11" s="74">
        <v>954454</v>
      </c>
      <c r="N11" s="74">
        <f>M11/D11</f>
        <v>7122.7910447761196</v>
      </c>
      <c r="O11" s="85"/>
      <c r="P11" s="71"/>
      <c r="Q11" s="74">
        <v>0</v>
      </c>
      <c r="R11" s="80">
        <v>0</v>
      </c>
      <c r="S11" s="75">
        <v>15089186</v>
      </c>
    </row>
    <row r="12" spans="1:19" ht="18" customHeight="1">
      <c r="A12" s="116"/>
      <c r="B12" s="539"/>
      <c r="C12" s="182" t="s">
        <v>124</v>
      </c>
      <c r="D12" s="70">
        <v>66</v>
      </c>
      <c r="E12" s="71">
        <v>1142</v>
      </c>
      <c r="F12" s="72">
        <f t="shared" si="0"/>
        <v>17.303030303030305</v>
      </c>
      <c r="G12" s="71">
        <v>8510528</v>
      </c>
      <c r="H12" s="71">
        <f>G12/D12</f>
        <v>128947.39393939394</v>
      </c>
      <c r="I12" s="84">
        <v>7545</v>
      </c>
      <c r="J12" s="49"/>
      <c r="K12" s="74">
        <v>347157</v>
      </c>
      <c r="L12" s="74">
        <f>K12/D12</f>
        <v>5259.954545454545</v>
      </c>
      <c r="M12" s="74">
        <v>629405</v>
      </c>
      <c r="N12" s="74">
        <f>M12/D12</f>
        <v>9536.439393939394</v>
      </c>
      <c r="O12" s="906" t="s">
        <v>428</v>
      </c>
      <c r="P12" s="906"/>
      <c r="Q12" s="74">
        <v>0</v>
      </c>
      <c r="R12" s="80">
        <v>0</v>
      </c>
      <c r="S12" s="75">
        <v>10213861</v>
      </c>
    </row>
    <row r="13" spans="1:19" ht="18" customHeight="1">
      <c r="A13" s="116"/>
      <c r="B13" s="539"/>
      <c r="C13" s="182" t="s">
        <v>125</v>
      </c>
      <c r="D13" s="70">
        <v>131</v>
      </c>
      <c r="E13" s="71">
        <v>1707</v>
      </c>
      <c r="F13" s="72">
        <f t="shared" si="0"/>
        <v>13.030534351145038</v>
      </c>
      <c r="G13" s="71">
        <v>7284795</v>
      </c>
      <c r="H13" s="71">
        <f>G13/D13</f>
        <v>55609.122137404578</v>
      </c>
      <c r="I13" s="84">
        <v>4305</v>
      </c>
      <c r="J13" s="49"/>
      <c r="K13" s="74">
        <v>238327</v>
      </c>
      <c r="L13" s="74">
        <f>K13/D13</f>
        <v>1819.2900763358778</v>
      </c>
      <c r="M13" s="74">
        <v>353490</v>
      </c>
      <c r="N13" s="74">
        <f>M13/D13</f>
        <v>2698.3969465648856</v>
      </c>
      <c r="O13" s="85"/>
      <c r="P13" s="71"/>
      <c r="Q13" s="74">
        <v>0</v>
      </c>
      <c r="R13" s="80">
        <v>0</v>
      </c>
      <c r="S13" s="75">
        <v>4276941</v>
      </c>
    </row>
    <row r="14" spans="1:19" ht="18" customHeight="1">
      <c r="A14" s="116"/>
      <c r="B14" s="539"/>
      <c r="C14" s="182" t="s">
        <v>126</v>
      </c>
      <c r="D14" s="70">
        <v>90</v>
      </c>
      <c r="E14" s="71">
        <v>1508</v>
      </c>
      <c r="F14" s="72">
        <f t="shared" si="0"/>
        <v>16.755555555555556</v>
      </c>
      <c r="G14" s="71">
        <v>9849721</v>
      </c>
      <c r="H14" s="71">
        <v>109441</v>
      </c>
      <c r="I14" s="84">
        <v>6619</v>
      </c>
      <c r="J14" s="49"/>
      <c r="K14" s="74">
        <v>319038</v>
      </c>
      <c r="L14" s="74">
        <f>K14/D14</f>
        <v>3544.8666666666668</v>
      </c>
      <c r="M14" s="74">
        <v>1483775</v>
      </c>
      <c r="N14" s="74">
        <f>M14/D14</f>
        <v>16486.388888888891</v>
      </c>
      <c r="O14" s="71"/>
      <c r="P14" s="71"/>
      <c r="Q14" s="74">
        <v>0</v>
      </c>
      <c r="R14" s="80">
        <v>0</v>
      </c>
      <c r="S14" s="75">
        <v>6556746</v>
      </c>
    </row>
    <row r="15" spans="1:19" ht="12" customHeight="1">
      <c r="A15" s="116"/>
      <c r="B15" s="539"/>
      <c r="C15" s="182"/>
      <c r="D15" s="70"/>
      <c r="E15" s="511"/>
      <c r="F15" s="72"/>
      <c r="G15" s="71"/>
      <c r="H15" s="71"/>
      <c r="I15" s="87"/>
      <c r="J15" s="49"/>
      <c r="K15" s="74"/>
      <c r="L15" s="74"/>
      <c r="M15" s="74"/>
      <c r="N15" s="74"/>
      <c r="O15" s="71"/>
      <c r="P15" s="71"/>
      <c r="Q15" s="71"/>
      <c r="R15" s="71"/>
      <c r="S15" s="88"/>
    </row>
    <row r="16" spans="1:19" ht="18" customHeight="1">
      <c r="A16" s="116"/>
      <c r="B16" s="904" t="s">
        <v>127</v>
      </c>
      <c r="C16" s="904"/>
      <c r="D16" s="76">
        <f>SUM(D17:D22)</f>
        <v>797</v>
      </c>
      <c r="E16" s="77">
        <f>SUM(E17:E22)</f>
        <v>6219</v>
      </c>
      <c r="F16" s="78">
        <f>E16/D16</f>
        <v>7.8030112923462989</v>
      </c>
      <c r="G16" s="77">
        <v>11399622</v>
      </c>
      <c r="H16" s="77">
        <f t="shared" ref="H16:H22" si="1">G16/D16</f>
        <v>14303.164366373901</v>
      </c>
      <c r="I16" s="89">
        <v>2256</v>
      </c>
      <c r="J16" s="79">
        <f>SUM(J17:J22)</f>
        <v>0</v>
      </c>
      <c r="K16" s="80">
        <v>561082</v>
      </c>
      <c r="L16" s="80">
        <f t="shared" ref="L16:L22" si="2">K16/D16</f>
        <v>703.99247176913423</v>
      </c>
      <c r="M16" s="80">
        <v>838331</v>
      </c>
      <c r="N16" s="80">
        <f t="shared" ref="N16:N22" si="3">M16/D16</f>
        <v>1051.8582183186952</v>
      </c>
      <c r="O16" s="80">
        <v>98168</v>
      </c>
      <c r="P16" s="90">
        <f t="shared" ref="P16:P22" si="4">O16/D16</f>
        <v>123.17189460476789</v>
      </c>
      <c r="Q16" s="80">
        <v>400</v>
      </c>
      <c r="R16" s="80">
        <v>4279</v>
      </c>
      <c r="S16" s="81">
        <v>4835741</v>
      </c>
    </row>
    <row r="17" spans="1:19" ht="18" customHeight="1">
      <c r="A17" s="116"/>
      <c r="B17" s="539"/>
      <c r="C17" s="182" t="s">
        <v>128</v>
      </c>
      <c r="D17" s="70">
        <v>1</v>
      </c>
      <c r="E17" s="71">
        <v>3</v>
      </c>
      <c r="F17" s="72">
        <f t="shared" ref="F17:F22" si="5">E17/D17</f>
        <v>3</v>
      </c>
      <c r="G17" s="71" t="s">
        <v>121</v>
      </c>
      <c r="H17" s="71" t="s">
        <v>121</v>
      </c>
      <c r="I17" s="91" t="s">
        <v>121</v>
      </c>
      <c r="J17" s="49"/>
      <c r="K17" s="74" t="s">
        <v>121</v>
      </c>
      <c r="L17" s="74" t="s">
        <v>121</v>
      </c>
      <c r="M17" s="74" t="s">
        <v>121</v>
      </c>
      <c r="N17" s="74" t="s">
        <v>121</v>
      </c>
      <c r="O17" s="74" t="s">
        <v>121</v>
      </c>
      <c r="P17" s="92" t="s">
        <v>121</v>
      </c>
      <c r="Q17" s="74" t="s">
        <v>121</v>
      </c>
      <c r="R17" s="74" t="s">
        <v>121</v>
      </c>
      <c r="S17" s="75" t="s">
        <v>121</v>
      </c>
    </row>
    <row r="18" spans="1:19" ht="18" customHeight="1">
      <c r="A18" s="116"/>
      <c r="B18" s="539"/>
      <c r="C18" s="182" t="s">
        <v>129</v>
      </c>
      <c r="D18" s="70">
        <v>69</v>
      </c>
      <c r="E18" s="71">
        <v>207</v>
      </c>
      <c r="F18" s="72">
        <f t="shared" si="5"/>
        <v>3</v>
      </c>
      <c r="G18" s="71" t="s">
        <v>121</v>
      </c>
      <c r="H18" s="71" t="s">
        <v>121</v>
      </c>
      <c r="I18" s="91" t="s">
        <v>121</v>
      </c>
      <c r="J18" s="49"/>
      <c r="K18" s="74" t="s">
        <v>121</v>
      </c>
      <c r="L18" s="74" t="s">
        <v>121</v>
      </c>
      <c r="M18" s="74" t="s">
        <v>121</v>
      </c>
      <c r="N18" s="74" t="s">
        <v>121</v>
      </c>
      <c r="O18" s="74" t="s">
        <v>121</v>
      </c>
      <c r="P18" s="92" t="s">
        <v>121</v>
      </c>
      <c r="Q18" s="74" t="s">
        <v>121</v>
      </c>
      <c r="R18" s="74" t="s">
        <v>121</v>
      </c>
      <c r="S18" s="75" t="s">
        <v>121</v>
      </c>
    </row>
    <row r="19" spans="1:19" ht="18" customHeight="1">
      <c r="A19" s="116"/>
      <c r="B19" s="539"/>
      <c r="C19" s="182" t="s">
        <v>130</v>
      </c>
      <c r="D19" s="70">
        <v>310</v>
      </c>
      <c r="E19" s="71">
        <v>2776</v>
      </c>
      <c r="F19" s="72">
        <f t="shared" si="5"/>
        <v>8.9548387096774196</v>
      </c>
      <c r="G19" s="71">
        <v>3907468</v>
      </c>
      <c r="H19" s="71">
        <f t="shared" si="1"/>
        <v>12604.735483870967</v>
      </c>
      <c r="I19" s="87">
        <v>1913</v>
      </c>
      <c r="J19" s="49"/>
      <c r="K19" s="74">
        <v>72992</v>
      </c>
      <c r="L19" s="74">
        <f t="shared" si="2"/>
        <v>235.45806451612904</v>
      </c>
      <c r="M19" s="74">
        <v>141829</v>
      </c>
      <c r="N19" s="74">
        <f t="shared" si="3"/>
        <v>457.51290322580644</v>
      </c>
      <c r="O19" s="74">
        <v>36409</v>
      </c>
      <c r="P19" s="92">
        <f t="shared" si="4"/>
        <v>117.4483870967742</v>
      </c>
      <c r="Q19" s="74">
        <v>132</v>
      </c>
      <c r="R19" s="74">
        <v>2165</v>
      </c>
      <c r="S19" s="75">
        <v>441622</v>
      </c>
    </row>
    <row r="20" spans="1:19" ht="18" customHeight="1">
      <c r="A20" s="116"/>
      <c r="B20" s="539"/>
      <c r="C20" s="182" t="s">
        <v>131</v>
      </c>
      <c r="D20" s="70">
        <v>72</v>
      </c>
      <c r="E20" s="71">
        <v>1092</v>
      </c>
      <c r="F20" s="72">
        <f t="shared" si="5"/>
        <v>15.166666666666666</v>
      </c>
      <c r="G20" s="71">
        <v>3533570</v>
      </c>
      <c r="H20" s="71">
        <f t="shared" si="1"/>
        <v>49077.361111111109</v>
      </c>
      <c r="I20" s="87">
        <v>3266</v>
      </c>
      <c r="J20" s="49"/>
      <c r="K20" s="74">
        <v>416293</v>
      </c>
      <c r="L20" s="74">
        <f t="shared" si="2"/>
        <v>5781.8472222222226</v>
      </c>
      <c r="M20" s="74">
        <v>295689</v>
      </c>
      <c r="N20" s="74">
        <f t="shared" si="3"/>
        <v>4106.791666666667</v>
      </c>
      <c r="O20" s="74">
        <v>6261</v>
      </c>
      <c r="P20" s="92">
        <f t="shared" si="4"/>
        <v>86.958333333333329</v>
      </c>
      <c r="Q20" s="74">
        <v>58</v>
      </c>
      <c r="R20" s="74">
        <v>551</v>
      </c>
      <c r="S20" s="75">
        <v>3350852</v>
      </c>
    </row>
    <row r="21" spans="1:19" ht="18" customHeight="1">
      <c r="A21" s="116"/>
      <c r="B21" s="539"/>
      <c r="C21" s="181" t="s">
        <v>132</v>
      </c>
      <c r="D21" s="70">
        <v>76</v>
      </c>
      <c r="E21" s="71">
        <v>388</v>
      </c>
      <c r="F21" s="72">
        <f t="shared" si="5"/>
        <v>5.1052631578947372</v>
      </c>
      <c r="G21" s="71">
        <v>655851</v>
      </c>
      <c r="H21" s="71">
        <f t="shared" si="1"/>
        <v>8629.6184210526317</v>
      </c>
      <c r="I21" s="87">
        <v>1832</v>
      </c>
      <c r="J21" s="49"/>
      <c r="K21" s="74">
        <v>25918</v>
      </c>
      <c r="L21" s="74">
        <f t="shared" si="2"/>
        <v>341.0263157894737</v>
      </c>
      <c r="M21" s="74">
        <v>92499</v>
      </c>
      <c r="N21" s="74">
        <f t="shared" si="3"/>
        <v>1217.0921052631579</v>
      </c>
      <c r="O21" s="74">
        <v>12741</v>
      </c>
      <c r="P21" s="92">
        <f t="shared" si="4"/>
        <v>167.64473684210526</v>
      </c>
      <c r="Q21" s="74">
        <v>46</v>
      </c>
      <c r="R21" s="74">
        <v>234</v>
      </c>
      <c r="S21" s="75">
        <v>213777</v>
      </c>
    </row>
    <row r="22" spans="1:19" ht="18" customHeight="1" thickBot="1">
      <c r="A22" s="117"/>
      <c r="B22" s="160"/>
      <c r="C22" s="183" t="s">
        <v>133</v>
      </c>
      <c r="D22" s="93">
        <v>269</v>
      </c>
      <c r="E22" s="94">
        <v>1753</v>
      </c>
      <c r="F22" s="95">
        <f t="shared" si="5"/>
        <v>6.5167286245353164</v>
      </c>
      <c r="G22" s="94">
        <v>3056130</v>
      </c>
      <c r="H22" s="94">
        <f t="shared" si="1"/>
        <v>11361.078066914499</v>
      </c>
      <c r="I22" s="96">
        <v>2213</v>
      </c>
      <c r="J22" s="55"/>
      <c r="K22" s="97">
        <v>45811</v>
      </c>
      <c r="L22" s="97">
        <f t="shared" si="2"/>
        <v>170.3011152416357</v>
      </c>
      <c r="M22" s="97">
        <v>265823</v>
      </c>
      <c r="N22" s="97">
        <f t="shared" si="3"/>
        <v>988.18959107806688</v>
      </c>
      <c r="O22" s="97">
        <v>36022</v>
      </c>
      <c r="P22" s="98">
        <f t="shared" si="4"/>
        <v>133.91078066914497</v>
      </c>
      <c r="Q22" s="97">
        <v>131</v>
      </c>
      <c r="R22" s="97">
        <v>1188</v>
      </c>
      <c r="S22" s="99">
        <v>814631</v>
      </c>
    </row>
    <row r="23" spans="1:19" ht="15" customHeight="1">
      <c r="B23" s="913" t="s">
        <v>588</v>
      </c>
      <c r="C23" s="914"/>
      <c r="D23" s="914"/>
      <c r="E23" s="914"/>
      <c r="F23" s="914"/>
      <c r="G23" s="914"/>
      <c r="H23" s="914"/>
      <c r="I23" s="914"/>
      <c r="J23" s="13"/>
      <c r="K23" s="13"/>
      <c r="L23" s="13"/>
      <c r="M23" s="13"/>
      <c r="N23" s="13"/>
      <c r="O23" s="13"/>
      <c r="P23" s="13"/>
      <c r="Q23" s="13"/>
      <c r="S23" s="60" t="s">
        <v>95</v>
      </c>
    </row>
    <row r="24" spans="1:19" ht="113.25" customHeight="1">
      <c r="B24" s="915"/>
      <c r="C24" s="915"/>
      <c r="D24" s="915"/>
      <c r="E24" s="915"/>
      <c r="F24" s="915"/>
      <c r="G24" s="915"/>
      <c r="H24" s="915"/>
      <c r="I24" s="915"/>
      <c r="J24" s="13"/>
      <c r="K24" s="13"/>
      <c r="L24" s="13"/>
      <c r="M24" s="13"/>
      <c r="N24" s="13"/>
      <c r="O24" s="13"/>
      <c r="P24" s="13"/>
      <c r="Q24" s="13"/>
      <c r="R24" s="13"/>
      <c r="S24" s="13"/>
    </row>
    <row r="25" spans="1:19" ht="15" customHeight="1" thickBot="1">
      <c r="A25" s="905" t="s">
        <v>502</v>
      </c>
      <c r="B25" s="905"/>
      <c r="C25" s="905"/>
      <c r="D25" s="905"/>
      <c r="E25" s="905"/>
      <c r="F25" s="905"/>
      <c r="G25" s="905"/>
      <c r="H25" s="905"/>
      <c r="I25" s="905"/>
      <c r="J25" s="13"/>
      <c r="K25" s="13"/>
      <c r="L25" s="13"/>
      <c r="M25" s="13"/>
      <c r="N25" s="13"/>
      <c r="O25" s="13"/>
      <c r="P25" s="13"/>
      <c r="S25" s="60" t="s">
        <v>136</v>
      </c>
    </row>
    <row r="26" spans="1:19" ht="23.25" customHeight="1" thickBot="1">
      <c r="A26" s="770" t="s">
        <v>137</v>
      </c>
      <c r="B26" s="770"/>
      <c r="C26" s="770"/>
      <c r="D26" s="739" t="s">
        <v>138</v>
      </c>
      <c r="E26" s="739"/>
      <c r="F26" s="739"/>
      <c r="G26" s="739"/>
      <c r="H26" s="739"/>
      <c r="I26" s="739"/>
      <c r="J26" s="440"/>
      <c r="K26" s="774" t="s">
        <v>139</v>
      </c>
      <c r="L26" s="867"/>
      <c r="M26" s="867"/>
      <c r="N26" s="867"/>
      <c r="O26" s="867"/>
      <c r="P26" s="867"/>
      <c r="Q26" s="867"/>
      <c r="R26" s="867"/>
      <c r="S26" s="867"/>
    </row>
    <row r="27" spans="1:19" ht="23.25" customHeight="1" thickBot="1">
      <c r="A27" s="770"/>
      <c r="B27" s="770"/>
      <c r="C27" s="770"/>
      <c r="D27" s="738" t="s">
        <v>140</v>
      </c>
      <c r="E27" s="738"/>
      <c r="F27" s="738" t="s">
        <v>141</v>
      </c>
      <c r="G27" s="738"/>
      <c r="H27" s="738"/>
      <c r="I27" s="712" t="s">
        <v>142</v>
      </c>
      <c r="J27" s="441"/>
      <c r="K27" s="738" t="s">
        <v>143</v>
      </c>
      <c r="L27" s="738"/>
      <c r="M27" s="738" t="s">
        <v>141</v>
      </c>
      <c r="N27" s="738"/>
      <c r="O27" s="747" t="s">
        <v>144</v>
      </c>
      <c r="P27" s="747"/>
      <c r="Q27" s="747"/>
      <c r="R27" s="747"/>
      <c r="S27" s="747"/>
    </row>
    <row r="28" spans="1:19" ht="23.25" customHeight="1">
      <c r="A28" s="770"/>
      <c r="B28" s="770"/>
      <c r="C28" s="770"/>
      <c r="D28" s="738"/>
      <c r="E28" s="738"/>
      <c r="F28" s="35" t="s">
        <v>145</v>
      </c>
      <c r="G28" s="527" t="s">
        <v>146</v>
      </c>
      <c r="H28" s="527" t="s">
        <v>147</v>
      </c>
      <c r="I28" s="712"/>
      <c r="J28" s="44"/>
      <c r="K28" s="738"/>
      <c r="L28" s="738"/>
      <c r="M28" s="738" t="s">
        <v>148</v>
      </c>
      <c r="N28" s="738"/>
      <c r="O28" s="738" t="s">
        <v>145</v>
      </c>
      <c r="P28" s="738"/>
      <c r="Q28" s="738" t="s">
        <v>149</v>
      </c>
      <c r="R28" s="738"/>
      <c r="S28" s="529" t="s">
        <v>150</v>
      </c>
    </row>
    <row r="29" spans="1:19" s="435" customFormat="1" ht="20.100000000000001" customHeight="1">
      <c r="A29" s="439"/>
      <c r="B29" s="898" t="s">
        <v>48</v>
      </c>
      <c r="C29" s="898"/>
      <c r="D29" s="907">
        <f>D31+D39</f>
        <v>1231</v>
      </c>
      <c r="E29" s="907"/>
      <c r="F29" s="68">
        <f>F31+F39</f>
        <v>655</v>
      </c>
      <c r="G29" s="100">
        <f>G31+G39</f>
        <v>377</v>
      </c>
      <c r="H29" s="68">
        <f>H31+H39</f>
        <v>278</v>
      </c>
      <c r="I29" s="68">
        <f>I31+I39</f>
        <v>576</v>
      </c>
      <c r="J29" s="101"/>
      <c r="K29" s="908">
        <f>SUM(K31,K39)</f>
        <v>14132</v>
      </c>
      <c r="L29" s="908"/>
      <c r="M29" s="902">
        <f>M31+M39</f>
        <v>12184</v>
      </c>
      <c r="N29" s="902">
        <f t="shared" ref="N29:S29" si="6">N31+N39</f>
        <v>0</v>
      </c>
      <c r="O29" s="902">
        <f t="shared" si="6"/>
        <v>1948</v>
      </c>
      <c r="P29" s="902">
        <f t="shared" si="6"/>
        <v>0</v>
      </c>
      <c r="Q29" s="902">
        <f t="shared" si="6"/>
        <v>743</v>
      </c>
      <c r="R29" s="902">
        <f t="shared" si="6"/>
        <v>0</v>
      </c>
      <c r="S29" s="102">
        <f t="shared" si="6"/>
        <v>1205</v>
      </c>
    </row>
    <row r="30" spans="1:19" ht="12" customHeight="1">
      <c r="A30" s="116"/>
      <c r="B30" s="911"/>
      <c r="C30" s="911"/>
      <c r="D30" s="537"/>
      <c r="E30" s="103"/>
      <c r="F30" s="74"/>
      <c r="G30" s="103"/>
      <c r="H30" s="74"/>
      <c r="I30" s="74"/>
      <c r="J30" s="82"/>
      <c r="K30" s="538"/>
      <c r="L30" s="538"/>
      <c r="M30" s="536"/>
      <c r="N30" s="536"/>
      <c r="O30" s="536"/>
      <c r="P30" s="536"/>
      <c r="Q30" s="536"/>
      <c r="R30" s="536"/>
      <c r="S30" s="104"/>
    </row>
    <row r="31" spans="1:19" ht="20.100000000000001" customHeight="1">
      <c r="A31" s="116"/>
      <c r="B31" s="904" t="s">
        <v>151</v>
      </c>
      <c r="C31" s="904"/>
      <c r="D31" s="900">
        <f>SUM(D32:E37)</f>
        <v>434</v>
      </c>
      <c r="E31" s="900"/>
      <c r="F31" s="80">
        <f>SUM(F32:F37)</f>
        <v>373</v>
      </c>
      <c r="G31" s="105">
        <f>SUM(G32:G37)</f>
        <v>270</v>
      </c>
      <c r="H31" s="80">
        <f>SUM(H32:H37)</f>
        <v>103</v>
      </c>
      <c r="I31" s="80">
        <f>SUM(I32:I37)</f>
        <v>61</v>
      </c>
      <c r="J31" s="106"/>
      <c r="K31" s="901">
        <f>SUM(K32:L37)</f>
        <v>7913</v>
      </c>
      <c r="L31" s="901"/>
      <c r="M31" s="899">
        <f>SUM(M32:N37)</f>
        <v>7656</v>
      </c>
      <c r="N31" s="899"/>
      <c r="O31" s="899">
        <f>SUM(O32:P37)</f>
        <v>257</v>
      </c>
      <c r="P31" s="899"/>
      <c r="Q31" s="899">
        <f>SUM(Q32:R37)</f>
        <v>69</v>
      </c>
      <c r="R31" s="899"/>
      <c r="S31" s="107">
        <f>SUM(S32:S37)</f>
        <v>188</v>
      </c>
    </row>
    <row r="32" spans="1:19" ht="18" customHeight="1">
      <c r="A32" s="116"/>
      <c r="B32" s="539"/>
      <c r="C32" s="182" t="s">
        <v>120</v>
      </c>
      <c r="D32" s="894">
        <v>1</v>
      </c>
      <c r="E32" s="894"/>
      <c r="F32" s="74">
        <v>1</v>
      </c>
      <c r="G32" s="103">
        <v>1</v>
      </c>
      <c r="H32" s="74">
        <v>0</v>
      </c>
      <c r="I32" s="74">
        <v>0</v>
      </c>
      <c r="J32" s="82"/>
      <c r="K32" s="895">
        <v>1</v>
      </c>
      <c r="L32" s="895"/>
      <c r="M32" s="892">
        <v>1</v>
      </c>
      <c r="N32" s="892"/>
      <c r="O32" s="892">
        <v>0</v>
      </c>
      <c r="P32" s="892"/>
      <c r="Q32" s="892">
        <v>0</v>
      </c>
      <c r="R32" s="892"/>
      <c r="S32" s="104">
        <v>0</v>
      </c>
    </row>
    <row r="33" spans="1:19" ht="18" customHeight="1">
      <c r="A33" s="116"/>
      <c r="B33" s="539"/>
      <c r="C33" s="181" t="s">
        <v>122</v>
      </c>
      <c r="D33" s="894">
        <v>12</v>
      </c>
      <c r="E33" s="894"/>
      <c r="F33" s="74">
        <v>4</v>
      </c>
      <c r="G33" s="103">
        <v>4</v>
      </c>
      <c r="H33" s="74">
        <v>0</v>
      </c>
      <c r="I33" s="74">
        <v>8</v>
      </c>
      <c r="J33" s="82"/>
      <c r="K33" s="895">
        <v>49</v>
      </c>
      <c r="L33" s="895"/>
      <c r="M33" s="892">
        <v>33</v>
      </c>
      <c r="N33" s="892"/>
      <c r="O33" s="892">
        <v>16</v>
      </c>
      <c r="P33" s="892"/>
      <c r="Q33" s="892">
        <v>9</v>
      </c>
      <c r="R33" s="892"/>
      <c r="S33" s="104">
        <v>7</v>
      </c>
    </row>
    <row r="34" spans="1:19" ht="18" customHeight="1">
      <c r="A34" s="116"/>
      <c r="B34" s="539"/>
      <c r="C34" s="181" t="s">
        <v>123</v>
      </c>
      <c r="D34" s="894">
        <v>134</v>
      </c>
      <c r="E34" s="894"/>
      <c r="F34" s="74">
        <v>114</v>
      </c>
      <c r="G34" s="103">
        <v>86</v>
      </c>
      <c r="H34" s="74">
        <v>28</v>
      </c>
      <c r="I34" s="74">
        <v>20</v>
      </c>
      <c r="J34" s="82"/>
      <c r="K34" s="895">
        <v>3506</v>
      </c>
      <c r="L34" s="895"/>
      <c r="M34" s="892">
        <v>3424</v>
      </c>
      <c r="N34" s="892"/>
      <c r="O34" s="892">
        <v>82</v>
      </c>
      <c r="P34" s="892"/>
      <c r="Q34" s="892">
        <v>23</v>
      </c>
      <c r="R34" s="892"/>
      <c r="S34" s="104">
        <v>59</v>
      </c>
    </row>
    <row r="35" spans="1:19" ht="18" customHeight="1">
      <c r="A35" s="116"/>
      <c r="B35" s="539"/>
      <c r="C35" s="181" t="s">
        <v>124</v>
      </c>
      <c r="D35" s="894">
        <v>66</v>
      </c>
      <c r="E35" s="894"/>
      <c r="F35" s="74">
        <v>56</v>
      </c>
      <c r="G35" s="103">
        <v>43</v>
      </c>
      <c r="H35" s="74">
        <v>13</v>
      </c>
      <c r="I35" s="74">
        <v>10</v>
      </c>
      <c r="J35" s="82"/>
      <c r="K35" s="895">
        <v>1142</v>
      </c>
      <c r="L35" s="895"/>
      <c r="M35" s="892">
        <v>1096</v>
      </c>
      <c r="N35" s="892"/>
      <c r="O35" s="892">
        <v>46</v>
      </c>
      <c r="P35" s="892"/>
      <c r="Q35" s="892">
        <v>10</v>
      </c>
      <c r="R35" s="892"/>
      <c r="S35" s="104">
        <v>36</v>
      </c>
    </row>
    <row r="36" spans="1:19" ht="18" customHeight="1">
      <c r="A36" s="116"/>
      <c r="B36" s="539"/>
      <c r="C36" s="181" t="s">
        <v>125</v>
      </c>
      <c r="D36" s="894">
        <v>131</v>
      </c>
      <c r="E36" s="894"/>
      <c r="F36" s="74">
        <v>117</v>
      </c>
      <c r="G36" s="103">
        <v>68</v>
      </c>
      <c r="H36" s="74">
        <v>49</v>
      </c>
      <c r="I36" s="74">
        <v>14</v>
      </c>
      <c r="J36" s="82"/>
      <c r="K36" s="895">
        <v>1707</v>
      </c>
      <c r="L36" s="895"/>
      <c r="M36" s="892">
        <v>1618</v>
      </c>
      <c r="N36" s="892"/>
      <c r="O36" s="892">
        <v>89</v>
      </c>
      <c r="P36" s="892"/>
      <c r="Q36" s="892">
        <v>17</v>
      </c>
      <c r="R36" s="892"/>
      <c r="S36" s="104">
        <v>72</v>
      </c>
    </row>
    <row r="37" spans="1:19" ht="18" customHeight="1">
      <c r="A37" s="116"/>
      <c r="B37" s="539"/>
      <c r="C37" s="181" t="s">
        <v>126</v>
      </c>
      <c r="D37" s="894">
        <v>90</v>
      </c>
      <c r="E37" s="894"/>
      <c r="F37" s="74">
        <v>81</v>
      </c>
      <c r="G37" s="103">
        <v>68</v>
      </c>
      <c r="H37" s="74">
        <v>13</v>
      </c>
      <c r="I37" s="74">
        <v>9</v>
      </c>
      <c r="J37" s="82"/>
      <c r="K37" s="895">
        <v>1508</v>
      </c>
      <c r="L37" s="895"/>
      <c r="M37" s="892">
        <v>1484</v>
      </c>
      <c r="N37" s="892"/>
      <c r="O37" s="892">
        <v>24</v>
      </c>
      <c r="P37" s="892"/>
      <c r="Q37" s="892">
        <v>10</v>
      </c>
      <c r="R37" s="892"/>
      <c r="S37" s="104">
        <v>14</v>
      </c>
    </row>
    <row r="38" spans="1:19" ht="12" customHeight="1">
      <c r="A38" s="116"/>
      <c r="B38" s="539"/>
      <c r="C38" s="182"/>
      <c r="D38" s="894"/>
      <c r="E38" s="894"/>
      <c r="F38" s="74"/>
      <c r="G38" s="103"/>
      <c r="H38" s="74"/>
      <c r="I38" s="74"/>
      <c r="J38" s="82"/>
      <c r="K38" s="895"/>
      <c r="L38" s="895"/>
      <c r="M38" s="892"/>
      <c r="N38" s="892"/>
      <c r="O38" s="892"/>
      <c r="P38" s="892"/>
      <c r="Q38" s="892"/>
      <c r="R38" s="892"/>
      <c r="S38" s="104"/>
    </row>
    <row r="39" spans="1:19" ht="18" customHeight="1">
      <c r="A39" s="116"/>
      <c r="B39" s="898" t="s">
        <v>127</v>
      </c>
      <c r="C39" s="898"/>
      <c r="D39" s="900">
        <f>SUM(D40:E45)</f>
        <v>797</v>
      </c>
      <c r="E39" s="900"/>
      <c r="F39" s="80">
        <f>SUM(F40:F45)</f>
        <v>282</v>
      </c>
      <c r="G39" s="105">
        <f>SUM(G40:G45)</f>
        <v>107</v>
      </c>
      <c r="H39" s="80">
        <f>SUM(H40:H45)</f>
        <v>175</v>
      </c>
      <c r="I39" s="80">
        <f>SUM(I40:I45)</f>
        <v>515</v>
      </c>
      <c r="J39" s="106"/>
      <c r="K39" s="901">
        <f>SUM(K40:L45)</f>
        <v>6219</v>
      </c>
      <c r="L39" s="901"/>
      <c r="M39" s="899">
        <f>SUM(M40:N45)</f>
        <v>4528</v>
      </c>
      <c r="N39" s="899"/>
      <c r="O39" s="899">
        <f>SUM(O40:P45)</f>
        <v>1691</v>
      </c>
      <c r="P39" s="899"/>
      <c r="Q39" s="899">
        <f>SUM(Q40:R45)</f>
        <v>674</v>
      </c>
      <c r="R39" s="899"/>
      <c r="S39" s="107">
        <f>SUM(S40:S45)</f>
        <v>1017</v>
      </c>
    </row>
    <row r="40" spans="1:19" ht="18" customHeight="1">
      <c r="A40" s="116"/>
      <c r="B40" s="539"/>
      <c r="C40" s="181" t="s">
        <v>128</v>
      </c>
      <c r="D40" s="894">
        <v>1</v>
      </c>
      <c r="E40" s="894"/>
      <c r="F40" s="74">
        <v>1</v>
      </c>
      <c r="G40" s="103">
        <v>0</v>
      </c>
      <c r="H40" s="74">
        <v>1</v>
      </c>
      <c r="I40" s="74">
        <v>0</v>
      </c>
      <c r="J40" s="82"/>
      <c r="K40" s="895">
        <v>3</v>
      </c>
      <c r="L40" s="895"/>
      <c r="M40" s="892">
        <v>3</v>
      </c>
      <c r="N40" s="892"/>
      <c r="O40" s="892">
        <v>0</v>
      </c>
      <c r="P40" s="892"/>
      <c r="Q40" s="892">
        <v>0</v>
      </c>
      <c r="R40" s="892"/>
      <c r="S40" s="104">
        <v>0</v>
      </c>
    </row>
    <row r="41" spans="1:19" ht="18" customHeight="1">
      <c r="A41" s="116"/>
      <c r="B41" s="539"/>
      <c r="C41" s="181" t="s">
        <v>129</v>
      </c>
      <c r="D41" s="894">
        <v>69</v>
      </c>
      <c r="E41" s="894"/>
      <c r="F41" s="74">
        <v>21</v>
      </c>
      <c r="G41" s="103">
        <v>7</v>
      </c>
      <c r="H41" s="74">
        <v>14</v>
      </c>
      <c r="I41" s="74">
        <v>48</v>
      </c>
      <c r="J41" s="82"/>
      <c r="K41" s="895">
        <v>207</v>
      </c>
      <c r="L41" s="895"/>
      <c r="M41" s="892">
        <v>132</v>
      </c>
      <c r="N41" s="892"/>
      <c r="O41" s="892">
        <v>75</v>
      </c>
      <c r="P41" s="892"/>
      <c r="Q41" s="892">
        <v>53</v>
      </c>
      <c r="R41" s="892"/>
      <c r="S41" s="104">
        <v>22</v>
      </c>
    </row>
    <row r="42" spans="1:19" ht="18" customHeight="1">
      <c r="A42" s="116"/>
      <c r="B42" s="539"/>
      <c r="C42" s="181" t="s">
        <v>130</v>
      </c>
      <c r="D42" s="894">
        <v>310</v>
      </c>
      <c r="E42" s="894"/>
      <c r="F42" s="74">
        <v>80</v>
      </c>
      <c r="G42" s="103">
        <v>25</v>
      </c>
      <c r="H42" s="74">
        <v>55</v>
      </c>
      <c r="I42" s="74">
        <v>230</v>
      </c>
      <c r="J42" s="82"/>
      <c r="K42" s="895">
        <v>2776</v>
      </c>
      <c r="L42" s="895"/>
      <c r="M42" s="892">
        <v>1891</v>
      </c>
      <c r="N42" s="892"/>
      <c r="O42" s="892">
        <v>885</v>
      </c>
      <c r="P42" s="892"/>
      <c r="Q42" s="892">
        <v>318</v>
      </c>
      <c r="R42" s="892"/>
      <c r="S42" s="104">
        <v>567</v>
      </c>
    </row>
    <row r="43" spans="1:19" ht="18" customHeight="1">
      <c r="A43" s="116"/>
      <c r="B43" s="539"/>
      <c r="C43" s="181" t="s">
        <v>131</v>
      </c>
      <c r="D43" s="894">
        <v>72</v>
      </c>
      <c r="E43" s="894"/>
      <c r="F43" s="74">
        <v>34</v>
      </c>
      <c r="G43" s="103">
        <v>17</v>
      </c>
      <c r="H43" s="74">
        <v>17</v>
      </c>
      <c r="I43" s="74">
        <v>38</v>
      </c>
      <c r="J43" s="82"/>
      <c r="K43" s="895">
        <v>1092</v>
      </c>
      <c r="L43" s="895"/>
      <c r="M43" s="892">
        <v>1010</v>
      </c>
      <c r="N43" s="892"/>
      <c r="O43" s="892">
        <v>82</v>
      </c>
      <c r="P43" s="892"/>
      <c r="Q43" s="892">
        <v>46</v>
      </c>
      <c r="R43" s="892"/>
      <c r="S43" s="104">
        <v>36</v>
      </c>
    </row>
    <row r="44" spans="1:19" ht="18" customHeight="1">
      <c r="A44" s="116"/>
      <c r="B44" s="539"/>
      <c r="C44" s="181" t="s">
        <v>132</v>
      </c>
      <c r="D44" s="894">
        <v>76</v>
      </c>
      <c r="E44" s="894"/>
      <c r="F44" s="74">
        <v>32</v>
      </c>
      <c r="G44" s="103">
        <v>14</v>
      </c>
      <c r="H44" s="74">
        <v>18</v>
      </c>
      <c r="I44" s="74">
        <v>44</v>
      </c>
      <c r="J44" s="82"/>
      <c r="K44" s="895">
        <v>388</v>
      </c>
      <c r="L44" s="895"/>
      <c r="M44" s="892">
        <v>298</v>
      </c>
      <c r="N44" s="892"/>
      <c r="O44" s="892">
        <v>90</v>
      </c>
      <c r="P44" s="892"/>
      <c r="Q44" s="892">
        <v>57</v>
      </c>
      <c r="R44" s="892"/>
      <c r="S44" s="104">
        <v>33</v>
      </c>
    </row>
    <row r="45" spans="1:19" ht="18" customHeight="1" thickBot="1">
      <c r="A45" s="117"/>
      <c r="B45" s="160"/>
      <c r="C45" s="184" t="s">
        <v>133</v>
      </c>
      <c r="D45" s="896">
        <v>269</v>
      </c>
      <c r="E45" s="896"/>
      <c r="F45" s="97">
        <v>114</v>
      </c>
      <c r="G45" s="108">
        <v>44</v>
      </c>
      <c r="H45" s="97">
        <v>70</v>
      </c>
      <c r="I45" s="97">
        <v>155</v>
      </c>
      <c r="J45" s="109"/>
      <c r="K45" s="897">
        <v>1753</v>
      </c>
      <c r="L45" s="897"/>
      <c r="M45" s="893">
        <v>1194</v>
      </c>
      <c r="N45" s="893"/>
      <c r="O45" s="893">
        <v>559</v>
      </c>
      <c r="P45" s="893"/>
      <c r="Q45" s="893">
        <v>200</v>
      </c>
      <c r="R45" s="893"/>
      <c r="S45" s="110">
        <v>359</v>
      </c>
    </row>
    <row r="46" spans="1:19" ht="15" customHeight="1">
      <c r="C46" s="13"/>
      <c r="D46" s="13"/>
      <c r="E46" s="13"/>
      <c r="F46" s="13"/>
      <c r="G46" s="13"/>
      <c r="H46" s="13"/>
      <c r="I46" s="13"/>
      <c r="J46" s="13"/>
      <c r="K46" s="13"/>
      <c r="L46" s="13"/>
      <c r="M46" s="13"/>
      <c r="N46" s="13"/>
      <c r="O46" s="13"/>
      <c r="P46" s="13"/>
      <c r="Q46" s="13"/>
      <c r="S46" s="60" t="s">
        <v>95</v>
      </c>
    </row>
    <row r="47" spans="1:19" ht="17.100000000000001" customHeight="1">
      <c r="K47" s="13"/>
      <c r="L47" s="13"/>
      <c r="M47" s="13"/>
      <c r="N47" s="13"/>
      <c r="O47" s="13"/>
      <c r="P47" s="13"/>
      <c r="Q47" s="13"/>
      <c r="R47" s="13"/>
      <c r="S47" s="13"/>
    </row>
    <row r="48" spans="1:19" ht="17.100000000000001" customHeight="1">
      <c r="K48" s="13"/>
      <c r="L48" s="13"/>
      <c r="M48" s="13"/>
      <c r="N48" s="13"/>
      <c r="O48" s="13"/>
      <c r="P48" s="13"/>
      <c r="Q48" s="13"/>
      <c r="R48" s="13"/>
      <c r="S48" s="13"/>
    </row>
    <row r="49" spans="11:19" ht="17.100000000000001" customHeight="1">
      <c r="K49" s="13"/>
      <c r="L49" s="13"/>
      <c r="M49" s="13"/>
      <c r="N49" s="13"/>
      <c r="O49" s="13"/>
      <c r="P49" s="13"/>
      <c r="Q49" s="13"/>
      <c r="R49" s="13"/>
      <c r="S49" s="13"/>
    </row>
    <row r="50" spans="11:19" ht="17.100000000000001" customHeight="1">
      <c r="K50" s="13"/>
      <c r="L50" s="13"/>
      <c r="M50" s="13"/>
      <c r="N50" s="13"/>
      <c r="O50" s="13"/>
      <c r="P50" s="13"/>
      <c r="Q50" s="13"/>
      <c r="R50" s="13"/>
      <c r="S50" s="13"/>
    </row>
    <row r="51" spans="11:19" ht="17.100000000000001" customHeight="1">
      <c r="K51" s="13"/>
      <c r="L51" s="13"/>
      <c r="M51" s="13"/>
      <c r="N51" s="13"/>
      <c r="O51" s="13"/>
      <c r="P51" s="13"/>
      <c r="Q51" s="13"/>
      <c r="R51" s="13"/>
      <c r="S51" s="13"/>
    </row>
    <row r="52" spans="11:19" ht="17.100000000000001" customHeight="1">
      <c r="K52" s="13"/>
      <c r="L52" s="13"/>
      <c r="M52" s="13"/>
      <c r="N52" s="13"/>
      <c r="O52" s="13"/>
      <c r="P52" s="13"/>
      <c r="Q52" s="13"/>
      <c r="R52" s="13"/>
      <c r="S52" s="13"/>
    </row>
    <row r="53" spans="11:19" ht="17.100000000000001" customHeight="1">
      <c r="K53" s="13"/>
      <c r="L53" s="13"/>
      <c r="M53" s="13"/>
      <c r="N53" s="13"/>
      <c r="O53" s="13"/>
      <c r="P53" s="13"/>
      <c r="Q53" s="13"/>
      <c r="R53" s="13"/>
      <c r="S53" s="13"/>
    </row>
    <row r="54" spans="11:19" ht="17.100000000000001" customHeight="1">
      <c r="K54" s="13"/>
      <c r="L54" s="13"/>
      <c r="M54" s="13"/>
      <c r="N54" s="13"/>
      <c r="O54" s="13"/>
      <c r="P54" s="13"/>
      <c r="Q54" s="13"/>
      <c r="R54" s="13"/>
      <c r="S54" s="13"/>
    </row>
    <row r="55" spans="11:19" ht="17.100000000000001" customHeight="1">
      <c r="K55" s="13"/>
      <c r="L55" s="13"/>
      <c r="M55" s="13"/>
      <c r="N55" s="13"/>
      <c r="O55" s="13"/>
      <c r="P55" s="13"/>
      <c r="Q55" s="13"/>
      <c r="R55" s="13"/>
      <c r="S55" s="13"/>
    </row>
    <row r="56" spans="11:19" ht="17.100000000000001" customHeight="1">
      <c r="K56" s="13"/>
      <c r="L56" s="13"/>
      <c r="M56" s="13"/>
      <c r="N56" s="13"/>
      <c r="O56" s="13"/>
      <c r="P56" s="13"/>
      <c r="Q56" s="13"/>
      <c r="R56" s="13"/>
      <c r="S56" s="13"/>
    </row>
    <row r="57" spans="11:19" ht="17.100000000000001" customHeight="1">
      <c r="K57" s="13"/>
      <c r="L57" s="13"/>
      <c r="M57" s="13"/>
      <c r="N57" s="13"/>
      <c r="O57" s="13"/>
      <c r="P57" s="13"/>
      <c r="Q57" s="13"/>
      <c r="R57" s="13"/>
      <c r="S57" s="13"/>
    </row>
    <row r="58" spans="11:19" ht="17.100000000000001" customHeight="1">
      <c r="K58" s="13"/>
      <c r="L58" s="13"/>
      <c r="M58" s="13"/>
      <c r="N58" s="13"/>
      <c r="O58" s="13"/>
      <c r="P58" s="13"/>
      <c r="Q58" s="13"/>
      <c r="R58" s="13"/>
      <c r="S58" s="13"/>
    </row>
    <row r="59" spans="11:19" ht="17.100000000000001" customHeight="1">
      <c r="K59" s="13"/>
      <c r="L59" s="13"/>
      <c r="M59" s="13"/>
      <c r="N59" s="13"/>
      <c r="O59" s="13"/>
      <c r="P59" s="13"/>
      <c r="Q59" s="13"/>
      <c r="R59" s="13"/>
      <c r="S59" s="13"/>
    </row>
    <row r="60" spans="11:19" ht="17.100000000000001" customHeight="1">
      <c r="K60" s="13"/>
      <c r="L60" s="13"/>
      <c r="M60" s="13"/>
      <c r="N60" s="13"/>
      <c r="O60" s="13"/>
      <c r="P60" s="13"/>
      <c r="Q60" s="13"/>
      <c r="R60" s="13"/>
      <c r="S60" s="13"/>
    </row>
    <row r="61" spans="11:19" ht="17.100000000000001" customHeight="1">
      <c r="K61" s="13"/>
      <c r="L61" s="13"/>
      <c r="M61" s="13"/>
      <c r="N61" s="13"/>
      <c r="O61" s="13"/>
      <c r="P61" s="13"/>
      <c r="Q61" s="13"/>
      <c r="R61" s="13"/>
      <c r="S61" s="13"/>
    </row>
    <row r="62" spans="11:19" ht="17.100000000000001" customHeight="1">
      <c r="K62" s="13"/>
      <c r="L62" s="13"/>
      <c r="M62" s="13"/>
      <c r="N62" s="13"/>
      <c r="O62" s="13"/>
      <c r="P62" s="13"/>
      <c r="Q62" s="13"/>
      <c r="R62" s="13"/>
      <c r="S62" s="13"/>
    </row>
    <row r="63" spans="11:19" ht="17.100000000000001" customHeight="1">
      <c r="K63" s="13"/>
      <c r="L63" s="13"/>
      <c r="M63" s="13"/>
      <c r="N63" s="13"/>
      <c r="O63" s="13"/>
      <c r="P63" s="13"/>
      <c r="Q63" s="13"/>
      <c r="R63" s="13"/>
      <c r="S63" s="13"/>
    </row>
    <row r="64" spans="11:19" ht="17.100000000000001" customHeight="1">
      <c r="K64" s="13"/>
      <c r="L64" s="13"/>
      <c r="M64" s="13"/>
      <c r="N64" s="13"/>
      <c r="O64" s="13"/>
      <c r="P64" s="13"/>
      <c r="Q64" s="13"/>
      <c r="R64" s="13"/>
      <c r="S64" s="13"/>
    </row>
    <row r="65" spans="11:19" ht="17.100000000000001" customHeight="1">
      <c r="K65" s="13"/>
      <c r="L65" s="13"/>
      <c r="M65" s="13"/>
      <c r="N65" s="13"/>
      <c r="O65" s="13"/>
      <c r="P65" s="13"/>
      <c r="Q65" s="13"/>
      <c r="R65" s="13"/>
      <c r="S65" s="13"/>
    </row>
    <row r="66" spans="11:19" ht="17.100000000000001" customHeight="1">
      <c r="K66" s="13"/>
      <c r="L66" s="13"/>
      <c r="M66" s="13"/>
      <c r="N66" s="13"/>
      <c r="O66" s="13"/>
      <c r="P66" s="13"/>
      <c r="Q66" s="13"/>
      <c r="R66" s="13"/>
      <c r="S66" s="13"/>
    </row>
    <row r="67" spans="11:19" ht="17.100000000000001" customHeight="1">
      <c r="K67" s="13"/>
      <c r="L67" s="13"/>
      <c r="M67" s="13"/>
      <c r="N67" s="13"/>
      <c r="O67" s="13"/>
      <c r="P67" s="13"/>
      <c r="Q67" s="13"/>
      <c r="R67" s="13"/>
      <c r="S67" s="13"/>
    </row>
    <row r="68" spans="11:19" ht="17.100000000000001" customHeight="1">
      <c r="K68" s="13"/>
      <c r="L68" s="13"/>
      <c r="M68" s="13"/>
      <c r="N68" s="13"/>
      <c r="O68" s="13"/>
      <c r="P68" s="13"/>
      <c r="Q68" s="13"/>
      <c r="R68" s="13"/>
      <c r="S68" s="13"/>
    </row>
    <row r="69" spans="11:19" ht="17.100000000000001" customHeight="1">
      <c r="K69" s="13"/>
      <c r="L69" s="13"/>
      <c r="M69" s="13"/>
      <c r="N69" s="13"/>
      <c r="O69" s="13"/>
      <c r="P69" s="13"/>
      <c r="Q69" s="13"/>
      <c r="R69" s="13"/>
      <c r="S69" s="13"/>
    </row>
    <row r="70" spans="11:19" ht="17.100000000000001" customHeight="1">
      <c r="K70" s="13"/>
      <c r="L70" s="13"/>
      <c r="M70" s="13"/>
      <c r="N70" s="13"/>
      <c r="O70" s="13"/>
      <c r="P70" s="13"/>
      <c r="Q70" s="13"/>
      <c r="R70" s="13"/>
      <c r="S70" s="13"/>
    </row>
    <row r="71" spans="11:19" ht="17.100000000000001" customHeight="1">
      <c r="K71" s="13"/>
      <c r="L71" s="13"/>
      <c r="M71" s="13"/>
      <c r="N71" s="13"/>
      <c r="O71" s="13"/>
      <c r="P71" s="13"/>
      <c r="Q71" s="13"/>
      <c r="R71" s="13"/>
      <c r="S71" s="13"/>
    </row>
    <row r="72" spans="11:19" ht="17.100000000000001" customHeight="1">
      <c r="K72" s="13"/>
      <c r="L72" s="13"/>
      <c r="M72" s="13"/>
      <c r="N72" s="13"/>
      <c r="O72" s="13"/>
      <c r="P72" s="13"/>
      <c r="Q72" s="13"/>
      <c r="R72" s="13"/>
      <c r="S72" s="13"/>
    </row>
    <row r="73" spans="11:19" ht="17.100000000000001" customHeight="1">
      <c r="K73" s="13"/>
      <c r="L73" s="13"/>
      <c r="M73" s="13"/>
      <c r="N73" s="13"/>
      <c r="O73" s="13"/>
      <c r="P73" s="13"/>
      <c r="Q73" s="13"/>
      <c r="R73" s="13"/>
      <c r="S73" s="13"/>
    </row>
    <row r="74" spans="11:19" ht="17.100000000000001" customHeight="1">
      <c r="K74" s="13"/>
      <c r="L74" s="13"/>
      <c r="M74" s="13"/>
      <c r="N74" s="13"/>
      <c r="O74" s="13"/>
      <c r="P74" s="13"/>
      <c r="Q74" s="13"/>
      <c r="R74" s="13"/>
      <c r="S74" s="13"/>
    </row>
    <row r="75" spans="11:19" ht="17.100000000000001" customHeight="1">
      <c r="K75" s="13"/>
      <c r="L75" s="13"/>
      <c r="M75" s="13"/>
      <c r="N75" s="13"/>
      <c r="O75" s="13"/>
      <c r="P75" s="13"/>
      <c r="Q75" s="13"/>
      <c r="R75" s="13"/>
      <c r="S75" s="13"/>
    </row>
    <row r="76" spans="11:19" ht="17.100000000000001" customHeight="1">
      <c r="K76" s="13"/>
      <c r="L76" s="13"/>
      <c r="M76" s="13"/>
      <c r="N76" s="13"/>
      <c r="O76" s="13"/>
      <c r="P76" s="13"/>
      <c r="Q76" s="13"/>
      <c r="R76" s="13"/>
      <c r="S76" s="13"/>
    </row>
    <row r="77" spans="11:19" ht="17.100000000000001" customHeight="1">
      <c r="K77" s="13"/>
      <c r="L77" s="13"/>
      <c r="M77" s="13"/>
      <c r="N77" s="13"/>
      <c r="O77" s="13"/>
      <c r="P77" s="13"/>
      <c r="Q77" s="13"/>
      <c r="R77" s="13"/>
      <c r="S77" s="13"/>
    </row>
    <row r="78" spans="11:19" ht="17.100000000000001" customHeight="1">
      <c r="K78" s="13"/>
      <c r="L78" s="13"/>
      <c r="M78" s="13"/>
      <c r="N78" s="13"/>
      <c r="O78" s="13"/>
      <c r="P78" s="13"/>
      <c r="Q78" s="13"/>
      <c r="R78" s="13"/>
      <c r="S78" s="13"/>
    </row>
    <row r="79" spans="11:19" ht="17.100000000000001" customHeight="1">
      <c r="K79" s="13"/>
      <c r="L79" s="13"/>
      <c r="M79" s="13"/>
      <c r="N79" s="13"/>
      <c r="O79" s="13"/>
      <c r="P79" s="13"/>
      <c r="Q79" s="13"/>
      <c r="R79" s="13"/>
      <c r="S79" s="13"/>
    </row>
    <row r="80" spans="11:19" ht="17.100000000000001" customHeight="1">
      <c r="K80" s="13"/>
      <c r="L80" s="13"/>
      <c r="M80" s="13"/>
      <c r="N80" s="13"/>
      <c r="O80" s="13"/>
      <c r="P80" s="13"/>
      <c r="Q80" s="13"/>
      <c r="R80" s="13"/>
      <c r="S80" s="13"/>
    </row>
    <row r="81" spans="11:19" ht="17.100000000000001" customHeight="1">
      <c r="K81" s="13"/>
      <c r="L81" s="13"/>
      <c r="M81" s="13"/>
      <c r="N81" s="13"/>
      <c r="O81" s="13"/>
      <c r="P81" s="13"/>
      <c r="Q81" s="13"/>
      <c r="R81" s="13"/>
      <c r="S81" s="13"/>
    </row>
    <row r="82" spans="11:19" ht="17.100000000000001" customHeight="1">
      <c r="K82" s="13"/>
      <c r="L82" s="13"/>
      <c r="M82" s="13"/>
      <c r="N82" s="13"/>
      <c r="O82" s="13"/>
      <c r="P82" s="13"/>
      <c r="Q82" s="13"/>
      <c r="R82" s="13"/>
      <c r="S82" s="13"/>
    </row>
    <row r="83" spans="11:19" ht="17.100000000000001" customHeight="1">
      <c r="K83" s="13"/>
      <c r="L83" s="13"/>
      <c r="M83" s="13"/>
      <c r="N83" s="13"/>
      <c r="O83" s="13"/>
      <c r="P83" s="13"/>
      <c r="Q83" s="13"/>
      <c r="R83" s="13"/>
      <c r="S83" s="13"/>
    </row>
    <row r="84" spans="11:19" ht="17.100000000000001" customHeight="1">
      <c r="K84" s="13"/>
      <c r="L84" s="13"/>
      <c r="M84" s="13"/>
      <c r="N84" s="13"/>
      <c r="O84" s="13"/>
      <c r="P84" s="13"/>
      <c r="Q84" s="13"/>
      <c r="R84" s="13"/>
      <c r="S84" s="13"/>
    </row>
    <row r="85" spans="11:19" ht="17.100000000000001" customHeight="1">
      <c r="K85" s="13"/>
      <c r="L85" s="13"/>
      <c r="M85" s="13"/>
      <c r="N85" s="13"/>
      <c r="O85" s="13"/>
      <c r="P85" s="13"/>
      <c r="Q85" s="13"/>
      <c r="R85" s="13"/>
      <c r="S85" s="13"/>
    </row>
    <row r="86" spans="11:19" ht="17.100000000000001" customHeight="1">
      <c r="K86" s="13"/>
      <c r="L86" s="13"/>
      <c r="M86" s="13"/>
      <c r="N86" s="13"/>
      <c r="O86" s="13"/>
      <c r="P86" s="13"/>
      <c r="Q86" s="13"/>
      <c r="R86" s="13"/>
      <c r="S86" s="13"/>
    </row>
    <row r="87" spans="11:19" ht="17.100000000000001" customHeight="1">
      <c r="K87" s="13"/>
      <c r="L87" s="13"/>
      <c r="M87" s="13"/>
      <c r="N87" s="13"/>
      <c r="O87" s="13"/>
      <c r="P87" s="13"/>
      <c r="Q87" s="13"/>
      <c r="R87" s="13"/>
      <c r="S87" s="13"/>
    </row>
    <row r="88" spans="11:19" ht="17.100000000000001" customHeight="1">
      <c r="K88" s="13"/>
      <c r="L88" s="13"/>
      <c r="M88" s="13"/>
      <c r="N88" s="13"/>
      <c r="O88" s="13"/>
      <c r="P88" s="13"/>
      <c r="Q88" s="13"/>
      <c r="R88" s="13"/>
      <c r="S88" s="13"/>
    </row>
    <row r="89" spans="11:19" ht="17.100000000000001" customHeight="1">
      <c r="K89" s="13"/>
      <c r="L89" s="13"/>
      <c r="M89" s="13"/>
      <c r="N89" s="13"/>
      <c r="O89" s="13"/>
      <c r="P89" s="13"/>
      <c r="Q89" s="13"/>
      <c r="R89" s="13"/>
      <c r="S89" s="13"/>
    </row>
    <row r="90" spans="11:19" ht="17.100000000000001" customHeight="1">
      <c r="K90" s="13"/>
      <c r="L90" s="13"/>
      <c r="M90" s="13"/>
      <c r="N90" s="13"/>
      <c r="O90" s="13"/>
      <c r="P90" s="13"/>
      <c r="Q90" s="13"/>
      <c r="R90" s="13"/>
      <c r="S90" s="13"/>
    </row>
    <row r="91" spans="11:19" ht="17.100000000000001" customHeight="1">
      <c r="K91" s="13"/>
      <c r="L91" s="13"/>
      <c r="M91" s="13"/>
      <c r="N91" s="13"/>
      <c r="O91" s="13"/>
      <c r="P91" s="13"/>
      <c r="Q91" s="13"/>
      <c r="R91" s="13"/>
      <c r="S91" s="13"/>
    </row>
    <row r="92" spans="11:19" ht="17.100000000000001" customHeight="1">
      <c r="K92" s="13"/>
      <c r="L92" s="13"/>
      <c r="M92" s="13"/>
      <c r="N92" s="13"/>
      <c r="O92" s="13"/>
      <c r="P92" s="13"/>
      <c r="Q92" s="13"/>
      <c r="R92" s="13"/>
      <c r="S92" s="13"/>
    </row>
    <row r="93" spans="11:19" ht="17.100000000000001" customHeight="1">
      <c r="K93" s="13"/>
      <c r="L93" s="13"/>
      <c r="M93" s="13"/>
      <c r="N93" s="13"/>
      <c r="O93" s="13"/>
      <c r="P93" s="13"/>
      <c r="Q93" s="13"/>
      <c r="R93" s="13"/>
      <c r="S93" s="13"/>
    </row>
    <row r="94" spans="11:19" ht="17.100000000000001" customHeight="1">
      <c r="K94" s="13"/>
      <c r="L94" s="13"/>
      <c r="M94" s="13"/>
      <c r="N94" s="13"/>
      <c r="O94" s="13"/>
      <c r="P94" s="13"/>
      <c r="Q94" s="13"/>
      <c r="R94" s="13"/>
      <c r="S94" s="13"/>
    </row>
    <row r="95" spans="11:19" ht="17.100000000000001" customHeight="1">
      <c r="K95" s="13"/>
      <c r="L95" s="13"/>
      <c r="M95" s="13"/>
      <c r="N95" s="13"/>
      <c r="O95" s="13"/>
      <c r="P95" s="13"/>
      <c r="Q95" s="13"/>
      <c r="R95" s="13"/>
      <c r="S95" s="13"/>
    </row>
    <row r="96" spans="11:19" ht="17.100000000000001" customHeight="1">
      <c r="K96" s="13"/>
      <c r="L96" s="13"/>
      <c r="M96" s="13"/>
      <c r="N96" s="13"/>
      <c r="O96" s="13"/>
      <c r="P96" s="13"/>
      <c r="Q96" s="13"/>
      <c r="R96" s="13"/>
      <c r="S96" s="13"/>
    </row>
    <row r="97" spans="11:19" ht="17.100000000000001" customHeight="1">
      <c r="K97" s="13"/>
      <c r="L97" s="13"/>
      <c r="M97" s="13"/>
      <c r="N97" s="13"/>
      <c r="O97" s="13"/>
      <c r="P97" s="13"/>
      <c r="Q97" s="13"/>
      <c r="R97" s="13"/>
      <c r="S97" s="13"/>
    </row>
    <row r="98" spans="11:19" ht="17.100000000000001" customHeight="1">
      <c r="K98" s="13"/>
      <c r="L98" s="13"/>
      <c r="M98" s="13"/>
      <c r="N98" s="13"/>
      <c r="O98" s="13"/>
      <c r="P98" s="13"/>
      <c r="Q98" s="13"/>
      <c r="R98" s="13"/>
      <c r="S98" s="13"/>
    </row>
    <row r="99" spans="11:19" ht="17.100000000000001" customHeight="1">
      <c r="K99" s="13"/>
      <c r="L99" s="13"/>
      <c r="M99" s="13"/>
      <c r="N99" s="13"/>
      <c r="O99" s="13"/>
      <c r="P99" s="13"/>
      <c r="Q99" s="13"/>
      <c r="R99" s="13"/>
      <c r="S99" s="13"/>
    </row>
    <row r="100" spans="11:19" ht="17.100000000000001" customHeight="1">
      <c r="K100" s="13"/>
      <c r="L100" s="13"/>
      <c r="M100" s="13"/>
      <c r="N100" s="13"/>
      <c r="O100" s="13"/>
      <c r="P100" s="13"/>
      <c r="Q100" s="13"/>
      <c r="R100" s="13"/>
      <c r="S100" s="13"/>
    </row>
    <row r="101" spans="11:19" ht="17.100000000000001" customHeight="1">
      <c r="K101" s="13"/>
      <c r="L101" s="13"/>
      <c r="M101" s="13"/>
      <c r="N101" s="13"/>
      <c r="O101" s="13"/>
      <c r="P101" s="13"/>
      <c r="Q101" s="13"/>
      <c r="R101" s="13"/>
      <c r="S101" s="13"/>
    </row>
    <row r="102" spans="11:19" ht="17.100000000000001" customHeight="1">
      <c r="K102" s="13"/>
      <c r="L102" s="13"/>
      <c r="M102" s="13"/>
      <c r="N102" s="13"/>
      <c r="O102" s="13"/>
      <c r="P102" s="13"/>
      <c r="Q102" s="13"/>
      <c r="R102" s="13"/>
      <c r="S102" s="13"/>
    </row>
    <row r="103" spans="11:19" ht="17.100000000000001" customHeight="1">
      <c r="K103" s="13"/>
      <c r="L103" s="13"/>
      <c r="M103" s="13"/>
      <c r="N103" s="13"/>
      <c r="O103" s="13"/>
      <c r="P103" s="13"/>
      <c r="Q103" s="13"/>
      <c r="R103" s="13"/>
      <c r="S103" s="13"/>
    </row>
    <row r="104" spans="11:19" ht="17.100000000000001" customHeight="1">
      <c r="K104" s="13"/>
      <c r="L104" s="13"/>
      <c r="M104" s="13"/>
      <c r="N104" s="13"/>
      <c r="O104" s="13"/>
      <c r="P104" s="13"/>
      <c r="Q104" s="13"/>
      <c r="R104" s="13"/>
      <c r="S104" s="13"/>
    </row>
    <row r="105" spans="11:19" ht="17.100000000000001" customHeight="1">
      <c r="K105" s="13"/>
      <c r="L105" s="13"/>
      <c r="M105" s="13"/>
      <c r="N105" s="13"/>
      <c r="O105" s="13"/>
      <c r="P105" s="13"/>
      <c r="Q105" s="13"/>
      <c r="R105" s="13"/>
      <c r="S105" s="13"/>
    </row>
    <row r="106" spans="11:19" ht="17.100000000000001" customHeight="1">
      <c r="K106" s="13"/>
      <c r="L106" s="13"/>
      <c r="M106" s="13"/>
      <c r="N106" s="13"/>
      <c r="O106" s="13"/>
      <c r="P106" s="13"/>
      <c r="Q106" s="13"/>
      <c r="R106" s="13"/>
      <c r="S106" s="13"/>
    </row>
    <row r="107" spans="11:19" ht="17.100000000000001" customHeight="1">
      <c r="K107" s="13"/>
      <c r="L107" s="13"/>
      <c r="M107" s="13"/>
      <c r="N107" s="13"/>
      <c r="O107" s="13"/>
      <c r="P107" s="13"/>
      <c r="Q107" s="13"/>
      <c r="R107" s="13"/>
      <c r="S107" s="13"/>
    </row>
    <row r="108" spans="11:19" ht="17.100000000000001" customHeight="1">
      <c r="K108" s="13"/>
      <c r="L108" s="13"/>
      <c r="M108" s="13"/>
      <c r="N108" s="13"/>
      <c r="O108" s="13"/>
      <c r="P108" s="13"/>
      <c r="Q108" s="13"/>
      <c r="R108" s="13"/>
      <c r="S108" s="13"/>
    </row>
    <row r="109" spans="11:19" ht="17.100000000000001" customHeight="1">
      <c r="K109" s="13"/>
      <c r="L109" s="13"/>
      <c r="M109" s="13"/>
      <c r="N109" s="13"/>
      <c r="O109" s="13"/>
      <c r="P109" s="13"/>
      <c r="Q109" s="13"/>
      <c r="R109" s="13"/>
      <c r="S109" s="13"/>
    </row>
    <row r="110" spans="11:19" ht="17.100000000000001" customHeight="1">
      <c r="K110" s="13"/>
      <c r="L110" s="13"/>
      <c r="M110" s="13"/>
      <c r="N110" s="13"/>
      <c r="O110" s="13"/>
      <c r="P110" s="13"/>
      <c r="Q110" s="13"/>
      <c r="R110" s="13"/>
      <c r="S110" s="13"/>
    </row>
    <row r="111" spans="11:19" ht="17.100000000000001" customHeight="1">
      <c r="K111" s="13"/>
      <c r="L111" s="13"/>
      <c r="M111" s="13"/>
      <c r="N111" s="13"/>
      <c r="O111" s="13"/>
      <c r="P111" s="13"/>
      <c r="Q111" s="13"/>
      <c r="R111" s="13"/>
      <c r="S111" s="13"/>
    </row>
    <row r="112" spans="11:19" ht="17.100000000000001" customHeight="1">
      <c r="K112" s="13"/>
      <c r="L112" s="13"/>
      <c r="M112" s="13"/>
      <c r="N112" s="13"/>
      <c r="O112" s="13"/>
      <c r="P112" s="13"/>
      <c r="Q112" s="13"/>
      <c r="R112" s="13"/>
      <c r="S112" s="13"/>
    </row>
    <row r="113" spans="11:19" ht="17.100000000000001" customHeight="1">
      <c r="K113" s="13"/>
      <c r="L113" s="13"/>
      <c r="M113" s="13"/>
      <c r="N113" s="13"/>
      <c r="O113" s="13"/>
      <c r="P113" s="13"/>
      <c r="Q113" s="13"/>
      <c r="R113" s="13"/>
      <c r="S113" s="13"/>
    </row>
    <row r="114" spans="11:19" ht="17.100000000000001" customHeight="1">
      <c r="K114" s="13"/>
      <c r="L114" s="13"/>
      <c r="M114" s="13"/>
      <c r="N114" s="13"/>
      <c r="O114" s="13"/>
      <c r="P114" s="13"/>
      <c r="Q114" s="13"/>
      <c r="R114" s="13"/>
      <c r="S114" s="13"/>
    </row>
    <row r="115" spans="11:19" ht="17.100000000000001" customHeight="1">
      <c r="K115" s="13"/>
      <c r="L115" s="13"/>
      <c r="M115" s="13"/>
      <c r="N115" s="13"/>
      <c r="O115" s="13"/>
      <c r="P115" s="13"/>
      <c r="Q115" s="13"/>
      <c r="R115" s="13"/>
      <c r="S115" s="13"/>
    </row>
    <row r="116" spans="11:19" ht="17.100000000000001" customHeight="1">
      <c r="K116" s="13"/>
      <c r="L116" s="13"/>
      <c r="M116" s="13"/>
      <c r="N116" s="13"/>
      <c r="O116" s="13"/>
      <c r="P116" s="13"/>
      <c r="Q116" s="13"/>
      <c r="R116" s="13"/>
      <c r="S116" s="13"/>
    </row>
    <row r="117" spans="11:19" ht="17.100000000000001" customHeight="1">
      <c r="K117" s="13"/>
      <c r="L117" s="13"/>
      <c r="M117" s="13"/>
      <c r="N117" s="13"/>
      <c r="O117" s="13"/>
      <c r="P117" s="13"/>
      <c r="Q117" s="13"/>
      <c r="R117" s="13"/>
      <c r="S117" s="13"/>
    </row>
    <row r="118" spans="11:19" ht="17.100000000000001" customHeight="1">
      <c r="K118" s="13"/>
      <c r="L118" s="13"/>
      <c r="M118" s="13"/>
      <c r="N118" s="13"/>
      <c r="O118" s="13"/>
      <c r="P118" s="13"/>
      <c r="Q118" s="13"/>
      <c r="R118" s="13"/>
      <c r="S118" s="13"/>
    </row>
    <row r="119" spans="11:19" ht="17.100000000000001" customHeight="1">
      <c r="K119" s="13"/>
      <c r="L119" s="13"/>
      <c r="M119" s="13"/>
      <c r="N119" s="13"/>
      <c r="O119" s="13"/>
      <c r="P119" s="13"/>
      <c r="Q119" s="13"/>
      <c r="R119" s="13"/>
      <c r="S119" s="13"/>
    </row>
    <row r="120" spans="11:19" ht="17.100000000000001" customHeight="1">
      <c r="K120" s="13"/>
      <c r="L120" s="13"/>
      <c r="M120" s="13"/>
      <c r="N120" s="13"/>
      <c r="O120" s="13"/>
      <c r="P120" s="13"/>
      <c r="Q120" s="13"/>
      <c r="R120" s="13"/>
      <c r="S120" s="13"/>
    </row>
    <row r="121" spans="11:19" ht="17.100000000000001" customHeight="1">
      <c r="K121" s="13"/>
      <c r="L121" s="13"/>
      <c r="M121" s="13"/>
      <c r="N121" s="13"/>
      <c r="O121" s="13"/>
      <c r="P121" s="13"/>
      <c r="Q121" s="13"/>
      <c r="R121" s="13"/>
      <c r="S121" s="13"/>
    </row>
    <row r="122" spans="11:19" ht="17.100000000000001" customHeight="1">
      <c r="K122" s="13"/>
      <c r="L122" s="13"/>
      <c r="M122" s="13"/>
      <c r="N122" s="13"/>
      <c r="O122" s="13"/>
      <c r="P122" s="13"/>
      <c r="Q122" s="13"/>
      <c r="R122" s="13"/>
      <c r="S122" s="13"/>
    </row>
    <row r="123" spans="11:19" ht="17.100000000000001" customHeight="1">
      <c r="K123" s="13"/>
      <c r="L123" s="13"/>
      <c r="M123" s="13"/>
      <c r="N123" s="13"/>
      <c r="O123" s="13"/>
      <c r="P123" s="13"/>
      <c r="Q123" s="13"/>
      <c r="R123" s="13"/>
      <c r="S123" s="13"/>
    </row>
    <row r="124" spans="11:19" ht="17.100000000000001" customHeight="1">
      <c r="K124" s="13"/>
      <c r="L124" s="13"/>
      <c r="M124" s="13"/>
      <c r="N124" s="13"/>
      <c r="O124" s="13"/>
      <c r="P124" s="13"/>
      <c r="Q124" s="13"/>
      <c r="R124" s="13"/>
      <c r="S124" s="13"/>
    </row>
    <row r="125" spans="11:19" ht="17.100000000000001" customHeight="1">
      <c r="K125" s="13"/>
      <c r="L125" s="13"/>
      <c r="M125" s="13"/>
      <c r="N125" s="13"/>
      <c r="O125" s="13"/>
      <c r="P125" s="13"/>
      <c r="Q125" s="13"/>
      <c r="R125" s="13"/>
      <c r="S125" s="13"/>
    </row>
    <row r="126" spans="11:19" ht="17.100000000000001" customHeight="1">
      <c r="K126" s="13"/>
      <c r="L126" s="13"/>
      <c r="M126" s="13"/>
      <c r="N126" s="13"/>
      <c r="O126" s="13"/>
      <c r="P126" s="13"/>
      <c r="Q126" s="13"/>
      <c r="R126" s="13"/>
      <c r="S126" s="13"/>
    </row>
    <row r="127" spans="11:19" ht="17.100000000000001" customHeight="1">
      <c r="K127" s="13"/>
      <c r="L127" s="13"/>
      <c r="M127" s="13"/>
      <c r="N127" s="13"/>
      <c r="O127" s="13"/>
      <c r="P127" s="13"/>
      <c r="Q127" s="13"/>
      <c r="R127" s="13"/>
      <c r="S127" s="13"/>
    </row>
    <row r="128" spans="11:19" ht="17.100000000000001" customHeight="1">
      <c r="K128" s="13"/>
      <c r="L128" s="13"/>
      <c r="M128" s="13"/>
      <c r="N128" s="13"/>
      <c r="O128" s="13"/>
      <c r="P128" s="13"/>
      <c r="Q128" s="13"/>
      <c r="R128" s="13"/>
      <c r="S128" s="13"/>
    </row>
    <row r="129" spans="11:19" ht="17.100000000000001" customHeight="1">
      <c r="K129" s="13"/>
      <c r="L129" s="13"/>
      <c r="M129" s="13"/>
      <c r="N129" s="13"/>
      <c r="O129" s="13"/>
      <c r="P129" s="13"/>
      <c r="Q129" s="13"/>
      <c r="R129" s="13"/>
      <c r="S129" s="13"/>
    </row>
    <row r="130" spans="11:19" ht="17.100000000000001" customHeight="1">
      <c r="K130" s="13"/>
      <c r="L130" s="13"/>
      <c r="M130" s="13"/>
      <c r="N130" s="13"/>
      <c r="O130" s="13"/>
      <c r="P130" s="13"/>
      <c r="Q130" s="13"/>
      <c r="R130" s="13"/>
      <c r="S130" s="13"/>
    </row>
    <row r="131" spans="11:19" ht="17.100000000000001" customHeight="1">
      <c r="K131" s="13"/>
      <c r="L131" s="13"/>
      <c r="M131" s="13"/>
      <c r="N131" s="13"/>
      <c r="O131" s="13"/>
      <c r="P131" s="13"/>
      <c r="Q131" s="13"/>
      <c r="R131" s="13"/>
      <c r="S131" s="13"/>
    </row>
    <row r="132" spans="11:19" ht="17.100000000000001" customHeight="1">
      <c r="K132" s="13"/>
      <c r="L132" s="13"/>
      <c r="M132" s="13"/>
      <c r="N132" s="13"/>
      <c r="O132" s="13"/>
      <c r="P132" s="13"/>
      <c r="Q132" s="13"/>
      <c r="R132" s="13"/>
      <c r="S132" s="13"/>
    </row>
    <row r="133" spans="11:19" ht="17.100000000000001" customHeight="1">
      <c r="K133" s="13"/>
      <c r="L133" s="13"/>
      <c r="M133" s="13"/>
      <c r="N133" s="13"/>
      <c r="O133" s="13"/>
      <c r="P133" s="13"/>
      <c r="Q133" s="13"/>
      <c r="R133" s="13"/>
      <c r="S133" s="13"/>
    </row>
    <row r="134" spans="11:19" ht="17.100000000000001" customHeight="1">
      <c r="K134" s="13"/>
      <c r="L134" s="13"/>
      <c r="M134" s="13"/>
      <c r="N134" s="13"/>
      <c r="O134" s="13"/>
      <c r="P134" s="13"/>
      <c r="Q134" s="13"/>
      <c r="R134" s="13"/>
      <c r="S134" s="13"/>
    </row>
    <row r="135" spans="11:19" ht="17.100000000000001" customHeight="1">
      <c r="K135" s="13"/>
      <c r="L135" s="13"/>
      <c r="M135" s="13"/>
      <c r="N135" s="13"/>
      <c r="O135" s="13"/>
      <c r="P135" s="13"/>
      <c r="Q135" s="13"/>
      <c r="R135" s="13"/>
      <c r="S135" s="13"/>
    </row>
    <row r="136" spans="11:19" ht="17.100000000000001" customHeight="1">
      <c r="K136" s="13"/>
      <c r="L136" s="13"/>
      <c r="M136" s="13"/>
      <c r="N136" s="13"/>
      <c r="O136" s="13"/>
      <c r="P136" s="13"/>
      <c r="Q136" s="13"/>
      <c r="R136" s="13"/>
      <c r="S136" s="13"/>
    </row>
    <row r="137" spans="11:19" ht="17.100000000000001" customHeight="1">
      <c r="K137" s="13"/>
      <c r="L137" s="13"/>
      <c r="M137" s="13"/>
      <c r="N137" s="13"/>
      <c r="O137" s="13"/>
      <c r="P137" s="13"/>
      <c r="Q137" s="13"/>
      <c r="R137" s="13"/>
      <c r="S137" s="13"/>
    </row>
    <row r="138" spans="11:19" ht="17.100000000000001" customHeight="1">
      <c r="K138" s="13"/>
      <c r="L138" s="13"/>
      <c r="M138" s="13"/>
      <c r="N138" s="13"/>
      <c r="O138" s="13"/>
      <c r="P138" s="13"/>
      <c r="Q138" s="13"/>
      <c r="R138" s="13"/>
      <c r="S138" s="13"/>
    </row>
    <row r="139" spans="11:19" ht="17.100000000000001" customHeight="1">
      <c r="K139" s="13"/>
      <c r="L139" s="13"/>
      <c r="M139" s="13"/>
      <c r="N139" s="13"/>
      <c r="O139" s="13"/>
      <c r="P139" s="13"/>
      <c r="Q139" s="13"/>
      <c r="R139" s="13"/>
      <c r="S139" s="13"/>
    </row>
    <row r="140" spans="11:19" ht="17.100000000000001" customHeight="1">
      <c r="K140" s="13"/>
      <c r="L140" s="13"/>
      <c r="M140" s="13"/>
      <c r="N140" s="13"/>
      <c r="O140" s="13"/>
      <c r="P140" s="13"/>
      <c r="Q140" s="13"/>
      <c r="R140" s="13"/>
      <c r="S140" s="13"/>
    </row>
    <row r="141" spans="11:19" ht="17.100000000000001" customHeight="1">
      <c r="K141" s="13"/>
      <c r="L141" s="13"/>
      <c r="M141" s="13"/>
      <c r="N141" s="13"/>
      <c r="O141" s="13"/>
      <c r="P141" s="13"/>
      <c r="Q141" s="13"/>
      <c r="R141" s="13"/>
      <c r="S141" s="13"/>
    </row>
    <row r="142" spans="11:19" ht="17.100000000000001" customHeight="1">
      <c r="K142" s="13"/>
      <c r="L142" s="13"/>
      <c r="M142" s="13"/>
      <c r="N142" s="13"/>
      <c r="O142" s="13"/>
      <c r="P142" s="13"/>
      <c r="Q142" s="13"/>
      <c r="R142" s="13"/>
      <c r="S142" s="13"/>
    </row>
    <row r="143" spans="11:19" ht="17.100000000000001" customHeight="1">
      <c r="K143" s="13"/>
      <c r="L143" s="13"/>
      <c r="M143" s="13"/>
      <c r="N143" s="13"/>
      <c r="O143" s="13"/>
      <c r="P143" s="13"/>
      <c r="Q143" s="13"/>
      <c r="R143" s="13"/>
      <c r="S143" s="13"/>
    </row>
    <row r="144" spans="11:19" ht="17.100000000000001" customHeight="1">
      <c r="K144" s="13"/>
      <c r="L144" s="13"/>
      <c r="M144" s="13"/>
      <c r="N144" s="13"/>
      <c r="O144" s="13"/>
      <c r="P144" s="13"/>
      <c r="Q144" s="13"/>
      <c r="R144" s="13"/>
      <c r="S144" s="13"/>
    </row>
    <row r="145" spans="11:19" ht="17.100000000000001" customHeight="1">
      <c r="K145" s="13"/>
      <c r="L145" s="13"/>
      <c r="M145" s="13"/>
      <c r="N145" s="13"/>
      <c r="O145" s="13"/>
      <c r="P145" s="13"/>
      <c r="Q145" s="13"/>
      <c r="R145" s="13"/>
      <c r="S145" s="13"/>
    </row>
    <row r="146" spans="11:19" ht="17.100000000000001" customHeight="1">
      <c r="K146" s="13"/>
      <c r="L146" s="13"/>
      <c r="M146" s="13"/>
      <c r="N146" s="13"/>
      <c r="O146" s="13"/>
      <c r="P146" s="13"/>
      <c r="Q146" s="13"/>
      <c r="R146" s="13"/>
      <c r="S146" s="13"/>
    </row>
    <row r="147" spans="11:19" ht="17.100000000000001" customHeight="1">
      <c r="K147" s="13"/>
      <c r="L147" s="13"/>
      <c r="M147" s="13"/>
      <c r="N147" s="13"/>
      <c r="O147" s="13"/>
      <c r="P147" s="13"/>
      <c r="Q147" s="13"/>
      <c r="R147" s="13"/>
      <c r="S147" s="13"/>
    </row>
    <row r="148" spans="11:19" ht="17.100000000000001" customHeight="1">
      <c r="K148" s="13"/>
      <c r="L148" s="13"/>
      <c r="M148" s="13"/>
      <c r="N148" s="13"/>
      <c r="O148" s="13"/>
      <c r="P148" s="13"/>
      <c r="Q148" s="13"/>
      <c r="R148" s="13"/>
      <c r="S148" s="13"/>
    </row>
    <row r="149" spans="11:19" ht="17.100000000000001" customHeight="1">
      <c r="K149" s="13"/>
      <c r="L149" s="13"/>
      <c r="M149" s="13"/>
      <c r="N149" s="13"/>
      <c r="O149" s="13"/>
      <c r="P149" s="13"/>
      <c r="Q149" s="13"/>
      <c r="R149" s="13"/>
      <c r="S149" s="13"/>
    </row>
    <row r="150" spans="11:19" ht="17.100000000000001" customHeight="1">
      <c r="K150" s="13"/>
      <c r="L150" s="13"/>
      <c r="M150" s="13"/>
      <c r="N150" s="13"/>
      <c r="O150" s="13"/>
      <c r="P150" s="13"/>
      <c r="Q150" s="13"/>
      <c r="R150" s="13"/>
      <c r="S150" s="13"/>
    </row>
    <row r="151" spans="11:19" ht="17.100000000000001" customHeight="1">
      <c r="K151" s="13"/>
      <c r="L151" s="13"/>
      <c r="M151" s="13"/>
      <c r="N151" s="13"/>
      <c r="O151" s="13"/>
      <c r="P151" s="13"/>
      <c r="Q151" s="13"/>
      <c r="R151" s="13"/>
      <c r="S151" s="13"/>
    </row>
    <row r="152" spans="11:19" ht="17.100000000000001" customHeight="1">
      <c r="K152" s="13"/>
      <c r="L152" s="13"/>
      <c r="M152" s="13"/>
      <c r="N152" s="13"/>
      <c r="O152" s="13"/>
      <c r="P152" s="13"/>
      <c r="Q152" s="13"/>
      <c r="R152" s="13"/>
      <c r="S152" s="13"/>
    </row>
    <row r="153" spans="11:19" ht="17.100000000000001" customHeight="1">
      <c r="K153" s="13"/>
      <c r="L153" s="13"/>
      <c r="M153" s="13"/>
      <c r="N153" s="13"/>
      <c r="O153" s="13"/>
      <c r="P153" s="13"/>
      <c r="Q153" s="13"/>
      <c r="R153" s="13"/>
      <c r="S153" s="13"/>
    </row>
    <row r="154" spans="11:19" ht="17.100000000000001" customHeight="1">
      <c r="K154" s="13"/>
      <c r="L154" s="13"/>
      <c r="M154" s="13"/>
      <c r="N154" s="13"/>
      <c r="O154" s="13"/>
      <c r="P154" s="13"/>
      <c r="Q154" s="13"/>
      <c r="R154" s="13"/>
      <c r="S154" s="13"/>
    </row>
    <row r="155" spans="11:19" ht="17.100000000000001" customHeight="1">
      <c r="K155" s="13"/>
      <c r="L155" s="13"/>
      <c r="M155" s="13"/>
      <c r="N155" s="13"/>
      <c r="O155" s="13"/>
      <c r="P155" s="13"/>
      <c r="Q155" s="13"/>
      <c r="R155" s="13"/>
      <c r="S155" s="13"/>
    </row>
    <row r="156" spans="11:19" ht="17.100000000000001" customHeight="1">
      <c r="K156" s="13"/>
      <c r="L156" s="13"/>
      <c r="M156" s="13"/>
      <c r="N156" s="13"/>
      <c r="O156" s="13"/>
      <c r="P156" s="13"/>
      <c r="Q156" s="13"/>
      <c r="R156" s="13"/>
      <c r="S156" s="13"/>
    </row>
    <row r="157" spans="11:19" ht="17.100000000000001" customHeight="1">
      <c r="K157" s="13"/>
      <c r="L157" s="13"/>
      <c r="M157" s="13"/>
      <c r="N157" s="13"/>
      <c r="O157" s="13"/>
      <c r="P157" s="13"/>
      <c r="Q157" s="13"/>
      <c r="R157" s="13"/>
      <c r="S157" s="13"/>
    </row>
    <row r="158" spans="11:19" ht="17.100000000000001" customHeight="1">
      <c r="K158" s="13"/>
      <c r="L158" s="13"/>
      <c r="M158" s="13"/>
      <c r="N158" s="13"/>
      <c r="O158" s="13"/>
      <c r="P158" s="13"/>
      <c r="Q158" s="13"/>
      <c r="R158" s="13"/>
      <c r="S158" s="13"/>
    </row>
    <row r="159" spans="11:19" ht="17.100000000000001" customHeight="1">
      <c r="K159" s="13"/>
      <c r="L159" s="13"/>
      <c r="M159" s="13"/>
      <c r="N159" s="13"/>
      <c r="O159" s="13"/>
      <c r="P159" s="13"/>
      <c r="Q159" s="13"/>
      <c r="R159" s="13"/>
      <c r="S159" s="13"/>
    </row>
    <row r="160" spans="11:19" ht="17.100000000000001" customHeight="1">
      <c r="K160" s="13"/>
      <c r="L160" s="13"/>
      <c r="M160" s="13"/>
      <c r="N160" s="13"/>
      <c r="O160" s="13"/>
      <c r="P160" s="13"/>
      <c r="Q160" s="13"/>
      <c r="R160" s="13"/>
      <c r="S160" s="13"/>
    </row>
    <row r="161" spans="11:19" ht="17.100000000000001" customHeight="1">
      <c r="K161" s="13"/>
      <c r="L161" s="13"/>
      <c r="M161" s="13"/>
      <c r="N161" s="13"/>
      <c r="O161" s="13"/>
      <c r="P161" s="13"/>
      <c r="Q161" s="13"/>
      <c r="R161" s="13"/>
      <c r="S161" s="13"/>
    </row>
    <row r="162" spans="11:19" ht="17.100000000000001" customHeight="1">
      <c r="K162" s="13"/>
      <c r="L162" s="13"/>
      <c r="M162" s="13"/>
      <c r="N162" s="13"/>
      <c r="O162" s="13"/>
      <c r="P162" s="13"/>
      <c r="Q162" s="13"/>
      <c r="R162" s="13"/>
      <c r="S162" s="13"/>
    </row>
    <row r="163" spans="11:19" ht="17.100000000000001" customHeight="1">
      <c r="K163" s="13"/>
      <c r="L163" s="13"/>
      <c r="M163" s="13"/>
      <c r="N163" s="13"/>
      <c r="O163" s="13"/>
      <c r="P163" s="13"/>
      <c r="Q163" s="13"/>
      <c r="R163" s="13"/>
      <c r="S163" s="13"/>
    </row>
    <row r="164" spans="11:19" ht="17.100000000000001" customHeight="1">
      <c r="K164" s="13"/>
      <c r="L164" s="13"/>
      <c r="M164" s="13"/>
      <c r="N164" s="13"/>
      <c r="O164" s="13"/>
      <c r="P164" s="13"/>
      <c r="Q164" s="13"/>
      <c r="R164" s="13"/>
      <c r="S164" s="13"/>
    </row>
    <row r="165" spans="11:19" ht="17.100000000000001" customHeight="1">
      <c r="K165" s="13"/>
      <c r="L165" s="13"/>
      <c r="M165" s="13"/>
      <c r="N165" s="13"/>
      <c r="O165" s="13"/>
      <c r="P165" s="13"/>
      <c r="Q165" s="13"/>
      <c r="R165" s="13"/>
      <c r="S165" s="13"/>
    </row>
    <row r="166" spans="11:19" ht="17.100000000000001" customHeight="1">
      <c r="K166" s="13"/>
      <c r="L166" s="13"/>
      <c r="M166" s="13"/>
      <c r="N166" s="13"/>
      <c r="O166" s="13"/>
      <c r="P166" s="13"/>
      <c r="Q166" s="13"/>
      <c r="R166" s="13"/>
      <c r="S166" s="13"/>
    </row>
    <row r="167" spans="11:19" ht="17.100000000000001" customHeight="1">
      <c r="K167" s="13"/>
      <c r="L167" s="13"/>
      <c r="M167" s="13"/>
      <c r="N167" s="13"/>
      <c r="O167" s="13"/>
      <c r="P167" s="13"/>
      <c r="Q167" s="13"/>
      <c r="R167" s="13"/>
      <c r="S167" s="13"/>
    </row>
    <row r="168" spans="11:19" ht="17.100000000000001" customHeight="1">
      <c r="K168" s="13"/>
      <c r="L168" s="13"/>
      <c r="M168" s="13"/>
      <c r="N168" s="13"/>
      <c r="O168" s="13"/>
      <c r="P168" s="13"/>
      <c r="Q168" s="13"/>
      <c r="R168" s="13"/>
      <c r="S168" s="13"/>
    </row>
    <row r="169" spans="11:19" ht="17.100000000000001" customHeight="1">
      <c r="K169" s="13"/>
      <c r="L169" s="13"/>
      <c r="M169" s="13"/>
      <c r="N169" s="13"/>
      <c r="O169" s="13"/>
      <c r="P169" s="13"/>
      <c r="Q169" s="13"/>
      <c r="R169" s="13"/>
      <c r="S169" s="13"/>
    </row>
    <row r="170" spans="11:19" ht="17.100000000000001" customHeight="1">
      <c r="K170" s="13"/>
      <c r="L170" s="13"/>
      <c r="M170" s="13"/>
      <c r="N170" s="13"/>
      <c r="O170" s="13"/>
      <c r="P170" s="13"/>
      <c r="Q170" s="13"/>
      <c r="R170" s="13"/>
      <c r="S170" s="13"/>
    </row>
    <row r="171" spans="11:19" ht="17.100000000000001" customHeight="1">
      <c r="K171" s="13"/>
      <c r="L171" s="13"/>
      <c r="M171" s="13"/>
      <c r="N171" s="13"/>
      <c r="O171" s="13"/>
      <c r="P171" s="13"/>
      <c r="Q171" s="13"/>
      <c r="R171" s="13"/>
      <c r="S171" s="13"/>
    </row>
    <row r="172" spans="11:19" ht="17.100000000000001" customHeight="1">
      <c r="K172" s="13"/>
      <c r="L172" s="13"/>
      <c r="M172" s="13"/>
      <c r="N172" s="13"/>
      <c r="O172" s="13"/>
      <c r="P172" s="13"/>
      <c r="Q172" s="13"/>
      <c r="R172" s="13"/>
      <c r="S172" s="13"/>
    </row>
    <row r="173" spans="11:19" ht="17.100000000000001" customHeight="1">
      <c r="K173" s="13"/>
      <c r="L173" s="13"/>
      <c r="M173" s="13"/>
      <c r="N173" s="13"/>
      <c r="O173" s="13"/>
      <c r="P173" s="13"/>
      <c r="Q173" s="13"/>
      <c r="R173" s="13"/>
      <c r="S173" s="13"/>
    </row>
    <row r="174" spans="11:19" ht="17.100000000000001" customHeight="1">
      <c r="K174" s="13"/>
      <c r="L174" s="13"/>
      <c r="M174" s="13"/>
      <c r="N174" s="13"/>
      <c r="O174" s="13"/>
      <c r="P174" s="13"/>
      <c r="Q174" s="13"/>
      <c r="R174" s="13"/>
      <c r="S174" s="13"/>
    </row>
  </sheetData>
  <sheetProtection selectLockedCells="1" selectUnlockedCells="1"/>
  <mergeCells count="112">
    <mergeCell ref="D26:I26"/>
    <mergeCell ref="D27:E28"/>
    <mergeCell ref="A3:C5"/>
    <mergeCell ref="D3:D5"/>
    <mergeCell ref="E3:F4"/>
    <mergeCell ref="G3:I4"/>
    <mergeCell ref="F27:H27"/>
    <mergeCell ref="B8:C8"/>
    <mergeCell ref="B23:I24"/>
    <mergeCell ref="Q38:R38"/>
    <mergeCell ref="O31:P31"/>
    <mergeCell ref="M37:N37"/>
    <mergeCell ref="O37:P37"/>
    <mergeCell ref="M33:N33"/>
    <mergeCell ref="Q36:R36"/>
    <mergeCell ref="Q33:R33"/>
    <mergeCell ref="B30:C30"/>
    <mergeCell ref="B31:C31"/>
    <mergeCell ref="D36:E36"/>
    <mergeCell ref="K36:L36"/>
    <mergeCell ref="O3:P4"/>
    <mergeCell ref="B6:C6"/>
    <mergeCell ref="I27:I28"/>
    <mergeCell ref="K27:L28"/>
    <mergeCell ref="B16:C16"/>
    <mergeCell ref="A25:I25"/>
    <mergeCell ref="A26:C28"/>
    <mergeCell ref="Q32:R32"/>
    <mergeCell ref="Q31:R31"/>
    <mergeCell ref="O10:P10"/>
    <mergeCell ref="B29:C29"/>
    <mergeCell ref="D29:E29"/>
    <mergeCell ref="K29:L29"/>
    <mergeCell ref="M29:N29"/>
    <mergeCell ref="Q3:R4"/>
    <mergeCell ref="O12:P12"/>
    <mergeCell ref="M27:N27"/>
    <mergeCell ref="M28:N28"/>
    <mergeCell ref="O28:P28"/>
    <mergeCell ref="O27:S27"/>
    <mergeCell ref="S3:S5"/>
    <mergeCell ref="K26:S26"/>
    <mergeCell ref="K3:L4"/>
    <mergeCell ref="M3:N4"/>
    <mergeCell ref="Q28:R28"/>
    <mergeCell ref="Q29:R29"/>
    <mergeCell ref="O29:P29"/>
    <mergeCell ref="K32:L32"/>
    <mergeCell ref="K34:L34"/>
    <mergeCell ref="Q34:R34"/>
    <mergeCell ref="D37:E37"/>
    <mergeCell ref="K37:L37"/>
    <mergeCell ref="K35:L35"/>
    <mergeCell ref="O33:P33"/>
    <mergeCell ref="M34:N34"/>
    <mergeCell ref="O34:P34"/>
    <mergeCell ref="M35:N35"/>
    <mergeCell ref="O35:P35"/>
    <mergeCell ref="D35:E35"/>
    <mergeCell ref="K33:L33"/>
    <mergeCell ref="D31:E31"/>
    <mergeCell ref="K31:L31"/>
    <mergeCell ref="M31:N31"/>
    <mergeCell ref="O36:P36"/>
    <mergeCell ref="Q37:R37"/>
    <mergeCell ref="Q35:R35"/>
    <mergeCell ref="D33:E33"/>
    <mergeCell ref="Q40:R40"/>
    <mergeCell ref="Q41:R41"/>
    <mergeCell ref="M39:N39"/>
    <mergeCell ref="O39:P39"/>
    <mergeCell ref="Q39:R39"/>
    <mergeCell ref="O40:P40"/>
    <mergeCell ref="O41:P41"/>
    <mergeCell ref="D41:E41"/>
    <mergeCell ref="K41:L41"/>
    <mergeCell ref="D39:E39"/>
    <mergeCell ref="K39:L39"/>
    <mergeCell ref="B39:C39"/>
    <mergeCell ref="D32:E32"/>
    <mergeCell ref="D34:E34"/>
    <mergeCell ref="M32:N32"/>
    <mergeCell ref="O32:P32"/>
    <mergeCell ref="O38:P38"/>
    <mergeCell ref="D40:E40"/>
    <mergeCell ref="K40:L40"/>
    <mergeCell ref="M40:N40"/>
    <mergeCell ref="M36:N36"/>
    <mergeCell ref="D38:E38"/>
    <mergeCell ref="K38:L38"/>
    <mergeCell ref="M38:N38"/>
    <mergeCell ref="M42:N42"/>
    <mergeCell ref="M45:N45"/>
    <mergeCell ref="D44:E44"/>
    <mergeCell ref="M41:N41"/>
    <mergeCell ref="K42:L42"/>
    <mergeCell ref="M44:N44"/>
    <mergeCell ref="O44:P44"/>
    <mergeCell ref="Q45:R45"/>
    <mergeCell ref="O45:P45"/>
    <mergeCell ref="D45:E45"/>
    <mergeCell ref="K45:L45"/>
    <mergeCell ref="Q44:R44"/>
    <mergeCell ref="D42:E42"/>
    <mergeCell ref="K44:L44"/>
    <mergeCell ref="Q42:R42"/>
    <mergeCell ref="O42:P42"/>
    <mergeCell ref="D43:E43"/>
    <mergeCell ref="K43:L43"/>
    <mergeCell ref="M43:N43"/>
    <mergeCell ref="O43:P43"/>
    <mergeCell ref="Q43:R43"/>
  </mergeCells>
  <phoneticPr fontId="18"/>
  <printOptions horizontalCentered="1"/>
  <pageMargins left="0.59055118110236227" right="0.59055118110236227" top="0.59055118110236227" bottom="0.59055118110236227" header="0.39370078740157483" footer="0.39370078740157483"/>
  <pageSetup paperSize="9" scale="86" firstPageNumber="70" orientation="portrait" useFirstPageNumber="1" horizontalDpi="300" verticalDpi="300" r:id="rId1"/>
  <headerFooter scaleWithDoc="0" alignWithMargins="0">
    <oddHeader>&amp;L事業所</oddHeader>
    <oddFooter>&amp;C&amp;11－&amp;12&amp;P&amp;11－</oddFooter>
  </headerFooter>
  <drawing r:id="rId2"/>
</worksheet>
</file>

<file path=xl/worksheets/sheet9.xml><?xml version="1.0" encoding="utf-8"?>
<worksheet xmlns="http://schemas.openxmlformats.org/spreadsheetml/2006/main" xmlns:r="http://schemas.openxmlformats.org/officeDocument/2006/relationships">
  <dimension ref="A1:S174"/>
  <sheetViews>
    <sheetView view="pageBreakPreview" topLeftCell="J28" zoomScaleNormal="100" zoomScaleSheetLayoutView="100" workbookViewId="0">
      <selection activeCell="Q45" sqref="Q45:R45"/>
    </sheetView>
  </sheetViews>
  <sheetFormatPr defaultRowHeight="17.100000000000001" customHeight="1"/>
  <cols>
    <col min="1" max="1" width="0.85546875" style="22" customWidth="1"/>
    <col min="2" max="2" width="2.42578125" style="22" customWidth="1"/>
    <col min="3" max="3" width="38.5703125" style="22" customWidth="1"/>
    <col min="4" max="6" width="9.5703125" style="22" customWidth="1"/>
    <col min="7" max="7" width="16.140625" style="22" customWidth="1"/>
    <col min="8" max="8" width="11" style="22" customWidth="1"/>
    <col min="9" max="9" width="18.28515625" style="22" customWidth="1"/>
    <col min="10" max="10" width="1.140625" style="22" customWidth="1"/>
    <col min="11" max="12" width="13.140625" style="22" customWidth="1"/>
    <col min="13" max="13" width="13.7109375" style="22" customWidth="1"/>
    <col min="14" max="14" width="11" style="22" customWidth="1"/>
    <col min="15" max="15" width="13.7109375" style="22" customWidth="1"/>
    <col min="16" max="16" width="10.28515625" style="22" customWidth="1"/>
    <col min="17" max="17" width="13.7109375" style="22" customWidth="1"/>
    <col min="18" max="18" width="10.85546875" style="22" customWidth="1"/>
    <col min="19" max="19" width="16.42578125" style="22" customWidth="1"/>
    <col min="20" max="20" width="9.140625" style="22"/>
    <col min="21" max="21" width="5.5703125" style="22" customWidth="1"/>
    <col min="22" max="16384" width="9.140625" style="22"/>
  </cols>
  <sheetData>
    <row r="1" spans="1:19" ht="5.0999999999999996" customHeight="1">
      <c r="A1" s="57"/>
      <c r="B1" s="57"/>
      <c r="D1" s="13"/>
      <c r="E1" s="13"/>
      <c r="F1" s="13"/>
      <c r="G1" s="13"/>
      <c r="H1" s="13"/>
      <c r="I1" s="13"/>
      <c r="J1" s="13"/>
      <c r="K1" s="13" t="s">
        <v>105</v>
      </c>
      <c r="L1" s="13"/>
      <c r="M1" s="13"/>
      <c r="N1" s="13"/>
      <c r="O1" s="13"/>
      <c r="Q1" s="13"/>
      <c r="R1" s="13"/>
      <c r="S1" s="58"/>
    </row>
    <row r="2" spans="1:19" ht="15" customHeight="1" thickBot="1">
      <c r="A2" s="59" t="s">
        <v>106</v>
      </c>
      <c r="B2" s="13"/>
      <c r="D2" s="13"/>
      <c r="E2" s="13"/>
      <c r="F2" s="13"/>
      <c r="G2" s="13"/>
      <c r="H2" s="13"/>
      <c r="I2" s="13"/>
      <c r="J2" s="13"/>
      <c r="K2" s="13"/>
      <c r="L2" s="13"/>
      <c r="M2" s="13"/>
      <c r="N2" s="13"/>
      <c r="O2" s="13"/>
      <c r="Q2" s="13"/>
      <c r="R2" s="13"/>
      <c r="S2" s="60" t="s">
        <v>107</v>
      </c>
    </row>
    <row r="3" spans="1:19" s="435" customFormat="1" ht="13.5" customHeight="1" thickBot="1">
      <c r="A3" s="770" t="s">
        <v>108</v>
      </c>
      <c r="B3" s="770"/>
      <c r="C3" s="770"/>
      <c r="D3" s="771" t="s">
        <v>109</v>
      </c>
      <c r="E3" s="903" t="s">
        <v>110</v>
      </c>
      <c r="F3" s="903"/>
      <c r="G3" s="912" t="s">
        <v>111</v>
      </c>
      <c r="H3" s="912"/>
      <c r="I3" s="912"/>
      <c r="J3" s="434"/>
      <c r="K3" s="903" t="s">
        <v>112</v>
      </c>
      <c r="L3" s="903"/>
      <c r="M3" s="903" t="s">
        <v>113</v>
      </c>
      <c r="N3" s="903"/>
      <c r="O3" s="903" t="s">
        <v>114</v>
      </c>
      <c r="P3" s="903"/>
      <c r="Q3" s="909" t="s">
        <v>115</v>
      </c>
      <c r="R3" s="909"/>
      <c r="S3" s="910" t="s">
        <v>116</v>
      </c>
    </row>
    <row r="4" spans="1:19" ht="13.5" customHeight="1" thickBot="1">
      <c r="A4" s="770"/>
      <c r="B4" s="770"/>
      <c r="C4" s="770"/>
      <c r="D4" s="771"/>
      <c r="E4" s="903"/>
      <c r="F4" s="903"/>
      <c r="G4" s="912"/>
      <c r="H4" s="912"/>
      <c r="I4" s="912"/>
      <c r="J4" s="44"/>
      <c r="K4" s="903"/>
      <c r="L4" s="903"/>
      <c r="M4" s="903"/>
      <c r="N4" s="903"/>
      <c r="O4" s="903"/>
      <c r="P4" s="903"/>
      <c r="Q4" s="909"/>
      <c r="R4" s="909"/>
      <c r="S4" s="910"/>
    </row>
    <row r="5" spans="1:19" ht="39.75" customHeight="1">
      <c r="A5" s="770"/>
      <c r="B5" s="770"/>
      <c r="C5" s="770"/>
      <c r="D5" s="771"/>
      <c r="E5" s="436"/>
      <c r="F5" s="527" t="s">
        <v>117</v>
      </c>
      <c r="G5" s="132"/>
      <c r="H5" s="527" t="s">
        <v>117</v>
      </c>
      <c r="I5" s="185" t="s">
        <v>426</v>
      </c>
      <c r="J5" s="44"/>
      <c r="K5" s="437"/>
      <c r="L5" s="527" t="s">
        <v>117</v>
      </c>
      <c r="M5" s="438"/>
      <c r="N5" s="527" t="s">
        <v>117</v>
      </c>
      <c r="O5" s="531"/>
      <c r="P5" s="527" t="s">
        <v>117</v>
      </c>
      <c r="Q5" s="531"/>
      <c r="R5" s="527" t="s">
        <v>118</v>
      </c>
      <c r="S5" s="910"/>
    </row>
    <row r="6" spans="1:19" s="435" customFormat="1" ht="20.100000000000001" customHeight="1">
      <c r="A6" s="439"/>
      <c r="B6" s="898" t="s">
        <v>48</v>
      </c>
      <c r="C6" s="898"/>
      <c r="D6" s="61">
        <f>D8+D16</f>
        <v>1231</v>
      </c>
      <c r="E6" s="62">
        <f>E8+E16</f>
        <v>14132</v>
      </c>
      <c r="F6" s="63">
        <f>E6/D6</f>
        <v>11.480097481722177</v>
      </c>
      <c r="G6" s="62">
        <v>58150659</v>
      </c>
      <c r="H6" s="64">
        <f>G6/D6</f>
        <v>47238.553208773352</v>
      </c>
      <c r="I6" s="65">
        <v>4590</v>
      </c>
      <c r="J6" s="66">
        <f>J8+J16</f>
        <v>0</v>
      </c>
      <c r="K6" s="67">
        <v>2095441</v>
      </c>
      <c r="L6" s="68">
        <f>K6/D6</f>
        <v>1702.2266450040618</v>
      </c>
      <c r="M6" s="68">
        <v>4270877</v>
      </c>
      <c r="N6" s="67">
        <f>M6/D6</f>
        <v>3469.4370430544272</v>
      </c>
      <c r="O6" s="186">
        <v>98168</v>
      </c>
      <c r="P6" s="187">
        <f>O6/D6</f>
        <v>79.746547522339554</v>
      </c>
      <c r="Q6" s="68">
        <f>Q8+Q16</f>
        <v>400</v>
      </c>
      <c r="R6" s="67">
        <f>R8+R16</f>
        <v>4279</v>
      </c>
      <c r="S6" s="69">
        <f>S8+S16</f>
        <v>41015575</v>
      </c>
    </row>
    <row r="7" spans="1:19" ht="12" customHeight="1">
      <c r="A7" s="116"/>
      <c r="B7" s="539"/>
      <c r="C7" s="181"/>
      <c r="D7" s="70"/>
      <c r="E7" s="71"/>
      <c r="F7" s="72"/>
      <c r="G7" s="71"/>
      <c r="H7" s="71"/>
      <c r="I7" s="73"/>
      <c r="J7" s="49"/>
      <c r="K7" s="74"/>
      <c r="L7" s="74"/>
      <c r="M7" s="74"/>
      <c r="N7" s="74"/>
      <c r="O7" s="71"/>
      <c r="P7" s="71"/>
      <c r="Q7" s="74"/>
      <c r="R7" s="74"/>
      <c r="S7" s="75"/>
    </row>
    <row r="8" spans="1:19" ht="20.100000000000001" customHeight="1">
      <c r="A8" s="116"/>
      <c r="B8" s="904" t="s">
        <v>119</v>
      </c>
      <c r="C8" s="904"/>
      <c r="D8" s="76">
        <f>SUM(D9:D14)</f>
        <v>434</v>
      </c>
      <c r="E8" s="77">
        <f>SUM(E9:E14)</f>
        <v>7913</v>
      </c>
      <c r="F8" s="78">
        <f>E8/D8</f>
        <v>18.232718894009217</v>
      </c>
      <c r="G8" s="77">
        <v>46751037</v>
      </c>
      <c r="H8" s="77">
        <f>G8/D8</f>
        <v>107721.28341013825</v>
      </c>
      <c r="I8" s="65">
        <v>6139</v>
      </c>
      <c r="J8" s="79">
        <f>SUM(J9:J14)</f>
        <v>0</v>
      </c>
      <c r="K8" s="80">
        <v>1534359</v>
      </c>
      <c r="L8" s="80">
        <f>K8/D8</f>
        <v>3535.3894009216588</v>
      </c>
      <c r="M8" s="80">
        <v>3432546</v>
      </c>
      <c r="N8" s="80">
        <f>M8/D8</f>
        <v>7909.0921658986172</v>
      </c>
      <c r="O8" s="71"/>
      <c r="P8" s="77"/>
      <c r="Q8" s="80">
        <v>0</v>
      </c>
      <c r="R8" s="80">
        <v>0</v>
      </c>
      <c r="S8" s="81">
        <v>36179834</v>
      </c>
    </row>
    <row r="9" spans="1:19" ht="18" customHeight="1">
      <c r="A9" s="116"/>
      <c r="B9" s="539"/>
      <c r="C9" s="182" t="s">
        <v>120</v>
      </c>
      <c r="D9" s="70">
        <v>1</v>
      </c>
      <c r="E9" s="71">
        <v>1</v>
      </c>
      <c r="F9" s="82">
        <f t="shared" ref="F9:F14" si="0">E9/D9</f>
        <v>1</v>
      </c>
      <c r="G9" s="71" t="s">
        <v>121</v>
      </c>
      <c r="H9" s="71" t="s">
        <v>121</v>
      </c>
      <c r="I9" s="83" t="s">
        <v>121</v>
      </c>
      <c r="J9" s="49"/>
      <c r="K9" s="82" t="s">
        <v>121</v>
      </c>
      <c r="L9" s="82" t="s">
        <v>121</v>
      </c>
      <c r="M9" s="74" t="s">
        <v>121</v>
      </c>
      <c r="N9" s="74" t="s">
        <v>121</v>
      </c>
      <c r="O9" s="71"/>
      <c r="P9" s="71"/>
      <c r="Q9" s="74">
        <v>0</v>
      </c>
      <c r="R9" s="74">
        <v>0</v>
      </c>
      <c r="S9" s="75" t="s">
        <v>121</v>
      </c>
    </row>
    <row r="10" spans="1:19" ht="18" customHeight="1">
      <c r="A10" s="116"/>
      <c r="B10" s="539"/>
      <c r="C10" s="182" t="s">
        <v>122</v>
      </c>
      <c r="D10" s="70">
        <v>12</v>
      </c>
      <c r="E10" s="71">
        <v>49</v>
      </c>
      <c r="F10" s="82">
        <f t="shared" si="0"/>
        <v>4.083333333333333</v>
      </c>
      <c r="G10" s="71" t="s">
        <v>121</v>
      </c>
      <c r="H10" s="71" t="s">
        <v>121</v>
      </c>
      <c r="I10" s="83" t="s">
        <v>121</v>
      </c>
      <c r="J10" s="49"/>
      <c r="K10" s="82" t="s">
        <v>121</v>
      </c>
      <c r="L10" s="82" t="s">
        <v>121</v>
      </c>
      <c r="M10" s="74" t="s">
        <v>121</v>
      </c>
      <c r="N10" s="74" t="s">
        <v>121</v>
      </c>
      <c r="O10" s="906" t="s">
        <v>427</v>
      </c>
      <c r="P10" s="906"/>
      <c r="Q10" s="74">
        <v>0</v>
      </c>
      <c r="R10" s="74">
        <v>0</v>
      </c>
      <c r="S10" s="75" t="s">
        <v>121</v>
      </c>
    </row>
    <row r="11" spans="1:19" ht="18" customHeight="1">
      <c r="A11" s="116"/>
      <c r="B11" s="539"/>
      <c r="C11" s="182" t="s">
        <v>123</v>
      </c>
      <c r="D11" s="70">
        <v>134</v>
      </c>
      <c r="E11" s="71">
        <v>3506</v>
      </c>
      <c r="F11" s="72">
        <f t="shared" si="0"/>
        <v>26.164179104477611</v>
      </c>
      <c r="G11" s="71">
        <v>21003117</v>
      </c>
      <c r="H11" s="71">
        <f>G11/D11</f>
        <v>156739.6791044776</v>
      </c>
      <c r="I11" s="84">
        <v>6445</v>
      </c>
      <c r="J11" s="49"/>
      <c r="K11" s="74">
        <v>620502</v>
      </c>
      <c r="L11" s="74">
        <f>K11/D11</f>
        <v>4630.6119402985078</v>
      </c>
      <c r="M11" s="74">
        <v>954454</v>
      </c>
      <c r="N11" s="74">
        <f>M11/D11</f>
        <v>7122.7910447761196</v>
      </c>
      <c r="O11" s="85"/>
      <c r="P11" s="71"/>
      <c r="Q11" s="74">
        <v>0</v>
      </c>
      <c r="R11" s="74">
        <v>0</v>
      </c>
      <c r="S11" s="75">
        <v>15089186</v>
      </c>
    </row>
    <row r="12" spans="1:19" ht="18" customHeight="1">
      <c r="A12" s="116"/>
      <c r="B12" s="539"/>
      <c r="C12" s="182" t="s">
        <v>124</v>
      </c>
      <c r="D12" s="70">
        <v>66</v>
      </c>
      <c r="E12" s="71">
        <v>1142</v>
      </c>
      <c r="F12" s="72">
        <f t="shared" si="0"/>
        <v>17.303030303030305</v>
      </c>
      <c r="G12" s="71">
        <v>8510528</v>
      </c>
      <c r="H12" s="71">
        <f>G12/D12</f>
        <v>128947.39393939394</v>
      </c>
      <c r="I12" s="84">
        <v>7545</v>
      </c>
      <c r="J12" s="49"/>
      <c r="K12" s="74">
        <v>347157</v>
      </c>
      <c r="L12" s="74">
        <f>K12/D12</f>
        <v>5259.954545454545</v>
      </c>
      <c r="M12" s="74">
        <v>629405</v>
      </c>
      <c r="N12" s="74">
        <f>M12/D12</f>
        <v>9536.439393939394</v>
      </c>
      <c r="O12" s="906" t="s">
        <v>428</v>
      </c>
      <c r="P12" s="906"/>
      <c r="Q12" s="74">
        <v>0</v>
      </c>
      <c r="R12" s="74">
        <v>0</v>
      </c>
      <c r="S12" s="75">
        <v>10213861</v>
      </c>
    </row>
    <row r="13" spans="1:19" ht="18" customHeight="1">
      <c r="A13" s="116"/>
      <c r="B13" s="539"/>
      <c r="C13" s="182" t="s">
        <v>125</v>
      </c>
      <c r="D13" s="70">
        <v>131</v>
      </c>
      <c r="E13" s="71">
        <v>1707</v>
      </c>
      <c r="F13" s="72">
        <f t="shared" si="0"/>
        <v>13.030534351145038</v>
      </c>
      <c r="G13" s="71">
        <v>7284795</v>
      </c>
      <c r="H13" s="71">
        <f>G13/D13</f>
        <v>55609.122137404578</v>
      </c>
      <c r="I13" s="84">
        <v>4305</v>
      </c>
      <c r="J13" s="49"/>
      <c r="K13" s="74">
        <v>238327</v>
      </c>
      <c r="L13" s="74">
        <f>K13/D13</f>
        <v>1819.2900763358778</v>
      </c>
      <c r="M13" s="74">
        <v>353490</v>
      </c>
      <c r="N13" s="74">
        <f>M13/D13</f>
        <v>2698.3969465648856</v>
      </c>
      <c r="O13" s="85"/>
      <c r="P13" s="71"/>
      <c r="Q13" s="74">
        <v>0</v>
      </c>
      <c r="R13" s="74">
        <v>0</v>
      </c>
      <c r="S13" s="75">
        <v>4276941</v>
      </c>
    </row>
    <row r="14" spans="1:19" ht="18" customHeight="1">
      <c r="A14" s="116"/>
      <c r="B14" s="539"/>
      <c r="C14" s="182" t="s">
        <v>126</v>
      </c>
      <c r="D14" s="70">
        <v>90</v>
      </c>
      <c r="E14" s="71">
        <v>1508</v>
      </c>
      <c r="F14" s="72">
        <f t="shared" si="0"/>
        <v>16.755555555555556</v>
      </c>
      <c r="G14" s="71">
        <v>9849721</v>
      </c>
      <c r="H14" s="71">
        <v>109441</v>
      </c>
      <c r="I14" s="84">
        <v>6619</v>
      </c>
      <c r="J14" s="49"/>
      <c r="K14" s="74">
        <v>319038</v>
      </c>
      <c r="L14" s="74">
        <f>K14/D14</f>
        <v>3544.8666666666668</v>
      </c>
      <c r="M14" s="74">
        <v>1483775</v>
      </c>
      <c r="N14" s="74">
        <f>M14/D14</f>
        <v>16486.388888888891</v>
      </c>
      <c r="O14" s="71"/>
      <c r="P14" s="71"/>
      <c r="Q14" s="74">
        <v>0</v>
      </c>
      <c r="R14" s="74">
        <v>0</v>
      </c>
      <c r="S14" s="75">
        <v>6556746</v>
      </c>
    </row>
    <row r="15" spans="1:19" ht="12" customHeight="1">
      <c r="A15" s="116"/>
      <c r="B15" s="539"/>
      <c r="C15" s="182"/>
      <c r="D15" s="70"/>
      <c r="E15" s="86"/>
      <c r="F15" s="72"/>
      <c r="G15" s="71"/>
      <c r="H15" s="71"/>
      <c r="I15" s="87"/>
      <c r="J15" s="49"/>
      <c r="K15" s="74"/>
      <c r="L15" s="74"/>
      <c r="M15" s="74"/>
      <c r="N15" s="74"/>
      <c r="O15" s="71"/>
      <c r="P15" s="71"/>
      <c r="Q15" s="71"/>
      <c r="R15" s="71"/>
      <c r="S15" s="88"/>
    </row>
    <row r="16" spans="1:19" ht="18" customHeight="1">
      <c r="A16" s="116"/>
      <c r="B16" s="904" t="s">
        <v>127</v>
      </c>
      <c r="C16" s="904"/>
      <c r="D16" s="76">
        <f>SUM(D17:D22)</f>
        <v>797</v>
      </c>
      <c r="E16" s="77">
        <f>SUM(E17:E22)</f>
        <v>6219</v>
      </c>
      <c r="F16" s="78">
        <f>E16/D16</f>
        <v>7.8030112923462989</v>
      </c>
      <c r="G16" s="77">
        <v>11399622</v>
      </c>
      <c r="H16" s="77">
        <f t="shared" ref="H16:H22" si="1">G16/D16</f>
        <v>14303.164366373901</v>
      </c>
      <c r="I16" s="89">
        <v>2256</v>
      </c>
      <c r="J16" s="79">
        <f>SUM(J17:J22)</f>
        <v>0</v>
      </c>
      <c r="K16" s="80">
        <v>561082</v>
      </c>
      <c r="L16" s="80">
        <f t="shared" ref="L16:L22" si="2">K16/D16</f>
        <v>703.99247176913423</v>
      </c>
      <c r="M16" s="80">
        <v>838331</v>
      </c>
      <c r="N16" s="80">
        <f t="shared" ref="N16:N22" si="3">M16/D16</f>
        <v>1051.8582183186952</v>
      </c>
      <c r="O16" s="80">
        <v>98168</v>
      </c>
      <c r="P16" s="90">
        <f t="shared" ref="P16:P22" si="4">O16/D16</f>
        <v>123.17189460476789</v>
      </c>
      <c r="Q16" s="80">
        <v>400</v>
      </c>
      <c r="R16" s="80">
        <v>4279</v>
      </c>
      <c r="S16" s="81">
        <v>4835741</v>
      </c>
    </row>
    <row r="17" spans="1:19" ht="18" customHeight="1">
      <c r="A17" s="116"/>
      <c r="B17" s="539"/>
      <c r="C17" s="182" t="s">
        <v>128</v>
      </c>
      <c r="D17" s="70">
        <v>1</v>
      </c>
      <c r="E17" s="71">
        <v>3</v>
      </c>
      <c r="F17" s="72">
        <f t="shared" ref="F17:F22" si="5">E17/D17</f>
        <v>3</v>
      </c>
      <c r="G17" s="71" t="s">
        <v>121</v>
      </c>
      <c r="H17" s="71" t="s">
        <v>121</v>
      </c>
      <c r="I17" s="91" t="s">
        <v>121</v>
      </c>
      <c r="J17" s="49"/>
      <c r="K17" s="74" t="s">
        <v>121</v>
      </c>
      <c r="L17" s="74" t="s">
        <v>121</v>
      </c>
      <c r="M17" s="74" t="s">
        <v>121</v>
      </c>
      <c r="N17" s="74" t="s">
        <v>121</v>
      </c>
      <c r="O17" s="74" t="s">
        <v>121</v>
      </c>
      <c r="P17" s="92" t="s">
        <v>121</v>
      </c>
      <c r="Q17" s="74" t="s">
        <v>121</v>
      </c>
      <c r="R17" s="74" t="s">
        <v>121</v>
      </c>
      <c r="S17" s="75" t="s">
        <v>121</v>
      </c>
    </row>
    <row r="18" spans="1:19" ht="18" customHeight="1">
      <c r="A18" s="116"/>
      <c r="B18" s="539"/>
      <c r="C18" s="182" t="s">
        <v>129</v>
      </c>
      <c r="D18" s="70">
        <v>69</v>
      </c>
      <c r="E18" s="71">
        <v>207</v>
      </c>
      <c r="F18" s="72">
        <f t="shared" si="5"/>
        <v>3</v>
      </c>
      <c r="G18" s="71" t="s">
        <v>121</v>
      </c>
      <c r="H18" s="71" t="s">
        <v>121</v>
      </c>
      <c r="I18" s="91" t="s">
        <v>121</v>
      </c>
      <c r="J18" s="49"/>
      <c r="K18" s="74" t="s">
        <v>121</v>
      </c>
      <c r="L18" s="74" t="s">
        <v>121</v>
      </c>
      <c r="M18" s="74" t="s">
        <v>121</v>
      </c>
      <c r="N18" s="74" t="s">
        <v>121</v>
      </c>
      <c r="O18" s="74" t="s">
        <v>121</v>
      </c>
      <c r="P18" s="92" t="s">
        <v>121</v>
      </c>
      <c r="Q18" s="74" t="s">
        <v>121</v>
      </c>
      <c r="R18" s="74" t="s">
        <v>121</v>
      </c>
      <c r="S18" s="75" t="s">
        <v>121</v>
      </c>
    </row>
    <row r="19" spans="1:19" ht="18" customHeight="1">
      <c r="A19" s="116"/>
      <c r="B19" s="539"/>
      <c r="C19" s="182" t="s">
        <v>130</v>
      </c>
      <c r="D19" s="70">
        <v>310</v>
      </c>
      <c r="E19" s="71">
        <v>2776</v>
      </c>
      <c r="F19" s="72">
        <f t="shared" si="5"/>
        <v>8.9548387096774196</v>
      </c>
      <c r="G19" s="71">
        <v>3907468</v>
      </c>
      <c r="H19" s="71">
        <f t="shared" si="1"/>
        <v>12604.735483870967</v>
      </c>
      <c r="I19" s="87">
        <v>1913</v>
      </c>
      <c r="J19" s="49"/>
      <c r="K19" s="74">
        <v>72992</v>
      </c>
      <c r="L19" s="74">
        <f t="shared" si="2"/>
        <v>235.45806451612904</v>
      </c>
      <c r="M19" s="74">
        <v>141829</v>
      </c>
      <c r="N19" s="74">
        <f t="shared" si="3"/>
        <v>457.51290322580644</v>
      </c>
      <c r="O19" s="74">
        <v>36409</v>
      </c>
      <c r="P19" s="92">
        <f t="shared" si="4"/>
        <v>117.4483870967742</v>
      </c>
      <c r="Q19" s="74">
        <v>132</v>
      </c>
      <c r="R19" s="74">
        <v>2165</v>
      </c>
      <c r="S19" s="75">
        <v>441622</v>
      </c>
    </row>
    <row r="20" spans="1:19" ht="18" customHeight="1">
      <c r="A20" s="116"/>
      <c r="B20" s="539"/>
      <c r="C20" s="182" t="s">
        <v>131</v>
      </c>
      <c r="D20" s="70">
        <v>72</v>
      </c>
      <c r="E20" s="71">
        <v>1092</v>
      </c>
      <c r="F20" s="72">
        <f t="shared" si="5"/>
        <v>15.166666666666666</v>
      </c>
      <c r="G20" s="71">
        <v>3533570</v>
      </c>
      <c r="H20" s="71">
        <f t="shared" si="1"/>
        <v>49077.361111111109</v>
      </c>
      <c r="I20" s="87">
        <v>3266</v>
      </c>
      <c r="J20" s="49"/>
      <c r="K20" s="74">
        <v>416293</v>
      </c>
      <c r="L20" s="74">
        <f t="shared" si="2"/>
        <v>5781.8472222222226</v>
      </c>
      <c r="M20" s="74">
        <v>295689</v>
      </c>
      <c r="N20" s="74">
        <f t="shared" si="3"/>
        <v>4106.791666666667</v>
      </c>
      <c r="O20" s="74">
        <v>6261</v>
      </c>
      <c r="P20" s="92">
        <f t="shared" si="4"/>
        <v>86.958333333333329</v>
      </c>
      <c r="Q20" s="74">
        <v>58</v>
      </c>
      <c r="R20" s="74">
        <v>551</v>
      </c>
      <c r="S20" s="75">
        <v>3350852</v>
      </c>
    </row>
    <row r="21" spans="1:19" ht="18" customHeight="1">
      <c r="A21" s="116"/>
      <c r="B21" s="539"/>
      <c r="C21" s="181" t="s">
        <v>132</v>
      </c>
      <c r="D21" s="70">
        <v>76</v>
      </c>
      <c r="E21" s="71">
        <v>388</v>
      </c>
      <c r="F21" s="72">
        <f t="shared" si="5"/>
        <v>5.1052631578947372</v>
      </c>
      <c r="G21" s="71">
        <v>655851</v>
      </c>
      <c r="H21" s="71">
        <f t="shared" si="1"/>
        <v>8629.6184210526317</v>
      </c>
      <c r="I21" s="87">
        <v>1832</v>
      </c>
      <c r="J21" s="49"/>
      <c r="K21" s="74">
        <v>25918</v>
      </c>
      <c r="L21" s="74">
        <f t="shared" si="2"/>
        <v>341.0263157894737</v>
      </c>
      <c r="M21" s="74">
        <v>92499</v>
      </c>
      <c r="N21" s="74">
        <f t="shared" si="3"/>
        <v>1217.0921052631579</v>
      </c>
      <c r="O21" s="74">
        <v>12741</v>
      </c>
      <c r="P21" s="92">
        <f t="shared" si="4"/>
        <v>167.64473684210526</v>
      </c>
      <c r="Q21" s="74">
        <v>46</v>
      </c>
      <c r="R21" s="74">
        <v>234</v>
      </c>
      <c r="S21" s="75">
        <v>213777</v>
      </c>
    </row>
    <row r="22" spans="1:19" ht="18" customHeight="1" thickBot="1">
      <c r="A22" s="117"/>
      <c r="B22" s="160"/>
      <c r="C22" s="183" t="s">
        <v>133</v>
      </c>
      <c r="D22" s="93">
        <v>269</v>
      </c>
      <c r="E22" s="94">
        <v>1753</v>
      </c>
      <c r="F22" s="95">
        <f t="shared" si="5"/>
        <v>6.5167286245353164</v>
      </c>
      <c r="G22" s="94">
        <v>3056130</v>
      </c>
      <c r="H22" s="94">
        <f t="shared" si="1"/>
        <v>11361.078066914499</v>
      </c>
      <c r="I22" s="96">
        <v>2213</v>
      </c>
      <c r="J22" s="55"/>
      <c r="K22" s="97">
        <v>45811</v>
      </c>
      <c r="L22" s="97">
        <f t="shared" si="2"/>
        <v>170.3011152416357</v>
      </c>
      <c r="M22" s="97">
        <v>265823</v>
      </c>
      <c r="N22" s="97">
        <f t="shared" si="3"/>
        <v>988.18959107806688</v>
      </c>
      <c r="O22" s="97">
        <v>36022</v>
      </c>
      <c r="P22" s="98">
        <f t="shared" si="4"/>
        <v>133.91078066914497</v>
      </c>
      <c r="Q22" s="97">
        <v>131</v>
      </c>
      <c r="R22" s="97">
        <v>1188</v>
      </c>
      <c r="S22" s="99">
        <v>814631</v>
      </c>
    </row>
    <row r="23" spans="1:19" ht="15" customHeight="1">
      <c r="C23" s="13"/>
      <c r="D23" s="13"/>
      <c r="E23" s="13"/>
      <c r="F23" s="13"/>
      <c r="G23" s="13"/>
      <c r="I23" s="13"/>
      <c r="J23" s="13"/>
      <c r="K23" s="13"/>
      <c r="L23" s="13"/>
      <c r="M23" s="13"/>
      <c r="N23" s="13"/>
      <c r="O23" s="13"/>
      <c r="P23" s="13"/>
      <c r="Q23" s="13"/>
      <c r="S23" s="60" t="s">
        <v>95</v>
      </c>
    </row>
    <row r="24" spans="1:19" ht="113.25" customHeight="1">
      <c r="B24" s="916" t="s">
        <v>134</v>
      </c>
      <c r="C24" s="916"/>
      <c r="D24" s="916"/>
      <c r="E24" s="916"/>
      <c r="F24" s="916"/>
      <c r="G24" s="916"/>
      <c r="H24" s="916"/>
      <c r="I24" s="916"/>
      <c r="J24" s="13"/>
      <c r="K24" s="13"/>
      <c r="L24" s="13"/>
      <c r="M24" s="13"/>
      <c r="N24" s="13"/>
      <c r="O24" s="13"/>
      <c r="P24" s="13"/>
      <c r="Q24" s="13"/>
      <c r="R24" s="13"/>
      <c r="S24" s="13"/>
    </row>
    <row r="25" spans="1:19" ht="15" customHeight="1" thickBot="1">
      <c r="A25" s="905" t="s">
        <v>135</v>
      </c>
      <c r="B25" s="905"/>
      <c r="C25" s="905"/>
      <c r="D25" s="905"/>
      <c r="E25" s="905"/>
      <c r="F25" s="905"/>
      <c r="G25" s="905"/>
      <c r="H25" s="905"/>
      <c r="I25" s="905"/>
      <c r="J25" s="13"/>
      <c r="K25" s="13"/>
      <c r="L25" s="13"/>
      <c r="M25" s="13"/>
      <c r="N25" s="13"/>
      <c r="O25" s="13"/>
      <c r="P25" s="13"/>
      <c r="S25" s="60" t="s">
        <v>136</v>
      </c>
    </row>
    <row r="26" spans="1:19" ht="23.25" customHeight="1" thickBot="1">
      <c r="A26" s="770" t="s">
        <v>137</v>
      </c>
      <c r="B26" s="770"/>
      <c r="C26" s="770"/>
      <c r="D26" s="739" t="s">
        <v>138</v>
      </c>
      <c r="E26" s="739"/>
      <c r="F26" s="739"/>
      <c r="G26" s="739"/>
      <c r="H26" s="739"/>
      <c r="I26" s="739"/>
      <c r="J26" s="296"/>
      <c r="K26" s="867" t="s">
        <v>139</v>
      </c>
      <c r="L26" s="867"/>
      <c r="M26" s="867"/>
      <c r="N26" s="867"/>
      <c r="O26" s="867"/>
      <c r="P26" s="867"/>
      <c r="Q26" s="867"/>
      <c r="R26" s="867"/>
      <c r="S26" s="867"/>
    </row>
    <row r="27" spans="1:19" ht="23.25" customHeight="1" thickBot="1">
      <c r="A27" s="770"/>
      <c r="B27" s="770"/>
      <c r="C27" s="770"/>
      <c r="D27" s="738" t="s">
        <v>140</v>
      </c>
      <c r="E27" s="738"/>
      <c r="F27" s="738" t="s">
        <v>141</v>
      </c>
      <c r="G27" s="738"/>
      <c r="H27" s="738"/>
      <c r="I27" s="712" t="s">
        <v>142</v>
      </c>
      <c r="J27" s="441"/>
      <c r="K27" s="738" t="s">
        <v>143</v>
      </c>
      <c r="L27" s="738"/>
      <c r="M27" s="738" t="s">
        <v>141</v>
      </c>
      <c r="N27" s="738"/>
      <c r="O27" s="747" t="s">
        <v>144</v>
      </c>
      <c r="P27" s="747"/>
      <c r="Q27" s="747"/>
      <c r="R27" s="747"/>
      <c r="S27" s="747"/>
    </row>
    <row r="28" spans="1:19" ht="23.25" customHeight="1">
      <c r="A28" s="770"/>
      <c r="B28" s="770"/>
      <c r="C28" s="770"/>
      <c r="D28" s="738"/>
      <c r="E28" s="738"/>
      <c r="F28" s="35" t="s">
        <v>145</v>
      </c>
      <c r="G28" s="527" t="s">
        <v>146</v>
      </c>
      <c r="H28" s="527" t="s">
        <v>147</v>
      </c>
      <c r="I28" s="712"/>
      <c r="J28" s="44"/>
      <c r="K28" s="738"/>
      <c r="L28" s="738"/>
      <c r="M28" s="738" t="s">
        <v>148</v>
      </c>
      <c r="N28" s="738"/>
      <c r="O28" s="738" t="s">
        <v>145</v>
      </c>
      <c r="P28" s="738"/>
      <c r="Q28" s="738" t="s">
        <v>149</v>
      </c>
      <c r="R28" s="738"/>
      <c r="S28" s="529" t="s">
        <v>150</v>
      </c>
    </row>
    <row r="29" spans="1:19" s="435" customFormat="1" ht="20.100000000000001" customHeight="1">
      <c r="A29" s="439"/>
      <c r="B29" s="898" t="s">
        <v>48</v>
      </c>
      <c r="C29" s="898"/>
      <c r="D29" s="907">
        <f>D31+D39</f>
        <v>1231</v>
      </c>
      <c r="E29" s="907"/>
      <c r="F29" s="68">
        <f>F31+F39</f>
        <v>655</v>
      </c>
      <c r="G29" s="100">
        <f>G31+G39</f>
        <v>377</v>
      </c>
      <c r="H29" s="68">
        <f>H31+H39</f>
        <v>278</v>
      </c>
      <c r="I29" s="68">
        <f>I31+I39</f>
        <v>576</v>
      </c>
      <c r="J29" s="101"/>
      <c r="K29" s="908">
        <f>SUM(K31,K39)</f>
        <v>14132</v>
      </c>
      <c r="L29" s="908"/>
      <c r="M29" s="902">
        <f>M31+M39</f>
        <v>12184</v>
      </c>
      <c r="N29" s="902">
        <f t="shared" ref="N29:S29" si="6">N31+N39</f>
        <v>0</v>
      </c>
      <c r="O29" s="902">
        <f t="shared" si="6"/>
        <v>1948</v>
      </c>
      <c r="P29" s="902">
        <f t="shared" si="6"/>
        <v>0</v>
      </c>
      <c r="Q29" s="902">
        <f t="shared" si="6"/>
        <v>743</v>
      </c>
      <c r="R29" s="902">
        <f t="shared" si="6"/>
        <v>0</v>
      </c>
      <c r="S29" s="102">
        <f t="shared" si="6"/>
        <v>1205</v>
      </c>
    </row>
    <row r="30" spans="1:19" ht="12" customHeight="1">
      <c r="A30" s="116"/>
      <c r="B30" s="911"/>
      <c r="C30" s="911"/>
      <c r="D30" s="537"/>
      <c r="E30" s="103"/>
      <c r="F30" s="74"/>
      <c r="G30" s="103"/>
      <c r="H30" s="74"/>
      <c r="I30" s="74"/>
      <c r="J30" s="82"/>
      <c r="K30" s="538"/>
      <c r="L30" s="538"/>
      <c r="M30" s="536"/>
      <c r="N30" s="536"/>
      <c r="O30" s="536"/>
      <c r="P30" s="536"/>
      <c r="Q30" s="536"/>
      <c r="R30" s="536"/>
      <c r="S30" s="104"/>
    </row>
    <row r="31" spans="1:19" ht="20.100000000000001" customHeight="1">
      <c r="A31" s="116"/>
      <c r="B31" s="904" t="s">
        <v>151</v>
      </c>
      <c r="C31" s="904"/>
      <c r="D31" s="900">
        <f>SUM(D32:E37)</f>
        <v>434</v>
      </c>
      <c r="E31" s="900"/>
      <c r="F31" s="80">
        <f>SUM(F32:F37)</f>
        <v>373</v>
      </c>
      <c r="G31" s="105">
        <f>SUM(G32:G37)</f>
        <v>270</v>
      </c>
      <c r="H31" s="80">
        <f>SUM(H32:H37)</f>
        <v>103</v>
      </c>
      <c r="I31" s="80">
        <f>SUM(I32:I37)</f>
        <v>61</v>
      </c>
      <c r="J31" s="106"/>
      <c r="K31" s="901">
        <f>SUM(K32:L37)</f>
        <v>7913</v>
      </c>
      <c r="L31" s="901"/>
      <c r="M31" s="899">
        <f>SUM(M32:N37)</f>
        <v>7656</v>
      </c>
      <c r="N31" s="899"/>
      <c r="O31" s="899">
        <f>SUM(O32:P37)</f>
        <v>257</v>
      </c>
      <c r="P31" s="899"/>
      <c r="Q31" s="899">
        <f>SUM(Q32:R37)</f>
        <v>69</v>
      </c>
      <c r="R31" s="899"/>
      <c r="S31" s="107">
        <f>SUM(S32:S37)</f>
        <v>188</v>
      </c>
    </row>
    <row r="32" spans="1:19" ht="18" customHeight="1">
      <c r="A32" s="116"/>
      <c r="B32" s="539"/>
      <c r="C32" s="182" t="s">
        <v>120</v>
      </c>
      <c r="D32" s="894">
        <v>1</v>
      </c>
      <c r="E32" s="894"/>
      <c r="F32" s="74">
        <v>1</v>
      </c>
      <c r="G32" s="103">
        <v>1</v>
      </c>
      <c r="H32" s="74">
        <v>0</v>
      </c>
      <c r="I32" s="74">
        <v>0</v>
      </c>
      <c r="J32" s="82"/>
      <c r="K32" s="895">
        <v>1</v>
      </c>
      <c r="L32" s="895"/>
      <c r="M32" s="892">
        <v>1</v>
      </c>
      <c r="N32" s="892"/>
      <c r="O32" s="892">
        <v>0</v>
      </c>
      <c r="P32" s="892"/>
      <c r="Q32" s="892">
        <v>0</v>
      </c>
      <c r="R32" s="892"/>
      <c r="S32" s="104">
        <v>0</v>
      </c>
    </row>
    <row r="33" spans="1:19" ht="18" customHeight="1">
      <c r="A33" s="116"/>
      <c r="B33" s="539"/>
      <c r="C33" s="181" t="s">
        <v>122</v>
      </c>
      <c r="D33" s="894">
        <v>12</v>
      </c>
      <c r="E33" s="894"/>
      <c r="F33" s="74">
        <v>4</v>
      </c>
      <c r="G33" s="103">
        <v>4</v>
      </c>
      <c r="H33" s="74">
        <v>0</v>
      </c>
      <c r="I33" s="74">
        <v>8</v>
      </c>
      <c r="J33" s="82"/>
      <c r="K33" s="895">
        <v>49</v>
      </c>
      <c r="L33" s="895"/>
      <c r="M33" s="892">
        <v>33</v>
      </c>
      <c r="N33" s="892"/>
      <c r="O33" s="892">
        <v>16</v>
      </c>
      <c r="P33" s="892"/>
      <c r="Q33" s="892">
        <v>9</v>
      </c>
      <c r="R33" s="892"/>
      <c r="S33" s="104">
        <v>7</v>
      </c>
    </row>
    <row r="34" spans="1:19" ht="18" customHeight="1">
      <c r="A34" s="116"/>
      <c r="B34" s="539"/>
      <c r="C34" s="181" t="s">
        <v>123</v>
      </c>
      <c r="D34" s="894">
        <v>134</v>
      </c>
      <c r="E34" s="894"/>
      <c r="F34" s="74">
        <v>114</v>
      </c>
      <c r="G34" s="103">
        <v>86</v>
      </c>
      <c r="H34" s="74">
        <v>28</v>
      </c>
      <c r="I34" s="74">
        <v>20</v>
      </c>
      <c r="J34" s="82"/>
      <c r="K34" s="895">
        <v>3506</v>
      </c>
      <c r="L34" s="895"/>
      <c r="M34" s="892">
        <v>3424</v>
      </c>
      <c r="N34" s="892"/>
      <c r="O34" s="892">
        <v>82</v>
      </c>
      <c r="P34" s="892"/>
      <c r="Q34" s="892">
        <v>23</v>
      </c>
      <c r="R34" s="892"/>
      <c r="S34" s="104">
        <v>59</v>
      </c>
    </row>
    <row r="35" spans="1:19" ht="18" customHeight="1">
      <c r="A35" s="116"/>
      <c r="B35" s="539"/>
      <c r="C35" s="181" t="s">
        <v>124</v>
      </c>
      <c r="D35" s="894">
        <v>66</v>
      </c>
      <c r="E35" s="894"/>
      <c r="F35" s="74">
        <v>56</v>
      </c>
      <c r="G35" s="103">
        <v>43</v>
      </c>
      <c r="H35" s="74">
        <v>13</v>
      </c>
      <c r="I35" s="74">
        <v>10</v>
      </c>
      <c r="J35" s="82"/>
      <c r="K35" s="895">
        <v>1142</v>
      </c>
      <c r="L35" s="895"/>
      <c r="M35" s="892">
        <v>1096</v>
      </c>
      <c r="N35" s="892"/>
      <c r="O35" s="892">
        <v>46</v>
      </c>
      <c r="P35" s="892"/>
      <c r="Q35" s="892">
        <v>10</v>
      </c>
      <c r="R35" s="892"/>
      <c r="S35" s="104">
        <v>36</v>
      </c>
    </row>
    <row r="36" spans="1:19" ht="18" customHeight="1">
      <c r="A36" s="116"/>
      <c r="B36" s="539"/>
      <c r="C36" s="181" t="s">
        <v>125</v>
      </c>
      <c r="D36" s="894">
        <v>131</v>
      </c>
      <c r="E36" s="894"/>
      <c r="F36" s="74">
        <v>117</v>
      </c>
      <c r="G36" s="103">
        <v>68</v>
      </c>
      <c r="H36" s="74">
        <v>49</v>
      </c>
      <c r="I36" s="74">
        <v>14</v>
      </c>
      <c r="J36" s="82"/>
      <c r="K36" s="895">
        <v>1707</v>
      </c>
      <c r="L36" s="895"/>
      <c r="M36" s="892">
        <v>1618</v>
      </c>
      <c r="N36" s="892"/>
      <c r="O36" s="892">
        <v>89</v>
      </c>
      <c r="P36" s="892"/>
      <c r="Q36" s="892">
        <v>17</v>
      </c>
      <c r="R36" s="892"/>
      <c r="S36" s="104">
        <v>72</v>
      </c>
    </row>
    <row r="37" spans="1:19" ht="18" customHeight="1">
      <c r="A37" s="116"/>
      <c r="B37" s="539"/>
      <c r="C37" s="181" t="s">
        <v>126</v>
      </c>
      <c r="D37" s="894">
        <v>90</v>
      </c>
      <c r="E37" s="894"/>
      <c r="F37" s="74">
        <v>81</v>
      </c>
      <c r="G37" s="103">
        <v>68</v>
      </c>
      <c r="H37" s="74">
        <v>13</v>
      </c>
      <c r="I37" s="74">
        <v>9</v>
      </c>
      <c r="J37" s="82"/>
      <c r="K37" s="895">
        <v>1508</v>
      </c>
      <c r="L37" s="895"/>
      <c r="M37" s="892">
        <v>1484</v>
      </c>
      <c r="N37" s="892"/>
      <c r="O37" s="892">
        <v>24</v>
      </c>
      <c r="P37" s="892"/>
      <c r="Q37" s="892">
        <v>10</v>
      </c>
      <c r="R37" s="892"/>
      <c r="S37" s="104">
        <v>14</v>
      </c>
    </row>
    <row r="38" spans="1:19" ht="12" customHeight="1">
      <c r="A38" s="116"/>
      <c r="B38" s="539"/>
      <c r="C38" s="182"/>
      <c r="D38" s="894"/>
      <c r="E38" s="894"/>
      <c r="F38" s="74"/>
      <c r="G38" s="103"/>
      <c r="H38" s="74"/>
      <c r="I38" s="74"/>
      <c r="J38" s="82"/>
      <c r="K38" s="895"/>
      <c r="L38" s="895"/>
      <c r="M38" s="892"/>
      <c r="N38" s="892"/>
      <c r="O38" s="892"/>
      <c r="P38" s="892"/>
      <c r="Q38" s="892"/>
      <c r="R38" s="892"/>
      <c r="S38" s="104"/>
    </row>
    <row r="39" spans="1:19" ht="18" customHeight="1">
      <c r="A39" s="116"/>
      <c r="B39" s="898" t="s">
        <v>127</v>
      </c>
      <c r="C39" s="898"/>
      <c r="D39" s="900">
        <f>SUM(D40:E45)</f>
        <v>797</v>
      </c>
      <c r="E39" s="900"/>
      <c r="F39" s="80">
        <f>SUM(F40:F45)</f>
        <v>282</v>
      </c>
      <c r="G39" s="105">
        <f>SUM(G40:G45)</f>
        <v>107</v>
      </c>
      <c r="H39" s="80">
        <f>SUM(H40:H45)</f>
        <v>175</v>
      </c>
      <c r="I39" s="80">
        <f>SUM(I40:I45)</f>
        <v>515</v>
      </c>
      <c r="J39" s="106"/>
      <c r="K39" s="901">
        <f>SUM(K40:L45)</f>
        <v>6219</v>
      </c>
      <c r="L39" s="901"/>
      <c r="M39" s="899">
        <f>SUM(M40:N45)</f>
        <v>4528</v>
      </c>
      <c r="N39" s="899"/>
      <c r="O39" s="899">
        <f>SUM(O40:P45)</f>
        <v>1691</v>
      </c>
      <c r="P39" s="899"/>
      <c r="Q39" s="899">
        <f>SUM(Q40:R45)</f>
        <v>674</v>
      </c>
      <c r="R39" s="899"/>
      <c r="S39" s="107">
        <f>SUM(S40:S45)</f>
        <v>1017</v>
      </c>
    </row>
    <row r="40" spans="1:19" ht="18" customHeight="1">
      <c r="A40" s="116"/>
      <c r="B40" s="539"/>
      <c r="C40" s="181" t="s">
        <v>128</v>
      </c>
      <c r="D40" s="894">
        <v>1</v>
      </c>
      <c r="E40" s="894"/>
      <c r="F40" s="74">
        <v>1</v>
      </c>
      <c r="G40" s="103">
        <v>0</v>
      </c>
      <c r="H40" s="74">
        <v>1</v>
      </c>
      <c r="I40" s="74">
        <v>0</v>
      </c>
      <c r="J40" s="82"/>
      <c r="K40" s="895">
        <v>3</v>
      </c>
      <c r="L40" s="895"/>
      <c r="M40" s="892">
        <v>3</v>
      </c>
      <c r="N40" s="892"/>
      <c r="O40" s="892">
        <v>0</v>
      </c>
      <c r="P40" s="892"/>
      <c r="Q40" s="892">
        <v>0</v>
      </c>
      <c r="R40" s="892"/>
      <c r="S40" s="104">
        <v>0</v>
      </c>
    </row>
    <row r="41" spans="1:19" ht="18" customHeight="1">
      <c r="A41" s="116"/>
      <c r="B41" s="539"/>
      <c r="C41" s="181" t="s">
        <v>129</v>
      </c>
      <c r="D41" s="894">
        <v>69</v>
      </c>
      <c r="E41" s="894"/>
      <c r="F41" s="74">
        <v>21</v>
      </c>
      <c r="G41" s="103">
        <v>7</v>
      </c>
      <c r="H41" s="74">
        <v>14</v>
      </c>
      <c r="I41" s="74">
        <v>48</v>
      </c>
      <c r="J41" s="82"/>
      <c r="K41" s="895">
        <v>207</v>
      </c>
      <c r="L41" s="895"/>
      <c r="M41" s="892">
        <v>132</v>
      </c>
      <c r="N41" s="892"/>
      <c r="O41" s="892">
        <v>75</v>
      </c>
      <c r="P41" s="892"/>
      <c r="Q41" s="892">
        <v>53</v>
      </c>
      <c r="R41" s="892"/>
      <c r="S41" s="104">
        <v>22</v>
      </c>
    </row>
    <row r="42" spans="1:19" ht="18" customHeight="1">
      <c r="A42" s="116"/>
      <c r="B42" s="539"/>
      <c r="C42" s="181" t="s">
        <v>130</v>
      </c>
      <c r="D42" s="894">
        <v>310</v>
      </c>
      <c r="E42" s="894"/>
      <c r="F42" s="74">
        <v>80</v>
      </c>
      <c r="G42" s="103">
        <v>25</v>
      </c>
      <c r="H42" s="74">
        <v>55</v>
      </c>
      <c r="I42" s="74">
        <v>230</v>
      </c>
      <c r="J42" s="82"/>
      <c r="K42" s="895">
        <v>2776</v>
      </c>
      <c r="L42" s="895"/>
      <c r="M42" s="892">
        <v>1891</v>
      </c>
      <c r="N42" s="892"/>
      <c r="O42" s="892">
        <v>885</v>
      </c>
      <c r="P42" s="892"/>
      <c r="Q42" s="892">
        <v>318</v>
      </c>
      <c r="R42" s="892"/>
      <c r="S42" s="104">
        <v>567</v>
      </c>
    </row>
    <row r="43" spans="1:19" ht="18" customHeight="1">
      <c r="A43" s="116"/>
      <c r="B43" s="539"/>
      <c r="C43" s="181" t="s">
        <v>131</v>
      </c>
      <c r="D43" s="894">
        <v>72</v>
      </c>
      <c r="E43" s="894"/>
      <c r="F43" s="74">
        <v>34</v>
      </c>
      <c r="G43" s="103">
        <v>17</v>
      </c>
      <c r="H43" s="74">
        <v>17</v>
      </c>
      <c r="I43" s="74">
        <v>38</v>
      </c>
      <c r="J43" s="82"/>
      <c r="K43" s="895">
        <v>1092</v>
      </c>
      <c r="L43" s="895"/>
      <c r="M43" s="892">
        <v>1010</v>
      </c>
      <c r="N43" s="892"/>
      <c r="O43" s="892">
        <v>82</v>
      </c>
      <c r="P43" s="892"/>
      <c r="Q43" s="892">
        <v>46</v>
      </c>
      <c r="R43" s="892"/>
      <c r="S43" s="104">
        <v>36</v>
      </c>
    </row>
    <row r="44" spans="1:19" ht="18" customHeight="1">
      <c r="A44" s="116"/>
      <c r="B44" s="539"/>
      <c r="C44" s="181" t="s">
        <v>132</v>
      </c>
      <c r="D44" s="894">
        <v>76</v>
      </c>
      <c r="E44" s="894"/>
      <c r="F44" s="74">
        <v>32</v>
      </c>
      <c r="G44" s="103">
        <v>14</v>
      </c>
      <c r="H44" s="74">
        <v>18</v>
      </c>
      <c r="I44" s="74">
        <v>44</v>
      </c>
      <c r="J44" s="82"/>
      <c r="K44" s="895">
        <v>388</v>
      </c>
      <c r="L44" s="895"/>
      <c r="M44" s="892">
        <v>298</v>
      </c>
      <c r="N44" s="892"/>
      <c r="O44" s="892">
        <v>90</v>
      </c>
      <c r="P44" s="892"/>
      <c r="Q44" s="892">
        <v>57</v>
      </c>
      <c r="R44" s="892"/>
      <c r="S44" s="104">
        <v>33</v>
      </c>
    </row>
    <row r="45" spans="1:19" ht="18" customHeight="1" thickBot="1">
      <c r="A45" s="117"/>
      <c r="B45" s="160"/>
      <c r="C45" s="184" t="s">
        <v>133</v>
      </c>
      <c r="D45" s="896">
        <v>269</v>
      </c>
      <c r="E45" s="896"/>
      <c r="F45" s="97">
        <v>114</v>
      </c>
      <c r="G45" s="108">
        <v>44</v>
      </c>
      <c r="H45" s="97">
        <v>70</v>
      </c>
      <c r="I45" s="97">
        <v>155</v>
      </c>
      <c r="J45" s="109"/>
      <c r="K45" s="897">
        <v>1753</v>
      </c>
      <c r="L45" s="897"/>
      <c r="M45" s="893">
        <v>1194</v>
      </c>
      <c r="N45" s="893"/>
      <c r="O45" s="893">
        <v>559</v>
      </c>
      <c r="P45" s="893"/>
      <c r="Q45" s="893">
        <v>200</v>
      </c>
      <c r="R45" s="893"/>
      <c r="S45" s="110">
        <v>359</v>
      </c>
    </row>
    <row r="46" spans="1:19" ht="15" customHeight="1">
      <c r="C46" s="13"/>
      <c r="D46" s="13"/>
      <c r="E46" s="13"/>
      <c r="F46" s="13"/>
      <c r="G46" s="13"/>
      <c r="H46" s="13"/>
      <c r="I46" s="13"/>
      <c r="J46" s="13"/>
      <c r="K46" s="13"/>
      <c r="L46" s="13"/>
      <c r="M46" s="13"/>
      <c r="N46" s="13"/>
      <c r="O46" s="13"/>
      <c r="P46" s="13"/>
      <c r="Q46" s="13"/>
      <c r="S46" s="60" t="s">
        <v>95</v>
      </c>
    </row>
    <row r="47" spans="1:19" ht="17.100000000000001" customHeight="1">
      <c r="K47" s="13"/>
      <c r="L47" s="13"/>
      <c r="M47" s="13"/>
      <c r="N47" s="13"/>
      <c r="O47" s="13"/>
      <c r="P47" s="13"/>
      <c r="Q47" s="13"/>
      <c r="R47" s="13"/>
      <c r="S47" s="13"/>
    </row>
    <row r="48" spans="1:19" ht="17.100000000000001" customHeight="1">
      <c r="K48" s="13"/>
      <c r="L48" s="13"/>
      <c r="M48" s="13"/>
      <c r="N48" s="13"/>
      <c r="O48" s="13"/>
      <c r="P48" s="13"/>
      <c r="Q48" s="13"/>
      <c r="R48" s="13"/>
      <c r="S48" s="13"/>
    </row>
    <row r="49" spans="11:19" ht="17.100000000000001" customHeight="1">
      <c r="K49" s="13"/>
      <c r="L49" s="13"/>
      <c r="M49" s="13"/>
      <c r="N49" s="13"/>
      <c r="O49" s="13"/>
      <c r="P49" s="13"/>
      <c r="Q49" s="13"/>
      <c r="R49" s="13"/>
      <c r="S49" s="13"/>
    </row>
    <row r="50" spans="11:19" ht="17.100000000000001" customHeight="1">
      <c r="K50" s="13"/>
      <c r="L50" s="13"/>
      <c r="M50" s="13"/>
      <c r="N50" s="13"/>
      <c r="O50" s="13"/>
      <c r="P50" s="13"/>
      <c r="Q50" s="13"/>
      <c r="R50" s="13"/>
      <c r="S50" s="13"/>
    </row>
    <row r="51" spans="11:19" ht="17.100000000000001" customHeight="1">
      <c r="K51" s="13"/>
      <c r="L51" s="13"/>
      <c r="M51" s="13"/>
      <c r="N51" s="13"/>
      <c r="O51" s="13"/>
      <c r="P51" s="13"/>
      <c r="Q51" s="13"/>
      <c r="R51" s="13"/>
      <c r="S51" s="13"/>
    </row>
    <row r="52" spans="11:19" ht="17.100000000000001" customHeight="1">
      <c r="K52" s="13"/>
      <c r="L52" s="13"/>
      <c r="M52" s="13"/>
      <c r="N52" s="13"/>
      <c r="O52" s="13"/>
      <c r="P52" s="13"/>
      <c r="Q52" s="13"/>
      <c r="R52" s="13"/>
      <c r="S52" s="13"/>
    </row>
    <row r="53" spans="11:19" ht="17.100000000000001" customHeight="1">
      <c r="K53" s="13"/>
      <c r="L53" s="13"/>
      <c r="M53" s="13"/>
      <c r="N53" s="13"/>
      <c r="O53" s="13"/>
      <c r="P53" s="13"/>
      <c r="Q53" s="13"/>
      <c r="R53" s="13"/>
      <c r="S53" s="13"/>
    </row>
    <row r="54" spans="11:19" ht="17.100000000000001" customHeight="1">
      <c r="K54" s="13"/>
      <c r="L54" s="13"/>
      <c r="M54" s="13"/>
      <c r="N54" s="13"/>
      <c r="O54" s="13"/>
      <c r="P54" s="13"/>
      <c r="Q54" s="13"/>
      <c r="R54" s="13"/>
      <c r="S54" s="13"/>
    </row>
    <row r="55" spans="11:19" ht="17.100000000000001" customHeight="1">
      <c r="K55" s="13"/>
      <c r="L55" s="13"/>
      <c r="M55" s="13"/>
      <c r="N55" s="13"/>
      <c r="O55" s="13"/>
      <c r="P55" s="13"/>
      <c r="Q55" s="13"/>
      <c r="R55" s="13"/>
      <c r="S55" s="13"/>
    </row>
    <row r="56" spans="11:19" ht="17.100000000000001" customHeight="1">
      <c r="K56" s="13"/>
      <c r="L56" s="13"/>
      <c r="M56" s="13"/>
      <c r="N56" s="13"/>
      <c r="O56" s="13"/>
      <c r="P56" s="13"/>
      <c r="Q56" s="13"/>
      <c r="R56" s="13"/>
      <c r="S56" s="13"/>
    </row>
    <row r="57" spans="11:19" ht="17.100000000000001" customHeight="1">
      <c r="K57" s="13"/>
      <c r="L57" s="13"/>
      <c r="M57" s="13"/>
      <c r="N57" s="13"/>
      <c r="O57" s="13"/>
      <c r="P57" s="13"/>
      <c r="Q57" s="13"/>
      <c r="R57" s="13"/>
      <c r="S57" s="13"/>
    </row>
    <row r="58" spans="11:19" ht="17.100000000000001" customHeight="1">
      <c r="K58" s="13"/>
      <c r="L58" s="13"/>
      <c r="M58" s="13"/>
      <c r="N58" s="13"/>
      <c r="O58" s="13"/>
      <c r="P58" s="13"/>
      <c r="Q58" s="13"/>
      <c r="R58" s="13"/>
      <c r="S58" s="13"/>
    </row>
    <row r="59" spans="11:19" ht="17.100000000000001" customHeight="1">
      <c r="K59" s="13"/>
      <c r="L59" s="13"/>
      <c r="M59" s="13"/>
      <c r="N59" s="13"/>
      <c r="O59" s="13"/>
      <c r="P59" s="13"/>
      <c r="Q59" s="13"/>
      <c r="R59" s="13"/>
      <c r="S59" s="13"/>
    </row>
    <row r="60" spans="11:19" ht="17.100000000000001" customHeight="1">
      <c r="K60" s="13"/>
      <c r="L60" s="13"/>
      <c r="M60" s="13"/>
      <c r="N60" s="13"/>
      <c r="O60" s="13"/>
      <c r="P60" s="13"/>
      <c r="Q60" s="13"/>
      <c r="R60" s="13"/>
      <c r="S60" s="13"/>
    </row>
    <row r="61" spans="11:19" ht="17.100000000000001" customHeight="1">
      <c r="K61" s="13"/>
      <c r="L61" s="13"/>
      <c r="M61" s="13"/>
      <c r="N61" s="13"/>
      <c r="O61" s="13"/>
      <c r="P61" s="13"/>
      <c r="Q61" s="13"/>
      <c r="R61" s="13"/>
      <c r="S61" s="13"/>
    </row>
    <row r="62" spans="11:19" ht="17.100000000000001" customHeight="1">
      <c r="K62" s="13"/>
      <c r="L62" s="13"/>
      <c r="M62" s="13"/>
      <c r="N62" s="13"/>
      <c r="O62" s="13"/>
      <c r="P62" s="13"/>
      <c r="Q62" s="13"/>
      <c r="R62" s="13"/>
      <c r="S62" s="13"/>
    </row>
    <row r="63" spans="11:19" ht="17.100000000000001" customHeight="1">
      <c r="K63" s="13"/>
      <c r="L63" s="13"/>
      <c r="M63" s="13"/>
      <c r="N63" s="13"/>
      <c r="O63" s="13"/>
      <c r="P63" s="13"/>
      <c r="Q63" s="13"/>
      <c r="R63" s="13"/>
      <c r="S63" s="13"/>
    </row>
    <row r="64" spans="11:19" ht="17.100000000000001" customHeight="1">
      <c r="K64" s="13"/>
      <c r="L64" s="13"/>
      <c r="M64" s="13"/>
      <c r="N64" s="13"/>
      <c r="O64" s="13"/>
      <c r="P64" s="13"/>
      <c r="Q64" s="13"/>
      <c r="R64" s="13"/>
      <c r="S64" s="13"/>
    </row>
    <row r="65" spans="11:19" ht="17.100000000000001" customHeight="1">
      <c r="K65" s="13"/>
      <c r="L65" s="13"/>
      <c r="M65" s="13"/>
      <c r="N65" s="13"/>
      <c r="O65" s="13"/>
      <c r="P65" s="13"/>
      <c r="Q65" s="13"/>
      <c r="R65" s="13"/>
      <c r="S65" s="13"/>
    </row>
    <row r="66" spans="11:19" ht="17.100000000000001" customHeight="1">
      <c r="K66" s="13"/>
      <c r="L66" s="13"/>
      <c r="M66" s="13"/>
      <c r="N66" s="13"/>
      <c r="O66" s="13"/>
      <c r="P66" s="13"/>
      <c r="Q66" s="13"/>
      <c r="R66" s="13"/>
      <c r="S66" s="13"/>
    </row>
    <row r="67" spans="11:19" ht="17.100000000000001" customHeight="1">
      <c r="K67" s="13"/>
      <c r="L67" s="13"/>
      <c r="M67" s="13"/>
      <c r="N67" s="13"/>
      <c r="O67" s="13"/>
      <c r="P67" s="13"/>
      <c r="Q67" s="13"/>
      <c r="R67" s="13"/>
      <c r="S67" s="13"/>
    </row>
    <row r="68" spans="11:19" ht="17.100000000000001" customHeight="1">
      <c r="K68" s="13"/>
      <c r="L68" s="13"/>
      <c r="M68" s="13"/>
      <c r="N68" s="13"/>
      <c r="O68" s="13"/>
      <c r="P68" s="13"/>
      <c r="Q68" s="13"/>
      <c r="R68" s="13"/>
      <c r="S68" s="13"/>
    </row>
    <row r="69" spans="11:19" ht="17.100000000000001" customHeight="1">
      <c r="K69" s="13"/>
      <c r="L69" s="13"/>
      <c r="M69" s="13"/>
      <c r="N69" s="13"/>
      <c r="O69" s="13"/>
      <c r="P69" s="13"/>
      <c r="Q69" s="13"/>
      <c r="R69" s="13"/>
      <c r="S69" s="13"/>
    </row>
    <row r="70" spans="11:19" ht="17.100000000000001" customHeight="1">
      <c r="K70" s="13"/>
      <c r="L70" s="13"/>
      <c r="M70" s="13"/>
      <c r="N70" s="13"/>
      <c r="O70" s="13"/>
      <c r="P70" s="13"/>
      <c r="Q70" s="13"/>
      <c r="R70" s="13"/>
      <c r="S70" s="13"/>
    </row>
    <row r="71" spans="11:19" ht="17.100000000000001" customHeight="1">
      <c r="K71" s="13"/>
      <c r="L71" s="13"/>
      <c r="M71" s="13"/>
      <c r="N71" s="13"/>
      <c r="O71" s="13"/>
      <c r="P71" s="13"/>
      <c r="Q71" s="13"/>
      <c r="R71" s="13"/>
      <c r="S71" s="13"/>
    </row>
    <row r="72" spans="11:19" ht="17.100000000000001" customHeight="1">
      <c r="K72" s="13"/>
      <c r="L72" s="13"/>
      <c r="M72" s="13"/>
      <c r="N72" s="13"/>
      <c r="O72" s="13"/>
      <c r="P72" s="13"/>
      <c r="Q72" s="13"/>
      <c r="R72" s="13"/>
      <c r="S72" s="13"/>
    </row>
    <row r="73" spans="11:19" ht="17.100000000000001" customHeight="1">
      <c r="K73" s="13"/>
      <c r="L73" s="13"/>
      <c r="M73" s="13"/>
      <c r="N73" s="13"/>
      <c r="O73" s="13"/>
      <c r="P73" s="13"/>
      <c r="Q73" s="13"/>
      <c r="R73" s="13"/>
      <c r="S73" s="13"/>
    </row>
    <row r="74" spans="11:19" ht="17.100000000000001" customHeight="1">
      <c r="K74" s="13"/>
      <c r="L74" s="13"/>
      <c r="M74" s="13"/>
      <c r="N74" s="13"/>
      <c r="O74" s="13"/>
      <c r="P74" s="13"/>
      <c r="Q74" s="13"/>
      <c r="R74" s="13"/>
      <c r="S74" s="13"/>
    </row>
    <row r="75" spans="11:19" ht="17.100000000000001" customHeight="1">
      <c r="K75" s="13"/>
      <c r="L75" s="13"/>
      <c r="M75" s="13"/>
      <c r="N75" s="13"/>
      <c r="O75" s="13"/>
      <c r="P75" s="13"/>
      <c r="Q75" s="13"/>
      <c r="R75" s="13"/>
      <c r="S75" s="13"/>
    </row>
    <row r="76" spans="11:19" ht="17.100000000000001" customHeight="1">
      <c r="K76" s="13"/>
      <c r="L76" s="13"/>
      <c r="M76" s="13"/>
      <c r="N76" s="13"/>
      <c r="O76" s="13"/>
      <c r="P76" s="13"/>
      <c r="Q76" s="13"/>
      <c r="R76" s="13"/>
      <c r="S76" s="13"/>
    </row>
    <row r="77" spans="11:19" ht="17.100000000000001" customHeight="1">
      <c r="K77" s="13"/>
      <c r="L77" s="13"/>
      <c r="M77" s="13"/>
      <c r="N77" s="13"/>
      <c r="O77" s="13"/>
      <c r="P77" s="13"/>
      <c r="Q77" s="13"/>
      <c r="R77" s="13"/>
      <c r="S77" s="13"/>
    </row>
    <row r="78" spans="11:19" ht="17.100000000000001" customHeight="1">
      <c r="K78" s="13"/>
      <c r="L78" s="13"/>
      <c r="M78" s="13"/>
      <c r="N78" s="13"/>
      <c r="O78" s="13"/>
      <c r="P78" s="13"/>
      <c r="Q78" s="13"/>
      <c r="R78" s="13"/>
      <c r="S78" s="13"/>
    </row>
    <row r="79" spans="11:19" ht="17.100000000000001" customHeight="1">
      <c r="K79" s="13"/>
      <c r="L79" s="13"/>
      <c r="M79" s="13"/>
      <c r="N79" s="13"/>
      <c r="O79" s="13"/>
      <c r="P79" s="13"/>
      <c r="Q79" s="13"/>
      <c r="R79" s="13"/>
      <c r="S79" s="13"/>
    </row>
    <row r="80" spans="11:19" ht="17.100000000000001" customHeight="1">
      <c r="K80" s="13"/>
      <c r="L80" s="13"/>
      <c r="M80" s="13"/>
      <c r="N80" s="13"/>
      <c r="O80" s="13"/>
      <c r="P80" s="13"/>
      <c r="Q80" s="13"/>
      <c r="R80" s="13"/>
      <c r="S80" s="13"/>
    </row>
    <row r="81" spans="11:19" ht="17.100000000000001" customHeight="1">
      <c r="K81" s="13"/>
      <c r="L81" s="13"/>
      <c r="M81" s="13"/>
      <c r="N81" s="13"/>
      <c r="O81" s="13"/>
      <c r="P81" s="13"/>
      <c r="Q81" s="13"/>
      <c r="R81" s="13"/>
      <c r="S81" s="13"/>
    </row>
    <row r="82" spans="11:19" ht="17.100000000000001" customHeight="1">
      <c r="K82" s="13"/>
      <c r="L82" s="13"/>
      <c r="M82" s="13"/>
      <c r="N82" s="13"/>
      <c r="O82" s="13"/>
      <c r="P82" s="13"/>
      <c r="Q82" s="13"/>
      <c r="R82" s="13"/>
      <c r="S82" s="13"/>
    </row>
    <row r="83" spans="11:19" ht="17.100000000000001" customHeight="1">
      <c r="K83" s="13"/>
      <c r="L83" s="13"/>
      <c r="M83" s="13"/>
      <c r="N83" s="13"/>
      <c r="O83" s="13"/>
      <c r="P83" s="13"/>
      <c r="Q83" s="13"/>
      <c r="R83" s="13"/>
      <c r="S83" s="13"/>
    </row>
    <row r="84" spans="11:19" ht="17.100000000000001" customHeight="1">
      <c r="K84" s="13"/>
      <c r="L84" s="13"/>
      <c r="M84" s="13"/>
      <c r="N84" s="13"/>
      <c r="O84" s="13"/>
      <c r="P84" s="13"/>
      <c r="Q84" s="13"/>
      <c r="R84" s="13"/>
      <c r="S84" s="13"/>
    </row>
    <row r="85" spans="11:19" ht="17.100000000000001" customHeight="1">
      <c r="K85" s="13"/>
      <c r="L85" s="13"/>
      <c r="M85" s="13"/>
      <c r="N85" s="13"/>
      <c r="O85" s="13"/>
      <c r="P85" s="13"/>
      <c r="Q85" s="13"/>
      <c r="R85" s="13"/>
      <c r="S85" s="13"/>
    </row>
    <row r="86" spans="11:19" ht="17.100000000000001" customHeight="1">
      <c r="K86" s="13"/>
      <c r="L86" s="13"/>
      <c r="M86" s="13"/>
      <c r="N86" s="13"/>
      <c r="O86" s="13"/>
      <c r="P86" s="13"/>
      <c r="Q86" s="13"/>
      <c r="R86" s="13"/>
      <c r="S86" s="13"/>
    </row>
    <row r="87" spans="11:19" ht="17.100000000000001" customHeight="1">
      <c r="K87" s="13"/>
      <c r="L87" s="13"/>
      <c r="M87" s="13"/>
      <c r="N87" s="13"/>
      <c r="O87" s="13"/>
      <c r="P87" s="13"/>
      <c r="Q87" s="13"/>
      <c r="R87" s="13"/>
      <c r="S87" s="13"/>
    </row>
    <row r="88" spans="11:19" ht="17.100000000000001" customHeight="1">
      <c r="K88" s="13"/>
      <c r="L88" s="13"/>
      <c r="M88" s="13"/>
      <c r="N88" s="13"/>
      <c r="O88" s="13"/>
      <c r="P88" s="13"/>
      <c r="Q88" s="13"/>
      <c r="R88" s="13"/>
      <c r="S88" s="13"/>
    </row>
    <row r="89" spans="11:19" ht="17.100000000000001" customHeight="1">
      <c r="K89" s="13"/>
      <c r="L89" s="13"/>
      <c r="M89" s="13"/>
      <c r="N89" s="13"/>
      <c r="O89" s="13"/>
      <c r="P89" s="13"/>
      <c r="Q89" s="13"/>
      <c r="R89" s="13"/>
      <c r="S89" s="13"/>
    </row>
    <row r="90" spans="11:19" ht="17.100000000000001" customHeight="1">
      <c r="K90" s="13"/>
      <c r="L90" s="13"/>
      <c r="M90" s="13"/>
      <c r="N90" s="13"/>
      <c r="O90" s="13"/>
      <c r="P90" s="13"/>
      <c r="Q90" s="13"/>
      <c r="R90" s="13"/>
      <c r="S90" s="13"/>
    </row>
    <row r="91" spans="11:19" ht="17.100000000000001" customHeight="1">
      <c r="K91" s="13"/>
      <c r="L91" s="13"/>
      <c r="M91" s="13"/>
      <c r="N91" s="13"/>
      <c r="O91" s="13"/>
      <c r="P91" s="13"/>
      <c r="Q91" s="13"/>
      <c r="R91" s="13"/>
      <c r="S91" s="13"/>
    </row>
    <row r="92" spans="11:19" ht="17.100000000000001" customHeight="1">
      <c r="K92" s="13"/>
      <c r="L92" s="13"/>
      <c r="M92" s="13"/>
      <c r="N92" s="13"/>
      <c r="O92" s="13"/>
      <c r="P92" s="13"/>
      <c r="Q92" s="13"/>
      <c r="R92" s="13"/>
      <c r="S92" s="13"/>
    </row>
    <row r="93" spans="11:19" ht="17.100000000000001" customHeight="1">
      <c r="K93" s="13"/>
      <c r="L93" s="13"/>
      <c r="M93" s="13"/>
      <c r="N93" s="13"/>
      <c r="O93" s="13"/>
      <c r="P93" s="13"/>
      <c r="Q93" s="13"/>
      <c r="R93" s="13"/>
      <c r="S93" s="13"/>
    </row>
    <row r="94" spans="11:19" ht="17.100000000000001" customHeight="1">
      <c r="K94" s="13"/>
      <c r="L94" s="13"/>
      <c r="M94" s="13"/>
      <c r="N94" s="13"/>
      <c r="O94" s="13"/>
      <c r="P94" s="13"/>
      <c r="Q94" s="13"/>
      <c r="R94" s="13"/>
      <c r="S94" s="13"/>
    </row>
    <row r="95" spans="11:19" ht="17.100000000000001" customHeight="1">
      <c r="K95" s="13"/>
      <c r="L95" s="13"/>
      <c r="M95" s="13"/>
      <c r="N95" s="13"/>
      <c r="O95" s="13"/>
      <c r="P95" s="13"/>
      <c r="Q95" s="13"/>
      <c r="R95" s="13"/>
      <c r="S95" s="13"/>
    </row>
    <row r="96" spans="11:19" ht="17.100000000000001" customHeight="1">
      <c r="K96" s="13"/>
      <c r="L96" s="13"/>
      <c r="M96" s="13"/>
      <c r="N96" s="13"/>
      <c r="O96" s="13"/>
      <c r="P96" s="13"/>
      <c r="Q96" s="13"/>
      <c r="R96" s="13"/>
      <c r="S96" s="13"/>
    </row>
    <row r="97" spans="11:19" ht="17.100000000000001" customHeight="1">
      <c r="K97" s="13"/>
      <c r="L97" s="13"/>
      <c r="M97" s="13"/>
      <c r="N97" s="13"/>
      <c r="O97" s="13"/>
      <c r="P97" s="13"/>
      <c r="Q97" s="13"/>
      <c r="R97" s="13"/>
      <c r="S97" s="13"/>
    </row>
    <row r="98" spans="11:19" ht="17.100000000000001" customHeight="1">
      <c r="K98" s="13"/>
      <c r="L98" s="13"/>
      <c r="M98" s="13"/>
      <c r="N98" s="13"/>
      <c r="O98" s="13"/>
      <c r="P98" s="13"/>
      <c r="Q98" s="13"/>
      <c r="R98" s="13"/>
      <c r="S98" s="13"/>
    </row>
    <row r="99" spans="11:19" ht="17.100000000000001" customHeight="1">
      <c r="K99" s="13"/>
      <c r="L99" s="13"/>
      <c r="M99" s="13"/>
      <c r="N99" s="13"/>
      <c r="O99" s="13"/>
      <c r="P99" s="13"/>
      <c r="Q99" s="13"/>
      <c r="R99" s="13"/>
      <c r="S99" s="13"/>
    </row>
    <row r="100" spans="11:19" ht="17.100000000000001" customHeight="1">
      <c r="K100" s="13"/>
      <c r="L100" s="13"/>
      <c r="M100" s="13"/>
      <c r="N100" s="13"/>
      <c r="O100" s="13"/>
      <c r="P100" s="13"/>
      <c r="Q100" s="13"/>
      <c r="R100" s="13"/>
      <c r="S100" s="13"/>
    </row>
    <row r="101" spans="11:19" ht="17.100000000000001" customHeight="1">
      <c r="K101" s="13"/>
      <c r="L101" s="13"/>
      <c r="M101" s="13"/>
      <c r="N101" s="13"/>
      <c r="O101" s="13"/>
      <c r="P101" s="13"/>
      <c r="Q101" s="13"/>
      <c r="R101" s="13"/>
      <c r="S101" s="13"/>
    </row>
    <row r="102" spans="11:19" ht="17.100000000000001" customHeight="1">
      <c r="K102" s="13"/>
      <c r="L102" s="13"/>
      <c r="M102" s="13"/>
      <c r="N102" s="13"/>
      <c r="O102" s="13"/>
      <c r="P102" s="13"/>
      <c r="Q102" s="13"/>
      <c r="R102" s="13"/>
      <c r="S102" s="13"/>
    </row>
    <row r="103" spans="11:19" ht="17.100000000000001" customHeight="1">
      <c r="K103" s="13"/>
      <c r="L103" s="13"/>
      <c r="M103" s="13"/>
      <c r="N103" s="13"/>
      <c r="O103" s="13"/>
      <c r="P103" s="13"/>
      <c r="Q103" s="13"/>
      <c r="R103" s="13"/>
      <c r="S103" s="13"/>
    </row>
    <row r="104" spans="11:19" ht="17.100000000000001" customHeight="1">
      <c r="K104" s="13"/>
      <c r="L104" s="13"/>
      <c r="M104" s="13"/>
      <c r="N104" s="13"/>
      <c r="O104" s="13"/>
      <c r="P104" s="13"/>
      <c r="Q104" s="13"/>
      <c r="R104" s="13"/>
      <c r="S104" s="13"/>
    </row>
    <row r="105" spans="11:19" ht="17.100000000000001" customHeight="1">
      <c r="K105" s="13"/>
      <c r="L105" s="13"/>
      <c r="M105" s="13"/>
      <c r="N105" s="13"/>
      <c r="O105" s="13"/>
      <c r="P105" s="13"/>
      <c r="Q105" s="13"/>
      <c r="R105" s="13"/>
      <c r="S105" s="13"/>
    </row>
    <row r="106" spans="11:19" ht="17.100000000000001" customHeight="1">
      <c r="K106" s="13"/>
      <c r="L106" s="13"/>
      <c r="M106" s="13"/>
      <c r="N106" s="13"/>
      <c r="O106" s="13"/>
      <c r="P106" s="13"/>
      <c r="Q106" s="13"/>
      <c r="R106" s="13"/>
      <c r="S106" s="13"/>
    </row>
    <row r="107" spans="11:19" ht="17.100000000000001" customHeight="1">
      <c r="K107" s="13"/>
      <c r="L107" s="13"/>
      <c r="M107" s="13"/>
      <c r="N107" s="13"/>
      <c r="O107" s="13"/>
      <c r="P107" s="13"/>
      <c r="Q107" s="13"/>
      <c r="R107" s="13"/>
      <c r="S107" s="13"/>
    </row>
    <row r="108" spans="11:19" ht="17.100000000000001" customHeight="1">
      <c r="K108" s="13"/>
      <c r="L108" s="13"/>
      <c r="M108" s="13"/>
      <c r="N108" s="13"/>
      <c r="O108" s="13"/>
      <c r="P108" s="13"/>
      <c r="Q108" s="13"/>
      <c r="R108" s="13"/>
      <c r="S108" s="13"/>
    </row>
    <row r="109" spans="11:19" ht="17.100000000000001" customHeight="1">
      <c r="K109" s="13"/>
      <c r="L109" s="13"/>
      <c r="M109" s="13"/>
      <c r="N109" s="13"/>
      <c r="O109" s="13"/>
      <c r="P109" s="13"/>
      <c r="Q109" s="13"/>
      <c r="R109" s="13"/>
      <c r="S109" s="13"/>
    </row>
    <row r="110" spans="11:19" ht="17.100000000000001" customHeight="1">
      <c r="K110" s="13"/>
      <c r="L110" s="13"/>
      <c r="M110" s="13"/>
      <c r="N110" s="13"/>
      <c r="O110" s="13"/>
      <c r="P110" s="13"/>
      <c r="Q110" s="13"/>
      <c r="R110" s="13"/>
      <c r="S110" s="13"/>
    </row>
    <row r="111" spans="11:19" ht="17.100000000000001" customHeight="1">
      <c r="K111" s="13"/>
      <c r="L111" s="13"/>
      <c r="M111" s="13"/>
      <c r="N111" s="13"/>
      <c r="O111" s="13"/>
      <c r="P111" s="13"/>
      <c r="Q111" s="13"/>
      <c r="R111" s="13"/>
      <c r="S111" s="13"/>
    </row>
    <row r="112" spans="11:19" ht="17.100000000000001" customHeight="1">
      <c r="K112" s="13"/>
      <c r="L112" s="13"/>
      <c r="M112" s="13"/>
      <c r="N112" s="13"/>
      <c r="O112" s="13"/>
      <c r="P112" s="13"/>
      <c r="Q112" s="13"/>
      <c r="R112" s="13"/>
      <c r="S112" s="13"/>
    </row>
    <row r="113" spans="11:19" ht="17.100000000000001" customHeight="1">
      <c r="K113" s="13"/>
      <c r="L113" s="13"/>
      <c r="M113" s="13"/>
      <c r="N113" s="13"/>
      <c r="O113" s="13"/>
      <c r="P113" s="13"/>
      <c r="Q113" s="13"/>
      <c r="R113" s="13"/>
      <c r="S113" s="13"/>
    </row>
    <row r="114" spans="11:19" ht="17.100000000000001" customHeight="1">
      <c r="K114" s="13"/>
      <c r="L114" s="13"/>
      <c r="M114" s="13"/>
      <c r="N114" s="13"/>
      <c r="O114" s="13"/>
      <c r="P114" s="13"/>
      <c r="Q114" s="13"/>
      <c r="R114" s="13"/>
      <c r="S114" s="13"/>
    </row>
    <row r="115" spans="11:19" ht="17.100000000000001" customHeight="1">
      <c r="K115" s="13"/>
      <c r="L115" s="13"/>
      <c r="M115" s="13"/>
      <c r="N115" s="13"/>
      <c r="O115" s="13"/>
      <c r="P115" s="13"/>
      <c r="Q115" s="13"/>
      <c r="R115" s="13"/>
      <c r="S115" s="13"/>
    </row>
    <row r="116" spans="11:19" ht="17.100000000000001" customHeight="1">
      <c r="K116" s="13"/>
      <c r="L116" s="13"/>
      <c r="M116" s="13"/>
      <c r="N116" s="13"/>
      <c r="O116" s="13"/>
      <c r="P116" s="13"/>
      <c r="Q116" s="13"/>
      <c r="R116" s="13"/>
      <c r="S116" s="13"/>
    </row>
    <row r="117" spans="11:19" ht="17.100000000000001" customHeight="1">
      <c r="K117" s="13"/>
      <c r="L117" s="13"/>
      <c r="M117" s="13"/>
      <c r="N117" s="13"/>
      <c r="O117" s="13"/>
      <c r="P117" s="13"/>
      <c r="Q117" s="13"/>
      <c r="R117" s="13"/>
      <c r="S117" s="13"/>
    </row>
    <row r="118" spans="11:19" ht="17.100000000000001" customHeight="1">
      <c r="K118" s="13"/>
      <c r="L118" s="13"/>
      <c r="M118" s="13"/>
      <c r="N118" s="13"/>
      <c r="O118" s="13"/>
      <c r="P118" s="13"/>
      <c r="Q118" s="13"/>
      <c r="R118" s="13"/>
      <c r="S118" s="13"/>
    </row>
    <row r="119" spans="11:19" ht="17.100000000000001" customHeight="1">
      <c r="K119" s="13"/>
      <c r="L119" s="13"/>
      <c r="M119" s="13"/>
      <c r="N119" s="13"/>
      <c r="O119" s="13"/>
      <c r="P119" s="13"/>
      <c r="Q119" s="13"/>
      <c r="R119" s="13"/>
      <c r="S119" s="13"/>
    </row>
    <row r="120" spans="11:19" ht="17.100000000000001" customHeight="1">
      <c r="K120" s="13"/>
      <c r="L120" s="13"/>
      <c r="M120" s="13"/>
      <c r="N120" s="13"/>
      <c r="O120" s="13"/>
      <c r="P120" s="13"/>
      <c r="Q120" s="13"/>
      <c r="R120" s="13"/>
      <c r="S120" s="13"/>
    </row>
    <row r="121" spans="11:19" ht="17.100000000000001" customHeight="1">
      <c r="K121" s="13"/>
      <c r="L121" s="13"/>
      <c r="M121" s="13"/>
      <c r="N121" s="13"/>
      <c r="O121" s="13"/>
      <c r="P121" s="13"/>
      <c r="Q121" s="13"/>
      <c r="R121" s="13"/>
      <c r="S121" s="13"/>
    </row>
    <row r="122" spans="11:19" ht="17.100000000000001" customHeight="1">
      <c r="K122" s="13"/>
      <c r="L122" s="13"/>
      <c r="M122" s="13"/>
      <c r="N122" s="13"/>
      <c r="O122" s="13"/>
      <c r="P122" s="13"/>
      <c r="Q122" s="13"/>
      <c r="R122" s="13"/>
      <c r="S122" s="13"/>
    </row>
    <row r="123" spans="11:19" ht="17.100000000000001" customHeight="1">
      <c r="K123" s="13"/>
      <c r="L123" s="13"/>
      <c r="M123" s="13"/>
      <c r="N123" s="13"/>
      <c r="O123" s="13"/>
      <c r="P123" s="13"/>
      <c r="Q123" s="13"/>
      <c r="R123" s="13"/>
      <c r="S123" s="13"/>
    </row>
    <row r="124" spans="11:19" ht="17.100000000000001" customHeight="1">
      <c r="K124" s="13"/>
      <c r="L124" s="13"/>
      <c r="M124" s="13"/>
      <c r="N124" s="13"/>
      <c r="O124" s="13"/>
      <c r="P124" s="13"/>
      <c r="Q124" s="13"/>
      <c r="R124" s="13"/>
      <c r="S124" s="13"/>
    </row>
    <row r="125" spans="11:19" ht="17.100000000000001" customHeight="1">
      <c r="K125" s="13"/>
      <c r="L125" s="13"/>
      <c r="M125" s="13"/>
      <c r="N125" s="13"/>
      <c r="O125" s="13"/>
      <c r="P125" s="13"/>
      <c r="Q125" s="13"/>
      <c r="R125" s="13"/>
      <c r="S125" s="13"/>
    </row>
    <row r="126" spans="11:19" ht="17.100000000000001" customHeight="1">
      <c r="K126" s="13"/>
      <c r="L126" s="13"/>
      <c r="M126" s="13"/>
      <c r="N126" s="13"/>
      <c r="O126" s="13"/>
      <c r="P126" s="13"/>
      <c r="Q126" s="13"/>
      <c r="R126" s="13"/>
      <c r="S126" s="13"/>
    </row>
    <row r="127" spans="11:19" ht="17.100000000000001" customHeight="1">
      <c r="K127" s="13"/>
      <c r="L127" s="13"/>
      <c r="M127" s="13"/>
      <c r="N127" s="13"/>
      <c r="O127" s="13"/>
      <c r="P127" s="13"/>
      <c r="Q127" s="13"/>
      <c r="R127" s="13"/>
      <c r="S127" s="13"/>
    </row>
    <row r="128" spans="11:19" ht="17.100000000000001" customHeight="1">
      <c r="K128" s="13"/>
      <c r="L128" s="13"/>
      <c r="M128" s="13"/>
      <c r="N128" s="13"/>
      <c r="O128" s="13"/>
      <c r="P128" s="13"/>
      <c r="Q128" s="13"/>
      <c r="R128" s="13"/>
      <c r="S128" s="13"/>
    </row>
    <row r="129" spans="11:19" ht="17.100000000000001" customHeight="1">
      <c r="K129" s="13"/>
      <c r="L129" s="13"/>
      <c r="M129" s="13"/>
      <c r="N129" s="13"/>
      <c r="O129" s="13"/>
      <c r="P129" s="13"/>
      <c r="Q129" s="13"/>
      <c r="R129" s="13"/>
      <c r="S129" s="13"/>
    </row>
    <row r="130" spans="11:19" ht="17.100000000000001" customHeight="1">
      <c r="K130" s="13"/>
      <c r="L130" s="13"/>
      <c r="M130" s="13"/>
      <c r="N130" s="13"/>
      <c r="O130" s="13"/>
      <c r="P130" s="13"/>
      <c r="Q130" s="13"/>
      <c r="R130" s="13"/>
      <c r="S130" s="13"/>
    </row>
    <row r="131" spans="11:19" ht="17.100000000000001" customHeight="1">
      <c r="K131" s="13"/>
      <c r="L131" s="13"/>
      <c r="M131" s="13"/>
      <c r="N131" s="13"/>
      <c r="O131" s="13"/>
      <c r="P131" s="13"/>
      <c r="Q131" s="13"/>
      <c r="R131" s="13"/>
      <c r="S131" s="13"/>
    </row>
    <row r="132" spans="11:19" ht="17.100000000000001" customHeight="1">
      <c r="K132" s="13"/>
      <c r="L132" s="13"/>
      <c r="M132" s="13"/>
      <c r="N132" s="13"/>
      <c r="O132" s="13"/>
      <c r="P132" s="13"/>
      <c r="Q132" s="13"/>
      <c r="R132" s="13"/>
      <c r="S132" s="13"/>
    </row>
    <row r="133" spans="11:19" ht="17.100000000000001" customHeight="1">
      <c r="K133" s="13"/>
      <c r="L133" s="13"/>
      <c r="M133" s="13"/>
      <c r="N133" s="13"/>
      <c r="O133" s="13"/>
      <c r="P133" s="13"/>
      <c r="Q133" s="13"/>
      <c r="R133" s="13"/>
      <c r="S133" s="13"/>
    </row>
    <row r="134" spans="11:19" ht="17.100000000000001" customHeight="1">
      <c r="K134" s="13"/>
      <c r="L134" s="13"/>
      <c r="M134" s="13"/>
      <c r="N134" s="13"/>
      <c r="O134" s="13"/>
      <c r="P134" s="13"/>
      <c r="Q134" s="13"/>
      <c r="R134" s="13"/>
      <c r="S134" s="13"/>
    </row>
    <row r="135" spans="11:19" ht="17.100000000000001" customHeight="1">
      <c r="K135" s="13"/>
      <c r="L135" s="13"/>
      <c r="M135" s="13"/>
      <c r="N135" s="13"/>
      <c r="O135" s="13"/>
      <c r="P135" s="13"/>
      <c r="Q135" s="13"/>
      <c r="R135" s="13"/>
      <c r="S135" s="13"/>
    </row>
    <row r="136" spans="11:19" ht="17.100000000000001" customHeight="1">
      <c r="K136" s="13"/>
      <c r="L136" s="13"/>
      <c r="M136" s="13"/>
      <c r="N136" s="13"/>
      <c r="O136" s="13"/>
      <c r="P136" s="13"/>
      <c r="Q136" s="13"/>
      <c r="R136" s="13"/>
      <c r="S136" s="13"/>
    </row>
    <row r="137" spans="11:19" ht="17.100000000000001" customHeight="1">
      <c r="K137" s="13"/>
      <c r="L137" s="13"/>
      <c r="M137" s="13"/>
      <c r="N137" s="13"/>
      <c r="O137" s="13"/>
      <c r="P137" s="13"/>
      <c r="Q137" s="13"/>
      <c r="R137" s="13"/>
      <c r="S137" s="13"/>
    </row>
    <row r="138" spans="11:19" ht="17.100000000000001" customHeight="1">
      <c r="K138" s="13"/>
      <c r="L138" s="13"/>
      <c r="M138" s="13"/>
      <c r="N138" s="13"/>
      <c r="O138" s="13"/>
      <c r="P138" s="13"/>
      <c r="Q138" s="13"/>
      <c r="R138" s="13"/>
      <c r="S138" s="13"/>
    </row>
    <row r="139" spans="11:19" ht="17.100000000000001" customHeight="1">
      <c r="K139" s="13"/>
      <c r="L139" s="13"/>
      <c r="M139" s="13"/>
      <c r="N139" s="13"/>
      <c r="O139" s="13"/>
      <c r="P139" s="13"/>
      <c r="Q139" s="13"/>
      <c r="R139" s="13"/>
      <c r="S139" s="13"/>
    </row>
    <row r="140" spans="11:19" ht="17.100000000000001" customHeight="1">
      <c r="K140" s="13"/>
      <c r="L140" s="13"/>
      <c r="M140" s="13"/>
      <c r="N140" s="13"/>
      <c r="O140" s="13"/>
      <c r="P140" s="13"/>
      <c r="Q140" s="13"/>
      <c r="R140" s="13"/>
      <c r="S140" s="13"/>
    </row>
    <row r="141" spans="11:19" ht="17.100000000000001" customHeight="1">
      <c r="K141" s="13"/>
      <c r="L141" s="13"/>
      <c r="M141" s="13"/>
      <c r="N141" s="13"/>
      <c r="O141" s="13"/>
      <c r="P141" s="13"/>
      <c r="Q141" s="13"/>
      <c r="R141" s="13"/>
      <c r="S141" s="13"/>
    </row>
    <row r="142" spans="11:19" ht="17.100000000000001" customHeight="1">
      <c r="K142" s="13"/>
      <c r="L142" s="13"/>
      <c r="M142" s="13"/>
      <c r="N142" s="13"/>
      <c r="O142" s="13"/>
      <c r="P142" s="13"/>
      <c r="Q142" s="13"/>
      <c r="R142" s="13"/>
      <c r="S142" s="13"/>
    </row>
    <row r="143" spans="11:19" ht="17.100000000000001" customHeight="1">
      <c r="K143" s="13"/>
      <c r="L143" s="13"/>
      <c r="M143" s="13"/>
      <c r="N143" s="13"/>
      <c r="O143" s="13"/>
      <c r="P143" s="13"/>
      <c r="Q143" s="13"/>
      <c r="R143" s="13"/>
      <c r="S143" s="13"/>
    </row>
    <row r="144" spans="11:19" ht="17.100000000000001" customHeight="1">
      <c r="K144" s="13"/>
      <c r="L144" s="13"/>
      <c r="M144" s="13"/>
      <c r="N144" s="13"/>
      <c r="O144" s="13"/>
      <c r="P144" s="13"/>
      <c r="Q144" s="13"/>
      <c r="R144" s="13"/>
      <c r="S144" s="13"/>
    </row>
    <row r="145" spans="11:19" ht="17.100000000000001" customHeight="1">
      <c r="K145" s="13"/>
      <c r="L145" s="13"/>
      <c r="M145" s="13"/>
      <c r="N145" s="13"/>
      <c r="O145" s="13"/>
      <c r="P145" s="13"/>
      <c r="Q145" s="13"/>
      <c r="R145" s="13"/>
      <c r="S145" s="13"/>
    </row>
    <row r="146" spans="11:19" ht="17.100000000000001" customHeight="1">
      <c r="K146" s="13"/>
      <c r="L146" s="13"/>
      <c r="M146" s="13"/>
      <c r="N146" s="13"/>
      <c r="O146" s="13"/>
      <c r="P146" s="13"/>
      <c r="Q146" s="13"/>
      <c r="R146" s="13"/>
      <c r="S146" s="13"/>
    </row>
    <row r="147" spans="11:19" ht="17.100000000000001" customHeight="1">
      <c r="K147" s="13"/>
      <c r="L147" s="13"/>
      <c r="M147" s="13"/>
      <c r="N147" s="13"/>
      <c r="O147" s="13"/>
      <c r="P147" s="13"/>
      <c r="Q147" s="13"/>
      <c r="R147" s="13"/>
      <c r="S147" s="13"/>
    </row>
    <row r="148" spans="11:19" ht="17.100000000000001" customHeight="1">
      <c r="K148" s="13"/>
      <c r="L148" s="13"/>
      <c r="M148" s="13"/>
      <c r="N148" s="13"/>
      <c r="O148" s="13"/>
      <c r="P148" s="13"/>
      <c r="Q148" s="13"/>
      <c r="R148" s="13"/>
      <c r="S148" s="13"/>
    </row>
    <row r="149" spans="11:19" ht="17.100000000000001" customHeight="1">
      <c r="K149" s="13"/>
      <c r="L149" s="13"/>
      <c r="M149" s="13"/>
      <c r="N149" s="13"/>
      <c r="O149" s="13"/>
      <c r="P149" s="13"/>
      <c r="Q149" s="13"/>
      <c r="R149" s="13"/>
      <c r="S149" s="13"/>
    </row>
    <row r="150" spans="11:19" ht="17.100000000000001" customHeight="1">
      <c r="K150" s="13"/>
      <c r="L150" s="13"/>
      <c r="M150" s="13"/>
      <c r="N150" s="13"/>
      <c r="O150" s="13"/>
      <c r="P150" s="13"/>
      <c r="Q150" s="13"/>
      <c r="R150" s="13"/>
      <c r="S150" s="13"/>
    </row>
    <row r="151" spans="11:19" ht="17.100000000000001" customHeight="1">
      <c r="K151" s="13"/>
      <c r="L151" s="13"/>
      <c r="M151" s="13"/>
      <c r="N151" s="13"/>
      <c r="O151" s="13"/>
      <c r="P151" s="13"/>
      <c r="Q151" s="13"/>
      <c r="R151" s="13"/>
      <c r="S151" s="13"/>
    </row>
    <row r="152" spans="11:19" ht="17.100000000000001" customHeight="1">
      <c r="K152" s="13"/>
      <c r="L152" s="13"/>
      <c r="M152" s="13"/>
      <c r="N152" s="13"/>
      <c r="O152" s="13"/>
      <c r="P152" s="13"/>
      <c r="Q152" s="13"/>
      <c r="R152" s="13"/>
      <c r="S152" s="13"/>
    </row>
    <row r="153" spans="11:19" ht="17.100000000000001" customHeight="1">
      <c r="K153" s="13"/>
      <c r="L153" s="13"/>
      <c r="M153" s="13"/>
      <c r="N153" s="13"/>
      <c r="O153" s="13"/>
      <c r="P153" s="13"/>
      <c r="Q153" s="13"/>
      <c r="R153" s="13"/>
      <c r="S153" s="13"/>
    </row>
    <row r="154" spans="11:19" ht="17.100000000000001" customHeight="1">
      <c r="K154" s="13"/>
      <c r="L154" s="13"/>
      <c r="M154" s="13"/>
      <c r="N154" s="13"/>
      <c r="O154" s="13"/>
      <c r="P154" s="13"/>
      <c r="Q154" s="13"/>
      <c r="R154" s="13"/>
      <c r="S154" s="13"/>
    </row>
    <row r="155" spans="11:19" ht="17.100000000000001" customHeight="1">
      <c r="K155" s="13"/>
      <c r="L155" s="13"/>
      <c r="M155" s="13"/>
      <c r="N155" s="13"/>
      <c r="O155" s="13"/>
      <c r="P155" s="13"/>
      <c r="Q155" s="13"/>
      <c r="R155" s="13"/>
      <c r="S155" s="13"/>
    </row>
    <row r="156" spans="11:19" ht="17.100000000000001" customHeight="1">
      <c r="K156" s="13"/>
      <c r="L156" s="13"/>
      <c r="M156" s="13"/>
      <c r="N156" s="13"/>
      <c r="O156" s="13"/>
      <c r="P156" s="13"/>
      <c r="Q156" s="13"/>
      <c r="R156" s="13"/>
      <c r="S156" s="13"/>
    </row>
    <row r="157" spans="11:19" ht="17.100000000000001" customHeight="1">
      <c r="K157" s="13"/>
      <c r="L157" s="13"/>
      <c r="M157" s="13"/>
      <c r="N157" s="13"/>
      <c r="O157" s="13"/>
      <c r="P157" s="13"/>
      <c r="Q157" s="13"/>
      <c r="R157" s="13"/>
      <c r="S157" s="13"/>
    </row>
    <row r="158" spans="11:19" ht="17.100000000000001" customHeight="1">
      <c r="K158" s="13"/>
      <c r="L158" s="13"/>
      <c r="M158" s="13"/>
      <c r="N158" s="13"/>
      <c r="O158" s="13"/>
      <c r="P158" s="13"/>
      <c r="Q158" s="13"/>
      <c r="R158" s="13"/>
      <c r="S158" s="13"/>
    </row>
    <row r="159" spans="11:19" ht="17.100000000000001" customHeight="1">
      <c r="K159" s="13"/>
      <c r="L159" s="13"/>
      <c r="M159" s="13"/>
      <c r="N159" s="13"/>
      <c r="O159" s="13"/>
      <c r="P159" s="13"/>
      <c r="Q159" s="13"/>
      <c r="R159" s="13"/>
      <c r="S159" s="13"/>
    </row>
    <row r="160" spans="11:19" ht="17.100000000000001" customHeight="1">
      <c r="K160" s="13"/>
      <c r="L160" s="13"/>
      <c r="M160" s="13"/>
      <c r="N160" s="13"/>
      <c r="O160" s="13"/>
      <c r="P160" s="13"/>
      <c r="Q160" s="13"/>
      <c r="R160" s="13"/>
      <c r="S160" s="13"/>
    </row>
    <row r="161" spans="11:19" ht="17.100000000000001" customHeight="1">
      <c r="K161" s="13"/>
      <c r="L161" s="13"/>
      <c r="M161" s="13"/>
      <c r="N161" s="13"/>
      <c r="O161" s="13"/>
      <c r="P161" s="13"/>
      <c r="Q161" s="13"/>
      <c r="R161" s="13"/>
      <c r="S161" s="13"/>
    </row>
    <row r="162" spans="11:19" ht="17.100000000000001" customHeight="1">
      <c r="K162" s="13"/>
      <c r="L162" s="13"/>
      <c r="M162" s="13"/>
      <c r="N162" s="13"/>
      <c r="O162" s="13"/>
      <c r="P162" s="13"/>
      <c r="Q162" s="13"/>
      <c r="R162" s="13"/>
      <c r="S162" s="13"/>
    </row>
    <row r="163" spans="11:19" ht="17.100000000000001" customHeight="1">
      <c r="K163" s="13"/>
      <c r="L163" s="13"/>
      <c r="M163" s="13"/>
      <c r="N163" s="13"/>
      <c r="O163" s="13"/>
      <c r="P163" s="13"/>
      <c r="Q163" s="13"/>
      <c r="R163" s="13"/>
      <c r="S163" s="13"/>
    </row>
    <row r="164" spans="11:19" ht="17.100000000000001" customHeight="1">
      <c r="K164" s="13"/>
      <c r="L164" s="13"/>
      <c r="M164" s="13"/>
      <c r="N164" s="13"/>
      <c r="O164" s="13"/>
      <c r="P164" s="13"/>
      <c r="Q164" s="13"/>
      <c r="R164" s="13"/>
      <c r="S164" s="13"/>
    </row>
    <row r="165" spans="11:19" ht="17.100000000000001" customHeight="1">
      <c r="K165" s="13"/>
      <c r="L165" s="13"/>
      <c r="M165" s="13"/>
      <c r="N165" s="13"/>
      <c r="O165" s="13"/>
      <c r="P165" s="13"/>
      <c r="Q165" s="13"/>
      <c r="R165" s="13"/>
      <c r="S165" s="13"/>
    </row>
    <row r="166" spans="11:19" ht="17.100000000000001" customHeight="1">
      <c r="K166" s="13"/>
      <c r="L166" s="13"/>
      <c r="M166" s="13"/>
      <c r="N166" s="13"/>
      <c r="O166" s="13"/>
      <c r="P166" s="13"/>
      <c r="Q166" s="13"/>
      <c r="R166" s="13"/>
      <c r="S166" s="13"/>
    </row>
    <row r="167" spans="11:19" ht="17.100000000000001" customHeight="1">
      <c r="K167" s="13"/>
      <c r="L167" s="13"/>
      <c r="M167" s="13"/>
      <c r="N167" s="13"/>
      <c r="O167" s="13"/>
      <c r="P167" s="13"/>
      <c r="Q167" s="13"/>
      <c r="R167" s="13"/>
      <c r="S167" s="13"/>
    </row>
    <row r="168" spans="11:19" ht="17.100000000000001" customHeight="1">
      <c r="K168" s="13"/>
      <c r="L168" s="13"/>
      <c r="M168" s="13"/>
      <c r="N168" s="13"/>
      <c r="O168" s="13"/>
      <c r="P168" s="13"/>
      <c r="Q168" s="13"/>
      <c r="R168" s="13"/>
      <c r="S168" s="13"/>
    </row>
    <row r="169" spans="11:19" ht="17.100000000000001" customHeight="1">
      <c r="K169" s="13"/>
      <c r="L169" s="13"/>
      <c r="M169" s="13"/>
      <c r="N169" s="13"/>
      <c r="O169" s="13"/>
      <c r="P169" s="13"/>
      <c r="Q169" s="13"/>
      <c r="R169" s="13"/>
      <c r="S169" s="13"/>
    </row>
    <row r="170" spans="11:19" ht="17.100000000000001" customHeight="1">
      <c r="K170" s="13"/>
      <c r="L170" s="13"/>
      <c r="M170" s="13"/>
      <c r="N170" s="13"/>
      <c r="O170" s="13"/>
      <c r="P170" s="13"/>
      <c r="Q170" s="13"/>
      <c r="R170" s="13"/>
      <c r="S170" s="13"/>
    </row>
    <row r="171" spans="11:19" ht="17.100000000000001" customHeight="1">
      <c r="K171" s="13"/>
      <c r="L171" s="13"/>
      <c r="M171" s="13"/>
      <c r="N171" s="13"/>
      <c r="O171" s="13"/>
      <c r="P171" s="13"/>
      <c r="Q171" s="13"/>
      <c r="R171" s="13"/>
      <c r="S171" s="13"/>
    </row>
    <row r="172" spans="11:19" ht="17.100000000000001" customHeight="1">
      <c r="K172" s="13"/>
      <c r="L172" s="13"/>
      <c r="M172" s="13"/>
      <c r="N172" s="13"/>
      <c r="O172" s="13"/>
      <c r="P172" s="13"/>
      <c r="Q172" s="13"/>
      <c r="R172" s="13"/>
      <c r="S172" s="13"/>
    </row>
    <row r="173" spans="11:19" ht="17.100000000000001" customHeight="1">
      <c r="K173" s="13"/>
      <c r="L173" s="13"/>
      <c r="M173" s="13"/>
      <c r="N173" s="13"/>
      <c r="O173" s="13"/>
      <c r="P173" s="13"/>
      <c r="Q173" s="13"/>
      <c r="R173" s="13"/>
      <c r="S173" s="13"/>
    </row>
    <row r="174" spans="11:19" ht="17.100000000000001" customHeight="1">
      <c r="K174" s="13"/>
      <c r="L174" s="13"/>
      <c r="M174" s="13"/>
      <c r="N174" s="13"/>
      <c r="O174" s="13"/>
      <c r="P174" s="13"/>
      <c r="Q174" s="13"/>
      <c r="R174" s="13"/>
      <c r="S174" s="13"/>
    </row>
  </sheetData>
  <sheetProtection selectLockedCells="1" selectUnlockedCells="1"/>
  <mergeCells count="112">
    <mergeCell ref="S3:S5"/>
    <mergeCell ref="B6:C6"/>
    <mergeCell ref="E3:F4"/>
    <mergeCell ref="G3:I4"/>
    <mergeCell ref="K3:L4"/>
    <mergeCell ref="M3:N4"/>
    <mergeCell ref="B24:I24"/>
    <mergeCell ref="A25:I25"/>
    <mergeCell ref="O3:P4"/>
    <mergeCell ref="Q3:R4"/>
    <mergeCell ref="B16:C16"/>
    <mergeCell ref="B8:C8"/>
    <mergeCell ref="A3:C5"/>
    <mergeCell ref="D3:D5"/>
    <mergeCell ref="O10:P10"/>
    <mergeCell ref="O12:P12"/>
    <mergeCell ref="D34:E34"/>
    <mergeCell ref="K34:L34"/>
    <mergeCell ref="Q31:R31"/>
    <mergeCell ref="M31:N31"/>
    <mergeCell ref="A26:C28"/>
    <mergeCell ref="D26:I26"/>
    <mergeCell ref="B29:C29"/>
    <mergeCell ref="D29:E29"/>
    <mergeCell ref="K26:S26"/>
    <mergeCell ref="O29:P29"/>
    <mergeCell ref="M27:N27"/>
    <mergeCell ref="O27:S27"/>
    <mergeCell ref="B30:C30"/>
    <mergeCell ref="Q29:R29"/>
    <mergeCell ref="D27:E28"/>
    <mergeCell ref="F27:H27"/>
    <mergeCell ref="I27:I28"/>
    <mergeCell ref="K27:L28"/>
    <mergeCell ref="K29:L29"/>
    <mergeCell ref="M28:N28"/>
    <mergeCell ref="O28:P28"/>
    <mergeCell ref="Q28:R28"/>
    <mergeCell ref="O33:P33"/>
    <mergeCell ref="M29:N29"/>
    <mergeCell ref="D32:E32"/>
    <mergeCell ref="K32:L32"/>
    <mergeCell ref="M32:N32"/>
    <mergeCell ref="D33:E33"/>
    <mergeCell ref="B31:C31"/>
    <mergeCell ref="D31:E31"/>
    <mergeCell ref="K31:L31"/>
    <mergeCell ref="O32:P32"/>
    <mergeCell ref="K33:L33"/>
    <mergeCell ref="O31:P31"/>
    <mergeCell ref="Q45:R45"/>
    <mergeCell ref="D40:E40"/>
    <mergeCell ref="K40:L40"/>
    <mergeCell ref="D42:E42"/>
    <mergeCell ref="K42:L42"/>
    <mergeCell ref="D41:E41"/>
    <mergeCell ref="K41:L41"/>
    <mergeCell ref="O45:P45"/>
    <mergeCell ref="O42:P42"/>
    <mergeCell ref="O41:P41"/>
    <mergeCell ref="D43:E43"/>
    <mergeCell ref="Q44:R44"/>
    <mergeCell ref="Q43:R43"/>
    <mergeCell ref="Q42:R42"/>
    <mergeCell ref="M42:N42"/>
    <mergeCell ref="D45:E45"/>
    <mergeCell ref="K45:L45"/>
    <mergeCell ref="M45:N45"/>
    <mergeCell ref="D44:E44"/>
    <mergeCell ref="K44:L44"/>
    <mergeCell ref="O44:P44"/>
    <mergeCell ref="M43:N43"/>
    <mergeCell ref="K43:L43"/>
    <mergeCell ref="M40:N40"/>
    <mergeCell ref="O40:P40"/>
    <mergeCell ref="O34:P34"/>
    <mergeCell ref="M33:N33"/>
    <mergeCell ref="O37:P37"/>
    <mergeCell ref="M44:N44"/>
    <mergeCell ref="Q32:R32"/>
    <mergeCell ref="O38:P38"/>
    <mergeCell ref="Q37:R37"/>
    <mergeCell ref="O36:P36"/>
    <mergeCell ref="Q36:R36"/>
    <mergeCell ref="O35:P35"/>
    <mergeCell ref="Q34:R34"/>
    <mergeCell ref="Q38:R38"/>
    <mergeCell ref="O43:P43"/>
    <mergeCell ref="M37:N37"/>
    <mergeCell ref="M35:N35"/>
    <mergeCell ref="M36:N36"/>
    <mergeCell ref="Q41:R41"/>
    <mergeCell ref="Q39:R39"/>
    <mergeCell ref="Q40:R40"/>
    <mergeCell ref="M41:N41"/>
    <mergeCell ref="Q33:R33"/>
    <mergeCell ref="M34:N34"/>
    <mergeCell ref="B39:C39"/>
    <mergeCell ref="D39:E39"/>
    <mergeCell ref="K39:L39"/>
    <mergeCell ref="Q35:R35"/>
    <mergeCell ref="M39:N39"/>
    <mergeCell ref="D35:E35"/>
    <mergeCell ref="D36:E36"/>
    <mergeCell ref="D37:E37"/>
    <mergeCell ref="K37:L37"/>
    <mergeCell ref="K38:L38"/>
    <mergeCell ref="M38:N38"/>
    <mergeCell ref="K36:L36"/>
    <mergeCell ref="D38:E38"/>
    <mergeCell ref="K35:L35"/>
    <mergeCell ref="O39:P39"/>
  </mergeCells>
  <phoneticPr fontId="18"/>
  <printOptions horizontalCentered="1"/>
  <pageMargins left="0.59055118110236227" right="0.59055118110236227" top="0.59055118110236227" bottom="0.59055118110236227" header="0.39370078740157483" footer="0.39370078740157483"/>
  <pageSetup paperSize="9" scale="86" firstPageNumber="70" orientation="portrait" useFirstPageNumber="1" horizontalDpi="300" verticalDpi="300" r:id="rId1"/>
  <headerFooter scaleWithDoc="0" alignWithMargins="0">
    <oddHeader>&amp;R事業所</oddHeader>
    <oddFooter>&amp;C&amp;12&amp;A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11</cp:revision>
  <cp:lastPrinted>2015-03-02T05:49:01Z</cp:lastPrinted>
  <dcterms:created xsi:type="dcterms:W3CDTF">2002-03-19T05:03:05Z</dcterms:created>
  <dcterms:modified xsi:type="dcterms:W3CDTF">2015-03-11T02:28:40Z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