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55‐" sheetId="1" r:id="rId1"/>
    <sheet name="‐56‐" sheetId="2" r:id="rId2"/>
    <sheet name="‐57‐" sheetId="3" r:id="rId3"/>
    <sheet name="‐58‐" sheetId="4" r:id="rId4"/>
    <sheet name="‐59‐" sheetId="5" r:id="rId5"/>
    <sheet name="‐60‐" sheetId="6" r:id="rId6"/>
    <sheet name="‐61‐" sheetId="7" r:id="rId7"/>
    <sheet name="‐62‐" sheetId="8" r:id="rId8"/>
    <sheet name="グラフ" sheetId="9" r:id="rId9"/>
  </sheets>
  <definedNames>
    <definedName name="_xlnm.Print_Area" localSheetId="0">‐55‐!$A$1:$K$46</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25725"/>
</workbook>
</file>

<file path=xl/calcChain.xml><?xml version="1.0" encoding="utf-8"?>
<calcChain xmlns="http://schemas.openxmlformats.org/spreadsheetml/2006/main">
  <c r="I116" i="9"/>
  <c r="D6" i="8"/>
  <c r="C6"/>
  <c r="K92" i="9"/>
  <c r="K91"/>
  <c r="K90"/>
  <c r="K89"/>
  <c r="K88"/>
  <c r="K87"/>
  <c r="K86"/>
  <c r="K85"/>
  <c r="K84"/>
  <c r="K83"/>
  <c r="K82"/>
  <c r="K81"/>
  <c r="K80"/>
  <c r="K79"/>
  <c r="K78"/>
  <c r="K77"/>
  <c r="H6" i="8"/>
  <c r="I6"/>
  <c r="G6"/>
  <c r="E6"/>
  <c r="I39" i="9"/>
  <c r="I45" s="1"/>
  <c r="K45" s="1"/>
  <c r="I40"/>
  <c r="I41"/>
  <c r="I42"/>
  <c r="I43"/>
  <c r="I44"/>
  <c r="I78"/>
  <c r="I79"/>
  <c r="I80"/>
  <c r="I81"/>
  <c r="I82"/>
  <c r="I83"/>
  <c r="I84"/>
  <c r="I85"/>
  <c r="I86"/>
  <c r="I87"/>
  <c r="I88"/>
  <c r="I89"/>
  <c r="I90"/>
  <c r="I91"/>
  <c r="I120"/>
  <c r="I119"/>
  <c r="I118"/>
  <c r="I117"/>
  <c r="J73"/>
  <c r="I70"/>
  <c r="K34"/>
  <c r="J34"/>
  <c r="I34"/>
  <c r="I33"/>
  <c r="I32"/>
  <c r="D42" i="6"/>
  <c r="I73" i="9" s="1"/>
  <c r="H32" i="4"/>
  <c r="G26" i="7"/>
  <c r="F26"/>
  <c r="E26"/>
  <c r="D26"/>
  <c r="G25"/>
  <c r="F25"/>
  <c r="E25"/>
  <c r="D25"/>
  <c r="J16" s="1"/>
  <c r="J42" i="6"/>
  <c r="L42" s="1"/>
  <c r="G42"/>
  <c r="E42"/>
  <c r="H41" i="4"/>
  <c r="F18" i="3"/>
  <c r="F11"/>
  <c r="H18"/>
  <c r="G18" s="1"/>
  <c r="G18" i="7"/>
  <c r="G10"/>
  <c r="G8"/>
  <c r="G9"/>
  <c r="G7" s="1"/>
  <c r="G17"/>
  <c r="F10"/>
  <c r="F8" s="1"/>
  <c r="F18"/>
  <c r="F9"/>
  <c r="F7"/>
  <c r="F17"/>
  <c r="E10"/>
  <c r="E8" s="1"/>
  <c r="E18"/>
  <c r="E9"/>
  <c r="E7" s="1"/>
  <c r="E17"/>
  <c r="D10"/>
  <c r="D8" s="1"/>
  <c r="D18"/>
  <c r="D9"/>
  <c r="D7"/>
  <c r="D17"/>
  <c r="G28" i="5"/>
  <c r="K35" i="9"/>
  <c r="F28" i="5"/>
  <c r="D28" s="1"/>
  <c r="I28" s="1"/>
  <c r="L35" i="9" s="1"/>
  <c r="E28" i="5"/>
  <c r="I35" i="9"/>
  <c r="C28" i="5"/>
  <c r="D26"/>
  <c r="H26" s="1"/>
  <c r="D24"/>
  <c r="I24" s="1"/>
  <c r="D22"/>
  <c r="C22"/>
  <c r="H22"/>
  <c r="C7" i="4"/>
  <c r="F7"/>
  <c r="C33" i="2"/>
  <c r="J32"/>
  <c r="I32" s="1"/>
  <c r="L32" s="1"/>
  <c r="K32"/>
  <c r="F32"/>
  <c r="C32"/>
  <c r="J31"/>
  <c r="I31" s="1"/>
  <c r="L31" s="1"/>
  <c r="K31"/>
  <c r="F31"/>
  <c r="C31"/>
  <c r="J24"/>
  <c r="J23"/>
  <c r="J22"/>
  <c r="J21"/>
  <c r="J20"/>
  <c r="E20"/>
  <c r="E24"/>
  <c r="E23"/>
  <c r="E22"/>
  <c r="E21"/>
  <c r="F23" i="3"/>
  <c r="E23"/>
  <c r="D23" s="1"/>
  <c r="C23" s="1"/>
  <c r="D6"/>
  <c r="C6" s="1"/>
  <c r="E7"/>
  <c r="F5"/>
  <c r="D22"/>
  <c r="E11"/>
  <c r="E5" s="1"/>
  <c r="D5" s="1"/>
  <c r="E18"/>
  <c r="D18" s="1"/>
  <c r="I18"/>
  <c r="G6"/>
  <c r="H7"/>
  <c r="G7" s="1"/>
  <c r="I7"/>
  <c r="H11"/>
  <c r="H5" s="1"/>
  <c r="I11"/>
  <c r="I5"/>
  <c r="G22"/>
  <c r="G23"/>
  <c r="F7"/>
  <c r="D7"/>
  <c r="C7" s="1"/>
  <c r="I6" i="2"/>
  <c r="H19" s="1"/>
  <c r="C6"/>
  <c r="C19" s="1"/>
  <c r="B36" i="1"/>
  <c r="E36"/>
  <c r="K36"/>
  <c r="I7" i="9" s="1"/>
  <c r="J36" i="1"/>
  <c r="I36"/>
  <c r="H36"/>
  <c r="H24" i="8"/>
  <c r="G24"/>
  <c r="F24"/>
  <c r="E24"/>
  <c r="I16" i="5"/>
  <c r="L33" i="9" s="1"/>
  <c r="K33"/>
  <c r="J33"/>
  <c r="J32"/>
  <c r="K32"/>
  <c r="I10" i="5"/>
  <c r="L32" i="9" s="1"/>
  <c r="B30" i="1"/>
  <c r="E30"/>
  <c r="B28"/>
  <c r="K28" s="1"/>
  <c r="I11" i="9" s="1"/>
  <c r="E28" i="1"/>
  <c r="B26"/>
  <c r="K26" s="1"/>
  <c r="I12" i="9" s="1"/>
  <c r="E26" i="1"/>
  <c r="H26" s="1"/>
  <c r="B24"/>
  <c r="E24"/>
  <c r="K24" s="1"/>
  <c r="I13" i="9" s="1"/>
  <c r="B22" i="1"/>
  <c r="E22"/>
  <c r="K22"/>
  <c r="I14" i="9" s="1"/>
  <c r="B20" i="1"/>
  <c r="E20"/>
  <c r="H20"/>
  <c r="B18"/>
  <c r="E18"/>
  <c r="K18" s="1"/>
  <c r="I16" i="9" s="1"/>
  <c r="B16" i="1"/>
  <c r="K16" s="1"/>
  <c r="I17" i="9" s="1"/>
  <c r="E16" i="1"/>
  <c r="H16" s="1"/>
  <c r="I16"/>
  <c r="J16"/>
  <c r="J30"/>
  <c r="J28"/>
  <c r="J26"/>
  <c r="J24"/>
  <c r="J18"/>
  <c r="J20"/>
  <c r="J22"/>
  <c r="D34" i="6"/>
  <c r="F34" s="1"/>
  <c r="D38"/>
  <c r="D32"/>
  <c r="F52" s="1"/>
  <c r="J34"/>
  <c r="I77" i="9" s="1"/>
  <c r="I92" s="1"/>
  <c r="J38" i="6"/>
  <c r="K72" i="9"/>
  <c r="G34" i="6"/>
  <c r="J71" i="9" s="1"/>
  <c r="G38" i="6"/>
  <c r="J72" i="9" s="1"/>
  <c r="H42" i="6"/>
  <c r="H38"/>
  <c r="H32"/>
  <c r="H34"/>
  <c r="K34"/>
  <c r="K38"/>
  <c r="K32"/>
  <c r="K42"/>
  <c r="I20" i="5"/>
  <c r="H20"/>
  <c r="I18"/>
  <c r="H18"/>
  <c r="H16"/>
  <c r="I22"/>
  <c r="L34" i="9" s="1"/>
  <c r="I32" i="5"/>
  <c r="I30"/>
  <c r="F7" i="8"/>
  <c r="I102" i="9" s="1"/>
  <c r="F8" i="8"/>
  <c r="I103" i="9" s="1"/>
  <c r="F9" i="8"/>
  <c r="I104" i="9" s="1"/>
  <c r="F10" i="8"/>
  <c r="I105" i="9" s="1"/>
  <c r="F11" i="8"/>
  <c r="I106" i="9" s="1"/>
  <c r="F12" i="8"/>
  <c r="I107" i="9" s="1"/>
  <c r="F13" i="8"/>
  <c r="I108" i="9" s="1"/>
  <c r="F14" i="8"/>
  <c r="I109" i="9" s="1"/>
  <c r="F15" i="8"/>
  <c r="I110" i="9" s="1"/>
  <c r="F16" i="8"/>
  <c r="I111" i="9" s="1"/>
  <c r="F17" i="8"/>
  <c r="I112" i="9" s="1"/>
  <c r="F18" i="8"/>
  <c r="I113" i="9" s="1"/>
  <c r="I24" i="8"/>
  <c r="E34" i="6"/>
  <c r="E32" s="1"/>
  <c r="E38"/>
  <c r="H10" i="5"/>
  <c r="H12"/>
  <c r="I12"/>
  <c r="H14"/>
  <c r="I14"/>
  <c r="B8" i="4"/>
  <c r="B7" s="1"/>
  <c r="B9"/>
  <c r="B10"/>
  <c r="H10" s="1"/>
  <c r="B11"/>
  <c r="B12"/>
  <c r="B13"/>
  <c r="B14"/>
  <c r="B15"/>
  <c r="B16"/>
  <c r="B17"/>
  <c r="H17" s="1"/>
  <c r="B18"/>
  <c r="B19"/>
  <c r="B20"/>
  <c r="B21"/>
  <c r="B22"/>
  <c r="D7"/>
  <c r="E8"/>
  <c r="E7" s="1"/>
  <c r="E9"/>
  <c r="H9" s="1"/>
  <c r="E10"/>
  <c r="E11"/>
  <c r="H11" s="1"/>
  <c r="E12"/>
  <c r="H12" s="1"/>
  <c r="E13"/>
  <c r="H13" s="1"/>
  <c r="E14"/>
  <c r="H14" s="1"/>
  <c r="E15"/>
  <c r="H15"/>
  <c r="E16"/>
  <c r="H16" s="1"/>
  <c r="E17"/>
  <c r="E18"/>
  <c r="H18" s="1"/>
  <c r="E19"/>
  <c r="H19" s="1"/>
  <c r="E20"/>
  <c r="H20" s="1"/>
  <c r="E21"/>
  <c r="H21" s="1"/>
  <c r="E22"/>
  <c r="H22"/>
  <c r="G7"/>
  <c r="H29"/>
  <c r="H30"/>
  <c r="H31"/>
  <c r="H33"/>
  <c r="H34"/>
  <c r="H35"/>
  <c r="H36"/>
  <c r="H37"/>
  <c r="H38"/>
  <c r="H39"/>
  <c r="H40"/>
  <c r="D8" i="3"/>
  <c r="C8" s="1"/>
  <c r="G8"/>
  <c r="D9"/>
  <c r="C9"/>
  <c r="G9"/>
  <c r="D10"/>
  <c r="G10"/>
  <c r="C10"/>
  <c r="D12"/>
  <c r="C12" s="1"/>
  <c r="G12"/>
  <c r="D13"/>
  <c r="C13" s="1"/>
  <c r="G13"/>
  <c r="D14"/>
  <c r="C14"/>
  <c r="G14"/>
  <c r="D15"/>
  <c r="C15" s="1"/>
  <c r="G15"/>
  <c r="D16"/>
  <c r="C16" s="1"/>
  <c r="G16"/>
  <c r="D17"/>
  <c r="C17" s="1"/>
  <c r="G17"/>
  <c r="D19"/>
  <c r="C19"/>
  <c r="G19"/>
  <c r="D20"/>
  <c r="C20" s="1"/>
  <c r="G20"/>
  <c r="D21"/>
  <c r="C21" s="1"/>
  <c r="G21"/>
  <c r="C22"/>
  <c r="C7" i="2"/>
  <c r="C20" s="1"/>
  <c r="I7"/>
  <c r="I20"/>
  <c r="C8"/>
  <c r="C21" s="1"/>
  <c r="I8"/>
  <c r="H21"/>
  <c r="C9"/>
  <c r="D22" s="1"/>
  <c r="I9"/>
  <c r="C10"/>
  <c r="D23" s="1"/>
  <c r="I10"/>
  <c r="I23" s="1"/>
  <c r="C11"/>
  <c r="D24" s="1"/>
  <c r="I11"/>
  <c r="I24" s="1"/>
  <c r="H20"/>
  <c r="I21"/>
  <c r="H22"/>
  <c r="I22"/>
  <c r="H24"/>
  <c r="F33"/>
  <c r="J33"/>
  <c r="I33" s="1"/>
  <c r="L33" s="1"/>
  <c r="K33"/>
  <c r="H18" i="1"/>
  <c r="I18"/>
  <c r="I20"/>
  <c r="H22"/>
  <c r="I22"/>
  <c r="I24"/>
  <c r="I26"/>
  <c r="I28"/>
  <c r="H30"/>
  <c r="I30"/>
  <c r="K30"/>
  <c r="I10" i="9" s="1"/>
  <c r="B32" i="1"/>
  <c r="E32"/>
  <c r="H32" s="1"/>
  <c r="I32"/>
  <c r="J32"/>
  <c r="B34"/>
  <c r="K34" s="1"/>
  <c r="I8" i="9" s="1"/>
  <c r="E34" i="1"/>
  <c r="H34" s="1"/>
  <c r="I34"/>
  <c r="J34"/>
  <c r="B38"/>
  <c r="K38" s="1"/>
  <c r="I6" i="9" s="1"/>
  <c r="E38" i="1"/>
  <c r="H38" s="1"/>
  <c r="I38"/>
  <c r="J38"/>
  <c r="B40"/>
  <c r="E40"/>
  <c r="H40" s="1"/>
  <c r="I40"/>
  <c r="J40"/>
  <c r="K40"/>
  <c r="I5" i="9" s="1"/>
  <c r="B42" i="1"/>
  <c r="K42" s="1"/>
  <c r="I4" i="9" s="1"/>
  <c r="E42" i="1"/>
  <c r="H42"/>
  <c r="I42"/>
  <c r="J42"/>
  <c r="B44"/>
  <c r="K44" s="1"/>
  <c r="E44"/>
  <c r="H44" s="1"/>
  <c r="I44"/>
  <c r="J44"/>
  <c r="H24"/>
  <c r="K20"/>
  <c r="I15" i="9" s="1"/>
  <c r="G32" i="6"/>
  <c r="I46" s="1"/>
  <c r="I48"/>
  <c r="F53"/>
  <c r="F44"/>
  <c r="F49"/>
  <c r="I47"/>
  <c r="H28" i="1"/>
  <c r="J32" i="6"/>
  <c r="L49" s="1"/>
  <c r="H23" i="2"/>
  <c r="H8" i="4"/>
  <c r="I72" i="9"/>
  <c r="I41" i="6"/>
  <c r="I36"/>
  <c r="I43"/>
  <c r="L48"/>
  <c r="L44"/>
  <c r="L53"/>
  <c r="L34"/>
  <c r="L51"/>
  <c r="L36"/>
  <c r="L40"/>
  <c r="L41"/>
  <c r="L52"/>
  <c r="L45"/>
  <c r="I121" i="9" l="1"/>
  <c r="F6" i="8"/>
  <c r="H7" i="4"/>
  <c r="J74" i="9"/>
  <c r="C18" i="3"/>
  <c r="I40" i="6"/>
  <c r="F38"/>
  <c r="I42"/>
  <c r="H24" i="5"/>
  <c r="I37" i="6"/>
  <c r="I38"/>
  <c r="F37"/>
  <c r="F45"/>
  <c r="F35"/>
  <c r="F43"/>
  <c r="I49"/>
  <c r="I34"/>
  <c r="C23" i="2"/>
  <c r="C24"/>
  <c r="D19"/>
  <c r="G11" i="3"/>
  <c r="G5" s="1"/>
  <c r="C5" s="1"/>
  <c r="L50" i="6"/>
  <c r="L46"/>
  <c r="L39"/>
  <c r="L35"/>
  <c r="L47"/>
  <c r="I44"/>
  <c r="D20" i="2"/>
  <c r="I45" i="6"/>
  <c r="I35"/>
  <c r="K32" i="1"/>
  <c r="I9" i="9" s="1"/>
  <c r="F47" i="6"/>
  <c r="F42"/>
  <c r="F48"/>
  <c r="F39"/>
  <c r="I50"/>
  <c r="I51"/>
  <c r="C22" i="2"/>
  <c r="D21"/>
  <c r="K71" i="9"/>
  <c r="I71"/>
  <c r="I74" s="1"/>
  <c r="J35"/>
  <c r="K73"/>
  <c r="L38" i="6"/>
  <c r="L43"/>
  <c r="L37"/>
  <c r="I53"/>
  <c r="I52"/>
  <c r="I19" i="2"/>
  <c r="I39" i="6"/>
  <c r="F40"/>
  <c r="F41"/>
  <c r="D11" i="3"/>
  <c r="C11" s="1"/>
  <c r="I26" i="5"/>
  <c r="K74" i="9" l="1"/>
</calcChain>
</file>

<file path=xl/comments1.xml><?xml version="1.0" encoding="utf-8"?>
<comments xmlns="http://schemas.openxmlformats.org/spreadsheetml/2006/main">
  <authors>
    <author>tedako</author>
  </authors>
  <commentList>
    <comment ref="H28" authorId="0">
      <text>
        <r>
          <rPr>
            <b/>
            <sz val="9"/>
            <color indexed="81"/>
            <rFont val="ＭＳ Ｐゴシック"/>
            <family val="3"/>
            <charset val="128"/>
          </rPr>
          <t>tedako:</t>
        </r>
        <r>
          <rPr>
            <sz val="9"/>
            <color indexed="81"/>
            <rFont val="ＭＳ Ｐゴシック"/>
            <family val="3"/>
            <charset val="128"/>
          </rPr>
          <t xml:space="preserve">
「労働力率」を計算により算出すると、「不詳」を含んでしまうため、公表数値と違ってしまう
 </t>
        </r>
        <r>
          <rPr>
            <b/>
            <sz val="9"/>
            <color indexed="81"/>
            <rFont val="ＭＳ Ｐゴシック"/>
            <family val="3"/>
            <charset val="128"/>
          </rPr>
          <t>⇒ 統計の数値に合わせるため、 　Ｈ22年以降は手入力</t>
        </r>
      </text>
    </comment>
  </commentList>
</comments>
</file>

<file path=xl/sharedStrings.xml><?xml version="1.0" encoding="utf-8"?>
<sst xmlns="http://schemas.openxmlformats.org/spreadsheetml/2006/main" count="600" uniqueCount="406">
  <si>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</si>
  <si>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</si>
  <si>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</si>
  <si>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</si>
  <si>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</si>
  <si>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</si>
  <si>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</si>
  <si>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</si>
  <si>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</si>
  <si>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</si>
  <si>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</si>
  <si>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</si>
  <si>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</si>
  <si>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</si>
  <si>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</si>
  <si>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</si>
  <si>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</si>
  <si>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</si>
  <si>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</si>
  <si>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</si>
  <si>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</si>
  <si>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</si>
  <si>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</si>
  <si>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</si>
  <si>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</si>
  <si>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</si>
  <si>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</si>
  <si>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</si>
  <si>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</si>
  <si>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</si>
  <si>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</si>
  <si>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(C)／(A)</t>
  </si>
  <si>
    <t>(B)／(A)</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</si>
  <si>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</si>
  <si>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</si>
  <si>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</si>
  <si>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</si>
  <si>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</si>
  <si>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</si>
  <si>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</si>
  <si>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</si>
  <si>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</si>
  <si>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</si>
  <si>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</si>
  <si>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</si>
  <si>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</si>
  <si>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</si>
  <si>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平成12年</t>
  </si>
  <si>
    <t>平成17年</t>
  </si>
  <si>
    <t>（注）流出人口とは、浦添市から他市町村へ通勤、通学する満15歳以上の人口。</t>
  </si>
  <si>
    <t>　　　流入人口とは、常住する他市町村から浦添市へ通勤、通学している満15歳以上の人口。</t>
  </si>
  <si>
    <t>　　　昼夜間人口及び流出入人口には、年齢不詳の者を含まないので国勢調査人口と一致しない。</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</si>
  <si>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</si>
  <si>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</si>
  <si>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</si>
  <si>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</si>
  <si>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</si>
  <si>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</si>
  <si>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</si>
  <si>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</si>
  <si>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</si>
  <si>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</si>
  <si>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</si>
  <si>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</si>
  <si>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</si>
  <si>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</si>
  <si>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</si>
  <si>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</si>
  <si>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</si>
  <si>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</si>
  <si>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</si>
  <si>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</si>
  <si>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</si>
  <si>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</si>
  <si>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</si>
  <si>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</si>
  <si>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</si>
  <si>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</si>
  <si>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</si>
  <si>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</si>
  <si>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</si>
  <si>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</si>
  <si>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</si>
  <si>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</si>
  <si>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</si>
  <si>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</si>
  <si>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</si>
  <si>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</si>
  <si>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</si>
  <si>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</si>
  <si>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</si>
  <si>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</si>
  <si>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</si>
  <si>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</si>
  <si>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</si>
  <si>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</si>
  <si>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</si>
  <si>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</si>
  <si>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</si>
  <si>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</si>
  <si>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</si>
  <si>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</si>
  <si>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</si>
  <si>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</si>
  <si>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</si>
  <si>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</si>
  <si>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</si>
  <si>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</si>
  <si>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</si>
  <si>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</si>
  <si>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</si>
  <si>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</si>
  <si>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</si>
  <si>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</si>
  <si>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</si>
  <si>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</si>
  <si>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</si>
  <si>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</si>
  <si>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</si>
  <si>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</si>
  <si>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</si>
  <si>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</si>
  <si>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</si>
  <si>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</si>
  <si>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</si>
  <si>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</si>
  <si>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</si>
  <si>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</si>
  <si>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</si>
  <si>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</si>
  <si>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</si>
  <si>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</si>
  <si>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</si>
  <si>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</si>
  <si>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</si>
  <si>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</si>
  <si>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</si>
  <si>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</si>
  <si>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</si>
  <si>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</si>
  <si>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</si>
  <si>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</si>
  <si>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</si>
  <si>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</si>
  <si>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サービス業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</si>
  <si>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</si>
  <si>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</si>
  <si>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</si>
  <si>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</si>
  <si>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</si>
  <si>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</si>
  <si>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</si>
  <si>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</si>
  <si>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</si>
  <si>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</si>
  <si>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</si>
  <si>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</si>
  <si>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</si>
  <si>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</si>
  <si>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</si>
  <si>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</si>
  <si>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</si>
  <si>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</si>
  <si>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</si>
  <si>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諸機関労務協約</t>
  </si>
  <si>
    <t>船員契約</t>
  </si>
  <si>
    <t>沖　縄　県</t>
  </si>
  <si>
    <t>う る ま 市</t>
  </si>
  <si>
    <t>名　護　市</t>
  </si>
  <si>
    <t>糸　満　市</t>
  </si>
  <si>
    <t>沖　縄　市</t>
  </si>
  <si>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</si>
  <si>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</si>
  <si>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</si>
  <si>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</si>
  <si>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</si>
  <si>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</si>
  <si>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</si>
  <si>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</si>
  <si>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</si>
  <si>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</si>
  <si>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</si>
  <si>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3"/>
  </si>
  <si>
    <t>就業者・通学者</t>
    <phoneticPr fontId="13"/>
  </si>
  <si>
    <t>就業者の流出入</t>
    <rPh sb="0" eb="3">
      <t>シュウギョウシャ</t>
    </rPh>
    <phoneticPr fontId="13"/>
  </si>
  <si>
    <t>（単位：人、％）</t>
    <rPh sb="1" eb="3">
      <t>タンイ</t>
    </rPh>
    <rPh sb="4" eb="5">
      <t>ヒト</t>
    </rPh>
    <phoneticPr fontId="13"/>
  </si>
  <si>
    <t>市町村別</t>
    <rPh sb="0" eb="3">
      <t>シチョウソン</t>
    </rPh>
    <rPh sb="3" eb="4">
      <t>ベツ</t>
    </rPh>
    <phoneticPr fontId="13"/>
  </si>
  <si>
    <t>当地に常住（Ａ）</t>
    <rPh sb="0" eb="2">
      <t>トウチ</t>
    </rPh>
    <rPh sb="3" eb="5">
      <t>ジョウジュウ</t>
    </rPh>
    <phoneticPr fontId="13"/>
  </si>
  <si>
    <t>当地で従業・通学（Ｂ）</t>
    <rPh sb="0" eb="2">
      <t>トウチ</t>
    </rPh>
    <rPh sb="3" eb="5">
      <t>ジュウギョウ</t>
    </rPh>
    <rPh sb="6" eb="8">
      <t>ツウガク</t>
    </rPh>
    <phoneticPr fontId="13"/>
  </si>
  <si>
    <t>流動人口（Ｂ－Ａ）＝Ｃ</t>
    <rPh sb="0" eb="2">
      <t>リュウドウ</t>
    </rPh>
    <rPh sb="2" eb="4">
      <t>ジンコウ</t>
    </rPh>
    <phoneticPr fontId="13"/>
  </si>
  <si>
    <t>総数</t>
    <phoneticPr fontId="13"/>
  </si>
  <si>
    <t>就業者</t>
    <phoneticPr fontId="13"/>
  </si>
  <si>
    <t>那覇市</t>
    <rPh sb="0" eb="3">
      <t>ナハシ</t>
    </rPh>
    <phoneticPr fontId="13"/>
  </si>
  <si>
    <t>宜野湾市</t>
    <rPh sb="0" eb="4">
      <t>ギノワンシ</t>
    </rPh>
    <phoneticPr fontId="13"/>
  </si>
  <si>
    <t>石垣市</t>
    <rPh sb="0" eb="3">
      <t>イシガキシ</t>
    </rPh>
    <phoneticPr fontId="13"/>
  </si>
  <si>
    <t>浦添市</t>
    <rPh sb="0" eb="3">
      <t>ウラソエシ</t>
    </rPh>
    <phoneticPr fontId="13"/>
  </si>
  <si>
    <t>名護市</t>
    <rPh sb="0" eb="3">
      <t>ナゴシ</t>
    </rPh>
    <phoneticPr fontId="13"/>
  </si>
  <si>
    <t>糸満市</t>
    <rPh sb="0" eb="3">
      <t>イトマンシ</t>
    </rPh>
    <phoneticPr fontId="13"/>
  </si>
  <si>
    <t>沖縄市</t>
    <rPh sb="0" eb="3">
      <t>オキナワシ</t>
    </rPh>
    <phoneticPr fontId="13"/>
  </si>
  <si>
    <t>豊見城市</t>
    <rPh sb="0" eb="3">
      <t>トミグスク</t>
    </rPh>
    <rPh sb="3" eb="4">
      <t>シ</t>
    </rPh>
    <phoneticPr fontId="13"/>
  </si>
  <si>
    <t>うるま市</t>
    <rPh sb="3" eb="4">
      <t>シ</t>
    </rPh>
    <phoneticPr fontId="13"/>
  </si>
  <si>
    <t>宮古島市</t>
    <rPh sb="0" eb="3">
      <t>ミヤコジマ</t>
    </rPh>
    <rPh sb="3" eb="4">
      <t>シ</t>
    </rPh>
    <phoneticPr fontId="13"/>
  </si>
  <si>
    <t>西原町</t>
    <rPh sb="0" eb="3">
      <t>ニシハラチョウ</t>
    </rPh>
    <phoneticPr fontId="13"/>
  </si>
  <si>
    <t>与那原町</t>
    <rPh sb="0" eb="4">
      <t>ヨナバルチョウ</t>
    </rPh>
    <phoneticPr fontId="13"/>
  </si>
  <si>
    <t>南風原町</t>
    <rPh sb="0" eb="4">
      <t>ハエバルチョウ</t>
    </rPh>
    <phoneticPr fontId="13"/>
  </si>
  <si>
    <t>南風原町</t>
    <rPh sb="0" eb="3">
      <t>ハエバル</t>
    </rPh>
    <rPh sb="3" eb="4">
      <t>チョウ</t>
    </rPh>
    <phoneticPr fontId="13"/>
  </si>
  <si>
    <t>与那原町</t>
    <rPh sb="0" eb="3">
      <t>ヨナバル</t>
    </rPh>
    <rPh sb="3" eb="4">
      <t>マチ</t>
    </rPh>
    <phoneticPr fontId="13"/>
  </si>
  <si>
    <t>西原町</t>
    <rPh sb="0" eb="2">
      <t>ニシハラ</t>
    </rPh>
    <rPh sb="2" eb="3">
      <t>チョウ</t>
    </rPh>
    <phoneticPr fontId="13"/>
  </si>
  <si>
    <t>豊見城市</t>
    <rPh sb="0" eb="3">
      <t>トミシロ</t>
    </rPh>
    <rPh sb="3" eb="4">
      <t>シ</t>
    </rPh>
    <phoneticPr fontId="13"/>
  </si>
  <si>
    <t>沖縄市</t>
    <rPh sb="0" eb="2">
      <t>オキナワ</t>
    </rPh>
    <rPh sb="2" eb="3">
      <t>シ</t>
    </rPh>
    <phoneticPr fontId="13"/>
  </si>
  <si>
    <t>名護市</t>
    <rPh sb="0" eb="2">
      <t>ナゴ</t>
    </rPh>
    <rPh sb="2" eb="3">
      <t>シ</t>
    </rPh>
    <phoneticPr fontId="13"/>
  </si>
  <si>
    <t>浦添市</t>
    <rPh sb="0" eb="2">
      <t>ウラソエ</t>
    </rPh>
    <rPh sb="2" eb="3">
      <t>シ</t>
    </rPh>
    <phoneticPr fontId="13"/>
  </si>
  <si>
    <t>石垣市</t>
    <rPh sb="0" eb="2">
      <t>イシガキ</t>
    </rPh>
    <rPh sb="2" eb="3">
      <t>シ</t>
    </rPh>
    <phoneticPr fontId="13"/>
  </si>
  <si>
    <t>宜野湾市</t>
    <rPh sb="0" eb="3">
      <t>ギノワン</t>
    </rPh>
    <rPh sb="3" eb="4">
      <t>シ</t>
    </rPh>
    <phoneticPr fontId="13"/>
  </si>
  <si>
    <t>区　　分</t>
    <phoneticPr fontId="13"/>
  </si>
  <si>
    <t>非労働力人口</t>
    <rPh sb="0" eb="1">
      <t>ヒ</t>
    </rPh>
    <rPh sb="1" eb="4">
      <t>ロウドウリョク</t>
    </rPh>
    <rPh sb="4" eb="6">
      <t>ジンコウ</t>
    </rPh>
    <phoneticPr fontId="13"/>
  </si>
  <si>
    <t>失　業　率</t>
    <rPh sb="0" eb="1">
      <t>シツ</t>
    </rPh>
    <rPh sb="2" eb="3">
      <t>ギョウ</t>
    </rPh>
    <rPh sb="4" eb="5">
      <t>リツ</t>
    </rPh>
    <phoneticPr fontId="13"/>
  </si>
  <si>
    <t>平成7年</t>
    <rPh sb="0" eb="2">
      <t>ヘイセイ</t>
    </rPh>
    <rPh sb="3" eb="4">
      <t>ネン</t>
    </rPh>
    <phoneticPr fontId="12"/>
  </si>
  <si>
    <t>12年</t>
    <rPh sb="2" eb="3">
      <t>ネン</t>
    </rPh>
    <phoneticPr fontId="12"/>
  </si>
  <si>
    <t>男就業者</t>
    <rPh sb="0" eb="1">
      <t>オトコ</t>
    </rPh>
    <phoneticPr fontId="12"/>
  </si>
  <si>
    <t>男完全失業者</t>
    <rPh sb="0" eb="1">
      <t>オトコ</t>
    </rPh>
    <phoneticPr fontId="12"/>
  </si>
  <si>
    <t>男非労働力人口</t>
    <rPh sb="0" eb="1">
      <t>オトコ</t>
    </rPh>
    <rPh sb="1" eb="2">
      <t>ヒ</t>
    </rPh>
    <rPh sb="2" eb="5">
      <t>ロウドウリョク</t>
    </rPh>
    <rPh sb="5" eb="7">
      <t>ジンコウ</t>
    </rPh>
    <phoneticPr fontId="13"/>
  </si>
  <si>
    <t>女非労働力人口</t>
    <rPh sb="0" eb="1">
      <t>オンナ</t>
    </rPh>
    <rPh sb="1" eb="2">
      <t>ヒ</t>
    </rPh>
    <rPh sb="2" eb="5">
      <t>ロウドウリョク</t>
    </rPh>
    <rPh sb="5" eb="7">
      <t>ジンコウ</t>
    </rPh>
    <phoneticPr fontId="12"/>
  </si>
  <si>
    <t>女完全失業者</t>
    <rPh sb="0" eb="1">
      <t>オンナ</t>
    </rPh>
    <phoneticPr fontId="12"/>
  </si>
  <si>
    <t>女就業者</t>
    <rPh sb="0" eb="1">
      <t>オンナ</t>
    </rPh>
    <rPh sb="1" eb="4">
      <t>シュウギョウシャ</t>
    </rPh>
    <phoneticPr fontId="13"/>
  </si>
  <si>
    <t>農林漁業</t>
    <rPh sb="0" eb="2">
      <t>ノウリン</t>
    </rPh>
    <rPh sb="2" eb="3">
      <t>ギョ</t>
    </rPh>
    <rPh sb="3" eb="4">
      <t>ギョウ</t>
    </rPh>
    <phoneticPr fontId="13"/>
  </si>
  <si>
    <t>鉱業</t>
    <rPh sb="0" eb="2">
      <t>コウギョウ</t>
    </rPh>
    <phoneticPr fontId="13"/>
  </si>
  <si>
    <t>建設業</t>
    <rPh sb="0" eb="3">
      <t>ケンセツギョウ</t>
    </rPh>
    <phoneticPr fontId="13"/>
  </si>
  <si>
    <t>第１次産業</t>
    <rPh sb="0" eb="1">
      <t>ダイ</t>
    </rPh>
    <rPh sb="2" eb="3">
      <t>ジ</t>
    </rPh>
    <rPh sb="3" eb="5">
      <t>サンギョウ</t>
    </rPh>
    <phoneticPr fontId="13"/>
  </si>
  <si>
    <t>製造業</t>
    <rPh sb="0" eb="3">
      <t>セイゾウギョウ</t>
    </rPh>
    <phoneticPr fontId="13"/>
  </si>
  <si>
    <t>第２次産業</t>
    <rPh sb="0" eb="1">
      <t>ダイ</t>
    </rPh>
    <rPh sb="2" eb="3">
      <t>ジ</t>
    </rPh>
    <rPh sb="3" eb="5">
      <t>サンギョウ</t>
    </rPh>
    <phoneticPr fontId="13"/>
  </si>
  <si>
    <t>電気・ガス・水道業</t>
    <rPh sb="0" eb="2">
      <t>デンキ</t>
    </rPh>
    <rPh sb="6" eb="9">
      <t>スイドウギョウ</t>
    </rPh>
    <phoneticPr fontId="13"/>
  </si>
  <si>
    <t>第３次産業</t>
    <rPh sb="0" eb="1">
      <t>ダイ</t>
    </rPh>
    <rPh sb="2" eb="3">
      <t>ジ</t>
    </rPh>
    <rPh sb="3" eb="5">
      <t>サンギョウ</t>
    </rPh>
    <phoneticPr fontId="13"/>
  </si>
  <si>
    <t>運輸・通信業</t>
    <rPh sb="0" eb="2">
      <t>ウンユ</t>
    </rPh>
    <rPh sb="3" eb="5">
      <t>ツウシン</t>
    </rPh>
    <rPh sb="5" eb="6">
      <t>ギョウ</t>
    </rPh>
    <phoneticPr fontId="13"/>
  </si>
  <si>
    <t>金融・保険業</t>
    <rPh sb="0" eb="2">
      <t>キンユウ</t>
    </rPh>
    <rPh sb="3" eb="5">
      <t>ホケン</t>
    </rPh>
    <rPh sb="5" eb="6">
      <t>ギョウ</t>
    </rPh>
    <phoneticPr fontId="13"/>
  </si>
  <si>
    <t>不動産業</t>
    <rPh sb="0" eb="3">
      <t>フドウサン</t>
    </rPh>
    <rPh sb="3" eb="4">
      <t>ギョウ</t>
    </rPh>
    <phoneticPr fontId="13"/>
  </si>
  <si>
    <t>サービス業</t>
    <rPh sb="4" eb="5">
      <t>ギョウ</t>
    </rPh>
    <phoneticPr fontId="13"/>
  </si>
  <si>
    <t>公務</t>
    <rPh sb="0" eb="2">
      <t>コウム</t>
    </rPh>
    <phoneticPr fontId="13"/>
  </si>
  <si>
    <t>分類不能の産業</t>
    <rPh sb="0" eb="2">
      <t>ブンルイ</t>
    </rPh>
    <rPh sb="2" eb="4">
      <t>フノウ</t>
    </rPh>
    <rPh sb="5" eb="7">
      <t>サンギョウ</t>
    </rPh>
    <phoneticPr fontId="13"/>
  </si>
  <si>
    <t>陸軍</t>
    <rPh sb="0" eb="2">
      <t>リクグン</t>
    </rPh>
    <phoneticPr fontId="12"/>
  </si>
  <si>
    <t>海軍</t>
    <rPh sb="0" eb="2">
      <t>カイグン</t>
    </rPh>
    <phoneticPr fontId="12"/>
  </si>
  <si>
    <t>那覇市</t>
    <phoneticPr fontId="13"/>
  </si>
  <si>
    <t>海兵隊</t>
    <rPh sb="0" eb="3">
      <t>カイヘイタイ</t>
    </rPh>
    <phoneticPr fontId="12"/>
  </si>
  <si>
    <t>ＯＷＥＸ</t>
    <phoneticPr fontId="12"/>
  </si>
  <si>
    <t>浦添市</t>
    <phoneticPr fontId="13"/>
  </si>
  <si>
    <t>名護市</t>
    <phoneticPr fontId="13"/>
  </si>
  <si>
    <t>糸満市</t>
    <phoneticPr fontId="13"/>
  </si>
  <si>
    <t>沖縄市</t>
    <phoneticPr fontId="13"/>
  </si>
  <si>
    <t>西原町</t>
    <rPh sb="0" eb="3">
      <t>ニシハラチョウ</t>
    </rPh>
    <phoneticPr fontId="12"/>
  </si>
  <si>
    <t>豊見城市</t>
    <rPh sb="0" eb="1">
      <t>ユタ</t>
    </rPh>
    <rPh sb="1" eb="2">
      <t>ミ</t>
    </rPh>
    <rPh sb="2" eb="3">
      <t>シロ</t>
    </rPh>
    <phoneticPr fontId="13"/>
  </si>
  <si>
    <t>与那原町</t>
    <rPh sb="0" eb="3">
      <t>ヨナバル</t>
    </rPh>
    <rPh sb="3" eb="4">
      <t>チョウ</t>
    </rPh>
    <phoneticPr fontId="12"/>
  </si>
  <si>
    <t>南風原町</t>
    <rPh sb="0" eb="4">
      <t>ハエバルチョウ</t>
    </rPh>
    <phoneticPr fontId="12"/>
  </si>
  <si>
    <t>常住地による就業者数</t>
    <phoneticPr fontId="12"/>
  </si>
  <si>
    <t>市 町 村 別</t>
    <phoneticPr fontId="12"/>
  </si>
  <si>
    <t>区                 分</t>
    <phoneticPr fontId="12"/>
  </si>
  <si>
    <t>総               数</t>
    <phoneticPr fontId="12"/>
  </si>
  <si>
    <t>軍      　　別</t>
    <phoneticPr fontId="12"/>
  </si>
  <si>
    <t xml:space="preserve">   （21）市別駐留軍従業員数（Ｐ62参照）　       </t>
    <phoneticPr fontId="12"/>
  </si>
  <si>
    <t>浦添市</t>
    <phoneticPr fontId="12"/>
  </si>
  <si>
    <t>西原町</t>
    <phoneticPr fontId="12"/>
  </si>
  <si>
    <t>常　　　　住　　　　地</t>
    <phoneticPr fontId="12"/>
  </si>
  <si>
    <t>従　　　　業　　　　地</t>
    <phoneticPr fontId="12"/>
  </si>
  <si>
    <t>自　給</t>
    <phoneticPr fontId="12"/>
  </si>
  <si>
    <t>（17）</t>
    <phoneticPr fontId="12"/>
  </si>
  <si>
    <t>（18）</t>
    <phoneticPr fontId="12"/>
  </si>
  <si>
    <t>（16）</t>
    <phoneticPr fontId="12"/>
  </si>
  <si>
    <t>（17）15歳以上男女別労働力状態（Ｐ59参照）   　　　</t>
    <phoneticPr fontId="12"/>
  </si>
  <si>
    <t xml:space="preserve">  （18）15歳以上労働力人口の推移（Ｐ59参照）</t>
    <phoneticPr fontId="12"/>
  </si>
  <si>
    <t>　　（22）軍別駐留軍従業員数の構成（Ｐ62参照）</t>
    <phoneticPr fontId="12"/>
  </si>
  <si>
    <r>
      <t>(</t>
    </r>
    <r>
      <rPr>
        <sz val="10"/>
        <rFont val="ＭＳ 明朝"/>
        <family val="1"/>
        <charset val="128"/>
      </rPr>
      <t>21)</t>
    </r>
    <phoneticPr fontId="12"/>
  </si>
  <si>
    <t>（22）</t>
    <phoneticPr fontId="12"/>
  </si>
  <si>
    <t>平成24年</t>
    <phoneticPr fontId="12"/>
  </si>
  <si>
    <r>
      <t>南 城</t>
    </r>
    <r>
      <rPr>
        <sz val="10"/>
        <rFont val="ＭＳ 明朝"/>
        <family val="1"/>
        <charset val="128"/>
      </rPr>
      <t xml:space="preserve"> </t>
    </r>
    <r>
      <rPr>
        <sz val="10"/>
        <rFont val="ＭＳ 明朝"/>
        <family val="1"/>
        <charset val="128"/>
      </rPr>
      <t>市</t>
    </r>
    <rPh sb="0" eb="1">
      <t>ミナミ</t>
    </rPh>
    <rPh sb="2" eb="3">
      <t>シロ</t>
    </rPh>
    <rPh sb="4" eb="5">
      <t>シ</t>
    </rPh>
    <phoneticPr fontId="12"/>
  </si>
  <si>
    <r>
      <t>資料：平成2</t>
    </r>
    <r>
      <rPr>
        <sz val="10"/>
        <rFont val="ＭＳ 明朝"/>
        <family val="1"/>
        <charset val="128"/>
      </rPr>
      <t>2年</t>
    </r>
    <r>
      <rPr>
        <sz val="10"/>
        <rFont val="ＭＳ 明朝"/>
        <family val="1"/>
        <charset val="128"/>
      </rPr>
      <t>国勢調査</t>
    </r>
    <rPh sb="3" eb="5">
      <t>ヘイセイ</t>
    </rPh>
    <rPh sb="7" eb="8">
      <t>ネン</t>
    </rPh>
    <phoneticPr fontId="13"/>
  </si>
  <si>
    <t>資料：平成22年国勢調査</t>
    <phoneticPr fontId="12"/>
  </si>
  <si>
    <t>南 城 市</t>
    <rPh sb="0" eb="1">
      <t>ミナミ</t>
    </rPh>
    <rPh sb="2" eb="3">
      <t>シロ</t>
    </rPh>
    <rPh sb="4" eb="5">
      <t>シ</t>
    </rPh>
    <phoneticPr fontId="12"/>
  </si>
  <si>
    <t>南　部　市　部</t>
    <rPh sb="0" eb="1">
      <t>ミナミ</t>
    </rPh>
    <rPh sb="2" eb="3">
      <t>ブ</t>
    </rPh>
    <rPh sb="4" eb="5">
      <t>シ</t>
    </rPh>
    <rPh sb="6" eb="7">
      <t>ブ</t>
    </rPh>
    <phoneticPr fontId="12"/>
  </si>
  <si>
    <t>（41） 15歳以上流動人口（平成22年10月１日現在）</t>
    <phoneticPr fontId="12"/>
  </si>
  <si>
    <t>完全失業率</t>
    <rPh sb="0" eb="2">
      <t>カンゼン</t>
    </rPh>
    <phoneticPr fontId="12"/>
  </si>
  <si>
    <t xml:space="preserve">（注）総数は「労働力不詳」を含むので、内訳とは必ずしも一致しない。  　　　     　            </t>
    <rPh sb="7" eb="10">
      <t>ロウドウリョク</t>
    </rPh>
    <phoneticPr fontId="12"/>
  </si>
  <si>
    <t>（44）浦添市  15歳以上男女別労働力状態（各年共10月１日現在）</t>
    <rPh sb="4" eb="7">
      <t>ウラソエシ</t>
    </rPh>
    <phoneticPr fontId="12"/>
  </si>
  <si>
    <r>
      <t>（37）  常住地及び従業・通学地による15歳以上就業者・通学者数（平成</t>
    </r>
    <r>
      <rPr>
        <sz val="10"/>
        <rFont val="ＭＳ 明朝"/>
        <family val="1"/>
        <charset val="128"/>
      </rPr>
      <t>22</t>
    </r>
    <r>
      <rPr>
        <sz val="10"/>
        <rFont val="ＭＳ 明朝"/>
        <family val="1"/>
        <charset val="128"/>
      </rPr>
      <t>年10月１日現在）</t>
    </r>
    <phoneticPr fontId="13"/>
  </si>
  <si>
    <t>資料：駐留軍等労働者労務管理機構 (平成23年以前)</t>
    <rPh sb="0" eb="2">
      <t>シリョウ</t>
    </rPh>
    <phoneticPr fontId="12"/>
  </si>
  <si>
    <t>　平成22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3"/>
  </si>
  <si>
    <t>　平成22年における本市の就業者をみると、全就業者の43.7％が市内に居住する就業者で残りが他市町村からの就業者である。その内、那覇市から35.9％、宜野湾市から20.0％となっている。一方、本市に居住する全就業者の43.5％は市内に職をもち、残りは市外へと通勤している。そのうち、53.7％が那覇市に通勤している。</t>
    <phoneticPr fontId="13"/>
  </si>
  <si>
    <t>情報通信・運輸業</t>
    <rPh sb="0" eb="2">
      <t>ジョウホウ</t>
    </rPh>
    <rPh sb="2" eb="4">
      <t>ツウシン</t>
    </rPh>
    <rPh sb="5" eb="7">
      <t>ウンユ</t>
    </rPh>
    <phoneticPr fontId="12"/>
  </si>
  <si>
    <t>卸売・小売業</t>
    <rPh sb="0" eb="2">
      <t>オロシウ</t>
    </rPh>
    <rPh sb="3" eb="5">
      <t>コウリ</t>
    </rPh>
    <rPh sb="5" eb="6">
      <t>ギョウ</t>
    </rPh>
    <phoneticPr fontId="12"/>
  </si>
  <si>
    <t>宿泊・飲食業</t>
    <rPh sb="0" eb="2">
      <t>シュクハク</t>
    </rPh>
    <rPh sb="3" eb="5">
      <t>インショク</t>
    </rPh>
    <rPh sb="5" eb="6">
      <t>ギョウ</t>
    </rPh>
    <phoneticPr fontId="12"/>
  </si>
  <si>
    <t>医療・福祉</t>
    <rPh sb="0" eb="2">
      <t>イリョウ</t>
    </rPh>
    <rPh sb="3" eb="5">
      <t>フクシ</t>
    </rPh>
    <phoneticPr fontId="12"/>
  </si>
  <si>
    <t>教育・学習支援</t>
    <rPh sb="0" eb="2">
      <t>キョウイク</t>
    </rPh>
    <rPh sb="3" eb="5">
      <t>ガクシュウ</t>
    </rPh>
    <rPh sb="5" eb="7">
      <t>シエン</t>
    </rPh>
    <phoneticPr fontId="12"/>
  </si>
  <si>
    <t>情報通信業</t>
    <rPh sb="0" eb="2">
      <t>ジョウホウ</t>
    </rPh>
    <rPh sb="2" eb="4">
      <t>ツウシン</t>
    </rPh>
    <rPh sb="4" eb="5">
      <t>ギョウ</t>
    </rPh>
    <phoneticPr fontId="12"/>
  </si>
  <si>
    <t>運輸・郵便業</t>
    <rPh sb="3" eb="5">
      <t>ユウビン</t>
    </rPh>
    <phoneticPr fontId="12"/>
  </si>
  <si>
    <t>卸売・小売業</t>
    <rPh sb="0" eb="1">
      <t>オロシ</t>
    </rPh>
    <rPh sb="1" eb="2">
      <t>ウ</t>
    </rPh>
    <rPh sb="3" eb="5">
      <t>コウリ</t>
    </rPh>
    <rPh sb="5" eb="6">
      <t>ギョウ</t>
    </rPh>
    <phoneticPr fontId="12"/>
  </si>
  <si>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2"/>
  </si>
  <si>
    <t>　平成22年の15歳以上就業者46,871人の産業別分布をみると、①「卸売・小売業」の8,216人（全体の17.5％）が最も多く、次いで②「サービス業」7,390人（同15.8％）、③「医療・福祉」5,658人（同12.1％）の順となっている。</t>
    <rPh sb="35" eb="37">
      <t>オロシウリ</t>
    </rPh>
    <rPh sb="38" eb="40">
      <t>コウリ</t>
    </rPh>
    <rPh sb="74" eb="75">
      <t>ギョウ</t>
    </rPh>
    <rPh sb="93" eb="95">
      <t>イリョウ</t>
    </rPh>
    <rPh sb="96" eb="98">
      <t>フクシ</t>
    </rPh>
    <phoneticPr fontId="12"/>
  </si>
  <si>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2"/>
  </si>
  <si>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2"/>
  </si>
  <si>
    <t>南城市</t>
    <rPh sb="0" eb="3">
      <t>ナンジョウシ</t>
    </rPh>
    <phoneticPr fontId="13"/>
  </si>
  <si>
    <t>（平成22年国勢調査）</t>
    <phoneticPr fontId="12"/>
  </si>
  <si>
    <r>
      <t>1</t>
    </r>
    <r>
      <rPr>
        <sz val="10"/>
        <rFont val="ＭＳ 明朝"/>
        <family val="1"/>
        <charset val="128"/>
      </rPr>
      <t>7</t>
    </r>
    <r>
      <rPr>
        <sz val="10"/>
        <rFont val="ＭＳ 明朝"/>
        <family val="1"/>
        <charset val="128"/>
      </rPr>
      <t>年</t>
    </r>
    <rPh sb="2" eb="3">
      <t>ネン</t>
    </rPh>
    <phoneticPr fontId="12"/>
  </si>
  <si>
    <r>
      <t>2</t>
    </r>
    <r>
      <rPr>
        <sz val="10"/>
        <rFont val="ＭＳ 明朝"/>
        <family val="1"/>
        <charset val="128"/>
      </rPr>
      <t>2</t>
    </r>
    <r>
      <rPr>
        <sz val="10"/>
        <rFont val="ＭＳ 明朝"/>
        <family val="1"/>
        <charset val="128"/>
      </rPr>
      <t>年</t>
    </r>
    <rPh sb="2" eb="3">
      <t>ネン</t>
    </rPh>
    <phoneticPr fontId="12"/>
  </si>
  <si>
    <t>（20）産業（大分類）別就業者数の構成（Ｐ60参照）</t>
  </si>
  <si>
    <t xml:space="preserve">（19）産業別就業者数の推移（Ｐ60参照）      </t>
    <phoneticPr fontId="12"/>
  </si>
  <si>
    <r>
      <t>1</t>
    </r>
    <r>
      <rPr>
        <sz val="10"/>
        <rFont val="ＭＳ 明朝"/>
        <family val="1"/>
        <charset val="128"/>
      </rPr>
      <t>7</t>
    </r>
    <r>
      <rPr>
        <sz val="10"/>
        <rFont val="ＭＳ 明朝"/>
        <family val="1"/>
        <charset val="128"/>
      </rPr>
      <t>年</t>
    </r>
    <phoneticPr fontId="13"/>
  </si>
  <si>
    <r>
      <t>2</t>
    </r>
    <r>
      <rPr>
        <sz val="10"/>
        <rFont val="ＭＳ 明朝"/>
        <family val="1"/>
        <charset val="128"/>
      </rPr>
      <t>2</t>
    </r>
    <r>
      <rPr>
        <sz val="10"/>
        <rFont val="ＭＳ 明朝"/>
        <family val="1"/>
        <charset val="128"/>
      </rPr>
      <t>年</t>
    </r>
    <phoneticPr fontId="13"/>
  </si>
  <si>
    <t>＝第1次産業</t>
    <phoneticPr fontId="12"/>
  </si>
  <si>
    <t>空軍</t>
    <rPh sb="0" eb="2">
      <t>クウグン</t>
    </rPh>
    <phoneticPr fontId="12"/>
  </si>
  <si>
    <t>宿泊・飲食業</t>
    <rPh sb="0" eb="2">
      <t>シュクハク</t>
    </rPh>
    <rPh sb="3" eb="5">
      <t>インショク</t>
    </rPh>
    <rPh sb="5" eb="6">
      <t>ギョウ</t>
    </rPh>
    <phoneticPr fontId="13"/>
  </si>
  <si>
    <t>卸売・小売業</t>
    <rPh sb="0" eb="2">
      <t>オロシウリ</t>
    </rPh>
    <rPh sb="3" eb="6">
      <t>コウリギョウ</t>
    </rPh>
    <phoneticPr fontId="12"/>
  </si>
  <si>
    <t>計</t>
    <rPh sb="0" eb="1">
      <t>ケイ</t>
    </rPh>
    <phoneticPr fontId="12"/>
  </si>
  <si>
    <t>　　　平成22年は「労働力率」の計算では、分母から「不詳」を除いている。</t>
    <rPh sb="3" eb="5">
      <t>ヘイセイ</t>
    </rPh>
    <rPh sb="7" eb="8">
      <t>ネン</t>
    </rPh>
    <rPh sb="10" eb="13">
      <t>ロウドウリョク</t>
    </rPh>
    <rPh sb="13" eb="14">
      <t>リツ</t>
    </rPh>
    <rPh sb="16" eb="18">
      <t>ケイサン</t>
    </rPh>
    <rPh sb="21" eb="23">
      <t>ブンボ</t>
    </rPh>
    <rPh sb="26" eb="28">
      <t>フショウ</t>
    </rPh>
    <rPh sb="30" eb="31">
      <t>ノゾ</t>
    </rPh>
    <phoneticPr fontId="12"/>
  </si>
  <si>
    <t>平成22年</t>
    <phoneticPr fontId="12"/>
  </si>
  <si>
    <t>総数</t>
    <rPh sb="0" eb="2">
      <t>ソウスウ</t>
    </rPh>
    <phoneticPr fontId="12"/>
  </si>
  <si>
    <t>総　　　　数</t>
    <phoneticPr fontId="12"/>
  </si>
  <si>
    <t>那 　覇 　市</t>
    <phoneticPr fontId="12"/>
  </si>
  <si>
    <t>（注）その他の市町村には県外も含む。</t>
    <phoneticPr fontId="12"/>
  </si>
  <si>
    <t>　平成22年10月１日現在の本市の労働力人口の状況をみると、15歳以上人口 88,533人のうち、就業者が 46,871人（全体の52.9％）、完全失業者が 5,129人（同 5.8％）で、この双方を合わせた労働力人口は 52,000人となり、全体の63.5％（労働力率）を占める。
　男女別の労働力率の推移をみると、男性では平成７年が80.8％、平成12年が75.9％、平成17年が71.9％と長期化する不況の影響で低下していたが、平成22年に74.5％と前回比2.6％の回復をみせている。また、女性については平成７年が47.8％、平成12年が49.0％、平成17年が49.3％、平成22年には53.3％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２年は7.0％と幾分好転の兆しが見られたものの、平成７年は全国的なバブル経済の崩壊後で10.4％を記録。平成12年には8.6％に下がったものの、平成17年においては長期的経済不況により12.0％に上昇しこれまでの国勢調査のなかで最も高い水準に達した。平成22年の失業率は9.9％と再び減少に転じているが、このまま改善するかは定かでない。</t>
  </si>
  <si>
    <t>7</t>
    <phoneticPr fontId="12"/>
  </si>
  <si>
    <t>12</t>
    <phoneticPr fontId="12"/>
  </si>
  <si>
    <t>17</t>
    <phoneticPr fontId="12"/>
  </si>
  <si>
    <t>22</t>
    <phoneticPr fontId="12"/>
  </si>
  <si>
    <t>資料：平成22年国勢調査</t>
    <phoneticPr fontId="12"/>
  </si>
  <si>
    <t xml:space="preserve">  また、産業を第１次産業、第２次産業、第３次産業の３部門にまとめて、その就業者の割合をみると、①第３次産業が76.1％と大半を占め、次いで②第２次産業が13.4％、③第１次産業が 0.5％の順となっている。その産業別構成を平成７年から平成22年にかけての推移でみると、第１次産業は前回同様の0.5％で変動無いものの、第２次産業では、平成７年の18.8％から22年には13.4％へと年々減少している。また、第３次産業は平成７年80.2％から17年82.4％と着実な伸びで推移していたが、平成22年は76.1％と減少に転じている。</t>
  </si>
  <si>
    <t xml:space="preserve"> 沖縄防衛局 (平成24年以降)</t>
    <phoneticPr fontId="12"/>
  </si>
  <si>
    <t>総　  数</t>
  </si>
  <si>
    <t>名　護　市</t>
    <phoneticPr fontId="12"/>
  </si>
  <si>
    <t>その他の市町村</t>
    <phoneticPr fontId="12"/>
  </si>
  <si>
    <t>総  数</t>
    <phoneticPr fontId="12"/>
  </si>
  <si>
    <t>総数</t>
    <phoneticPr fontId="13"/>
  </si>
  <si>
    <t>就業者</t>
    <phoneticPr fontId="13"/>
  </si>
  <si>
    <t xml:space="preserve"> </t>
    <phoneticPr fontId="13"/>
  </si>
  <si>
    <t>（38）那覇市周辺市町村の常住地・従業地別就業者数（平成22年10月１日現在）</t>
    <phoneticPr fontId="12"/>
  </si>
  <si>
    <t>那覇市周辺
市町村別</t>
    <phoneticPr fontId="12"/>
  </si>
  <si>
    <t>那覇市</t>
    <phoneticPr fontId="12"/>
  </si>
  <si>
    <t>（39）那覇市周辺市町村の常住地・従業地別労働力率（平成22年10月１日現在）</t>
    <phoneticPr fontId="12"/>
  </si>
  <si>
    <t>那覇市周辺
市町村別</t>
    <phoneticPr fontId="12"/>
  </si>
  <si>
    <t>那 覇 市 へ の</t>
    <phoneticPr fontId="12"/>
  </si>
  <si>
    <t>那 覇 市 か ら の</t>
    <phoneticPr fontId="12"/>
  </si>
  <si>
    <t>供 給 労 働 力 率</t>
    <phoneticPr fontId="12"/>
  </si>
  <si>
    <t>労 働 力 吸 収 率</t>
    <phoneticPr fontId="12"/>
  </si>
  <si>
    <t>-</t>
    <phoneticPr fontId="12"/>
  </si>
  <si>
    <t>-</t>
    <phoneticPr fontId="12"/>
  </si>
  <si>
    <t>資料：平成22年国勢調査</t>
    <phoneticPr fontId="12"/>
  </si>
  <si>
    <t>本 市 か ら の</t>
    <phoneticPr fontId="12"/>
  </si>
  <si>
    <t>本 市 へ の</t>
    <phoneticPr fontId="12"/>
  </si>
  <si>
    <t>流 入 超 過 人 口</t>
    <phoneticPr fontId="12"/>
  </si>
  <si>
    <t>流 出 人 口 (2)</t>
    <phoneticPr fontId="12"/>
  </si>
  <si>
    <t>流 入 人 口 (3)</t>
    <phoneticPr fontId="12"/>
  </si>
  <si>
    <t>(3)-(2)=(4)</t>
    <phoneticPr fontId="12"/>
  </si>
  <si>
    <t>平成22年</t>
    <phoneticPr fontId="12"/>
  </si>
  <si>
    <t>資料：平成22年国勢調査</t>
    <phoneticPr fontId="12"/>
  </si>
  <si>
    <t>年 齢 別</t>
    <phoneticPr fontId="12"/>
  </si>
  <si>
    <t>総  数</t>
    <phoneticPr fontId="12"/>
  </si>
  <si>
    <t>総  数</t>
    <phoneticPr fontId="12"/>
  </si>
  <si>
    <t>総    数</t>
    <phoneticPr fontId="12"/>
  </si>
  <si>
    <t>資料：平成22年国勢調査</t>
    <phoneticPr fontId="12"/>
  </si>
  <si>
    <t>（43） 15歳以上市町村別労働力状態（平成22年10月１日現在）</t>
    <phoneticPr fontId="12"/>
  </si>
  <si>
    <t>市 町 村 別</t>
    <phoneticPr fontId="12"/>
  </si>
  <si>
    <t>労  働  力  人  口</t>
    <phoneticPr fontId="12"/>
  </si>
  <si>
    <t>就 業 者</t>
    <phoneticPr fontId="12"/>
  </si>
  <si>
    <t>（Ａ）</t>
    <phoneticPr fontId="12"/>
  </si>
  <si>
    <t>（Ｂ）</t>
    <phoneticPr fontId="12"/>
  </si>
  <si>
    <r>
      <t>(B)/(</t>
    </r>
    <r>
      <rPr>
        <sz val="11"/>
        <rFont val="ＭＳ 明朝"/>
        <family val="1"/>
        <charset val="128"/>
      </rPr>
      <t>A</t>
    </r>
    <r>
      <rPr>
        <sz val="10"/>
        <rFont val="ＭＳ 明朝"/>
        <family val="1"/>
        <charset val="128"/>
      </rPr>
      <t>)×100</t>
    </r>
    <phoneticPr fontId="12"/>
  </si>
  <si>
    <t>12</t>
    <phoneticPr fontId="12"/>
  </si>
  <si>
    <t>17</t>
    <phoneticPr fontId="12"/>
  </si>
  <si>
    <t>22</t>
    <phoneticPr fontId="12"/>
  </si>
  <si>
    <t>（注）総数は、分類不能も合算してある。</t>
    <phoneticPr fontId="12"/>
  </si>
  <si>
    <t>資料：平成22年国勢調査</t>
    <phoneticPr fontId="12"/>
  </si>
  <si>
    <t>平成12年</t>
    <phoneticPr fontId="12"/>
  </si>
  <si>
    <t>平成17年</t>
    <phoneticPr fontId="12"/>
  </si>
  <si>
    <t>平成22年</t>
    <phoneticPr fontId="12"/>
  </si>
  <si>
    <t>大   分   類</t>
    <phoneticPr fontId="12"/>
  </si>
  <si>
    <t xml:space="preserve">   </t>
    <phoneticPr fontId="12"/>
  </si>
  <si>
    <t>農業</t>
    <phoneticPr fontId="12"/>
  </si>
  <si>
    <t>林業</t>
    <phoneticPr fontId="12"/>
  </si>
  <si>
    <t>漁業</t>
    <phoneticPr fontId="12"/>
  </si>
  <si>
    <t>鉱業</t>
    <phoneticPr fontId="12"/>
  </si>
  <si>
    <t>建設業</t>
    <phoneticPr fontId="12"/>
  </si>
  <si>
    <t>製造業</t>
    <phoneticPr fontId="12"/>
  </si>
  <si>
    <t xml:space="preserve"> </t>
    <phoneticPr fontId="12"/>
  </si>
  <si>
    <t>電気・ガス・水道業</t>
    <phoneticPr fontId="12"/>
  </si>
  <si>
    <t xml:space="preserve">  </t>
    <phoneticPr fontId="12"/>
  </si>
  <si>
    <t>金融・保険業</t>
    <phoneticPr fontId="12"/>
  </si>
  <si>
    <t>不動産業</t>
    <phoneticPr fontId="12"/>
  </si>
  <si>
    <t>サービス業</t>
    <phoneticPr fontId="12"/>
  </si>
  <si>
    <t>公             務</t>
    <phoneticPr fontId="12"/>
  </si>
  <si>
    <t>資料：平成22年国勢調査</t>
    <phoneticPr fontId="12"/>
  </si>
  <si>
    <t>-</t>
    <phoneticPr fontId="13"/>
  </si>
  <si>
    <t>資料：平成22年国勢調査</t>
    <phoneticPr fontId="12"/>
  </si>
  <si>
    <t>平成23年</t>
    <phoneticPr fontId="12"/>
  </si>
  <si>
    <t>陸　　　　　軍</t>
    <phoneticPr fontId="12"/>
  </si>
  <si>
    <t>海　　　　　軍</t>
    <phoneticPr fontId="12"/>
  </si>
  <si>
    <t>契    約    別</t>
    <phoneticPr fontId="12"/>
  </si>
  <si>
    <t>平成23年</t>
    <phoneticPr fontId="12"/>
  </si>
  <si>
    <t>平成25年</t>
    <phoneticPr fontId="12"/>
  </si>
  <si>
    <t>平  成  26  年</t>
    <phoneticPr fontId="12"/>
  </si>
  <si>
    <t>平成26年</t>
    <phoneticPr fontId="12"/>
  </si>
  <si>
    <t xml:space="preserve"> 沖縄防衛局 (平成24年以降)</t>
    <phoneticPr fontId="12"/>
  </si>
  <si>
    <t>資料：駐留軍等労働者労務管理機構（平成23年以前）</t>
    <rPh sb="0" eb="2">
      <t>シリョウ</t>
    </rPh>
    <rPh sb="3" eb="4">
      <t>チュウ</t>
    </rPh>
    <rPh sb="4" eb="5">
      <t>リュウ</t>
    </rPh>
    <rPh sb="5" eb="6">
      <t>グン</t>
    </rPh>
    <rPh sb="6" eb="7">
      <t>ナド</t>
    </rPh>
    <rPh sb="7" eb="10">
      <t>ロウドウシャ</t>
    </rPh>
    <rPh sb="10" eb="12">
      <t>ロウム</t>
    </rPh>
    <rPh sb="12" eb="14">
      <t>カンリ</t>
    </rPh>
    <rPh sb="14" eb="16">
      <t>キコウ</t>
    </rPh>
    <rPh sb="17" eb="19">
      <t>ヘイセイ</t>
    </rPh>
    <rPh sb="21" eb="22">
      <t>ネン</t>
    </rPh>
    <rPh sb="22" eb="24">
      <t>イゼン</t>
    </rPh>
    <phoneticPr fontId="12"/>
  </si>
  <si>
    <t>諸機関
労務協約</t>
    <phoneticPr fontId="12"/>
  </si>
  <si>
    <t>基本
労務契約</t>
    <phoneticPr fontId="12"/>
  </si>
  <si>
    <t>その他の町村</t>
    <rPh sb="2" eb="3">
      <t>タ</t>
    </rPh>
    <rPh sb="4" eb="6">
      <t>チョウソン</t>
    </rPh>
    <phoneticPr fontId="12"/>
  </si>
  <si>
    <t>ok</t>
    <phoneticPr fontId="12"/>
  </si>
  <si>
    <t>ok</t>
    <phoneticPr fontId="12"/>
  </si>
  <si>
    <t xml:space="preserve">(注）他市町村には他県を含む。                                                     　　　　                  </t>
    <rPh sb="1" eb="2">
      <t>チュウ</t>
    </rPh>
    <rPh sb="3" eb="4">
      <t>ホカ</t>
    </rPh>
    <rPh sb="4" eb="7">
      <t>シチョウソン</t>
    </rPh>
    <rPh sb="9" eb="11">
      <t>タケン</t>
    </rPh>
    <rPh sb="12" eb="13">
      <t>フク</t>
    </rPh>
    <phoneticPr fontId="12"/>
  </si>
  <si>
    <t>(B)/(A)
×100</t>
    <phoneticPr fontId="13"/>
  </si>
</sst>
</file>

<file path=xl/styles.xml><?xml version="1.0" encoding="utf-8"?>
<styleSheet xmlns="http://schemas.openxmlformats.org/spreadsheetml/2006/main">
  <numFmts count="25">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s>
  <fonts count="25">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10"/>
      <color indexed="10"/>
      <name val="ＭＳ 明朝"/>
      <family val="1"/>
      <charset val="128"/>
    </font>
    <font>
      <sz val="8"/>
      <color indexed="10"/>
      <name val="ＭＳ 明朝"/>
      <family val="1"/>
      <charset val="128"/>
    </font>
    <font>
      <sz val="10"/>
      <color rgb="FFFF0000"/>
      <name val="ＭＳ 明朝"/>
      <family val="1"/>
      <charset val="128"/>
    </font>
    <font>
      <b/>
      <sz val="10"/>
      <color rgb="FFFF0000"/>
      <name val="ＭＳ 明朝"/>
      <family val="1"/>
      <charset val="128"/>
    </font>
    <font>
      <sz val="10.5"/>
      <name val="ＭＳ 明朝"/>
      <family val="1"/>
      <charset val="128"/>
    </font>
    <font>
      <b/>
      <sz val="10.5"/>
      <name val="ＭＳ 明朝"/>
      <family val="1"/>
      <charset val="128"/>
    </font>
    <font>
      <sz val="10"/>
      <color rgb="FF0070C0"/>
      <name val="ＭＳ 明朝"/>
      <family val="1"/>
      <charset val="128"/>
    </font>
  </fonts>
  <fills count="3">
    <fill>
      <patternFill patternType="none"/>
    </fill>
    <fill>
      <patternFill patternType="gray125"/>
    </fill>
    <fill>
      <patternFill patternType="solid">
        <fgColor indexed="47"/>
        <bgColor indexed="64"/>
      </patternFill>
    </fill>
  </fills>
  <borders count="108">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s>
  <cellStyleXfs count="3">
    <xf numFmtId="0" fontId="0" fillId="0" borderId="0">
      <alignment vertical="center"/>
    </xf>
    <xf numFmtId="38" fontId="11" fillId="0" borderId="0" applyFill="0" applyBorder="0" applyProtection="0">
      <alignment vertical="center"/>
    </xf>
    <xf numFmtId="9" fontId="11" fillId="0" borderId="0" applyFont="0" applyFill="0" applyBorder="0" applyAlignment="0" applyProtection="0">
      <alignment vertical="center"/>
    </xf>
  </cellStyleXfs>
  <cellXfs count="53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7" fontId="2" fillId="0" borderId="0" xfId="0" applyNumberFormat="1" applyFont="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pplyAlignment="1">
      <alignment vertical="center"/>
    </xf>
    <xf numFmtId="0" fontId="0" fillId="0" borderId="0" xfId="0" applyBorder="1">
      <alignment vertical="center"/>
    </xf>
    <xf numFmtId="183" fontId="2" fillId="0" borderId="0" xfId="0" applyNumberFormat="1" applyFont="1" applyBorder="1" applyAlignment="1">
      <alignment vertical="top"/>
    </xf>
    <xf numFmtId="190" fontId="2" fillId="0" borderId="0" xfId="0" applyNumberFormat="1" applyFont="1" applyBorder="1" applyAlignment="1">
      <alignment vertical="center"/>
    </xf>
    <xf numFmtId="0" fontId="11" fillId="0" borderId="0" xfId="0" applyFont="1" applyAlignment="1">
      <alignment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11" fillId="0" borderId="19"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distributed" vertical="center"/>
    </xf>
    <xf numFmtId="178" fontId="11" fillId="0" borderId="11" xfId="0" applyNumberFormat="1" applyFont="1" applyBorder="1" applyAlignment="1">
      <alignment vertical="center"/>
    </xf>
    <xf numFmtId="0" fontId="0" fillId="0" borderId="11" xfId="0" applyBorder="1" applyAlignment="1">
      <alignment horizontal="distributed" vertical="center"/>
    </xf>
    <xf numFmtId="178" fontId="11" fillId="0" borderId="11" xfId="0" applyNumberFormat="1" applyFont="1" applyFill="1" applyBorder="1" applyAlignment="1">
      <alignment vertical="center"/>
    </xf>
    <xf numFmtId="178" fontId="11" fillId="0" borderId="11" xfId="0" applyNumberFormat="1" applyFont="1" applyBorder="1" applyAlignment="1">
      <alignment horizontal="right" vertical="center"/>
    </xf>
    <xf numFmtId="0" fontId="11" fillId="0" borderId="0" xfId="0" applyFont="1" applyAlignment="1"/>
    <xf numFmtId="0" fontId="2" fillId="0" borderId="11" xfId="0" applyFont="1" applyBorder="1" applyAlignment="1">
      <alignment horizontal="distributed" vertical="center"/>
    </xf>
    <xf numFmtId="0" fontId="11" fillId="0" borderId="20" xfId="0" applyFont="1" applyBorder="1" applyAlignment="1">
      <alignment horizontal="center" vertical="center"/>
    </xf>
    <xf numFmtId="0" fontId="0" fillId="0" borderId="11" xfId="0" applyBorder="1" applyAlignment="1">
      <alignment horizontal="center" vertical="center"/>
    </xf>
    <xf numFmtId="183" fontId="11" fillId="0" borderId="11" xfId="0" applyNumberFormat="1" applyFont="1" applyBorder="1" applyAlignment="1">
      <alignment vertical="top"/>
    </xf>
    <xf numFmtId="177" fontId="11" fillId="0" borderId="11" xfId="0" applyNumberFormat="1" applyFont="1" applyBorder="1" applyAlignment="1">
      <alignment vertical="top"/>
    </xf>
    <xf numFmtId="177" fontId="11" fillId="0" borderId="11" xfId="0" applyNumberFormat="1" applyFont="1" applyBorder="1" applyAlignment="1">
      <alignment horizontal="right" vertical="top"/>
    </xf>
    <xf numFmtId="0" fontId="11" fillId="0" borderId="11" xfId="0" applyFont="1" applyBorder="1" applyAlignment="1">
      <alignment horizontal="left" vertical="center"/>
    </xf>
    <xf numFmtId="0" fontId="0" fillId="0" borderId="11" xfId="0" applyFill="1" applyBorder="1" applyAlignment="1">
      <alignment vertical="center"/>
    </xf>
    <xf numFmtId="0" fontId="11" fillId="0" borderId="11" xfId="0" applyFont="1" applyFill="1" applyBorder="1" applyAlignment="1">
      <alignment vertical="center"/>
    </xf>
    <xf numFmtId="190" fontId="2" fillId="0" borderId="11" xfId="0" applyNumberFormat="1" applyFont="1" applyBorder="1" applyAlignment="1">
      <alignment vertical="center"/>
    </xf>
    <xf numFmtId="0" fontId="3" fillId="0" borderId="11" xfId="0" applyFont="1" applyFill="1" applyBorder="1" applyAlignment="1">
      <alignment vertical="center"/>
    </xf>
    <xf numFmtId="0" fontId="11" fillId="0" borderId="0" xfId="0" applyFont="1" applyFill="1" applyBorder="1" applyAlignment="1">
      <alignment vertical="center"/>
    </xf>
    <xf numFmtId="187" fontId="11" fillId="0" borderId="0" xfId="0" applyNumberFormat="1" applyFont="1" applyAlignment="1">
      <alignment vertical="center"/>
    </xf>
    <xf numFmtId="0" fontId="11" fillId="0" borderId="0" xfId="0" applyFont="1" applyAlignment="1">
      <alignment horizontal="center" vertical="center"/>
    </xf>
    <xf numFmtId="0" fontId="0" fillId="0" borderId="21" xfId="0" applyFont="1" applyBorder="1" applyAlignment="1">
      <alignment horizontal="center"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2" fillId="0" borderId="8" xfId="0" applyNumberFormat="1" applyFont="1" applyBorder="1" applyAlignment="1">
      <alignment horizontal="right" vertical="center"/>
    </xf>
    <xf numFmtId="180" fontId="2" fillId="0" borderId="0"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179" fontId="0" fillId="0" borderId="11" xfId="0" applyNumberFormat="1" applyFont="1" applyBorder="1">
      <alignment vertical="center"/>
    </xf>
    <xf numFmtId="179" fontId="2" fillId="0" borderId="11" xfId="0" applyNumberFormat="1" applyFont="1" applyBorder="1">
      <alignment vertical="center"/>
    </xf>
    <xf numFmtId="183" fontId="2" fillId="0" borderId="11" xfId="0" applyNumberFormat="1" applyFont="1" applyFill="1" applyBorder="1" applyAlignment="1">
      <alignment vertical="center"/>
    </xf>
    <xf numFmtId="192" fontId="11" fillId="0" borderId="0" xfId="0" applyNumberFormat="1" applyFont="1" applyAlignment="1">
      <alignment horizontal="left"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83" fontId="11" fillId="0" borderId="0" xfId="0" applyNumberFormat="1" applyFont="1" applyBorder="1" applyAlignment="1">
      <alignment vertical="center"/>
    </xf>
    <xf numFmtId="183" fontId="2" fillId="0" borderId="23" xfId="1" applyNumberFormat="1" applyFont="1" applyFill="1" applyBorder="1" applyAlignment="1" applyProtection="1">
      <alignment vertical="center"/>
    </xf>
    <xf numFmtId="177" fontId="2" fillId="0" borderId="28" xfId="0" applyNumberFormat="1" applyFont="1" applyBorder="1" applyAlignment="1">
      <alignment vertical="center"/>
    </xf>
    <xf numFmtId="49" fontId="11" fillId="0" borderId="19" xfId="0" applyNumberFormat="1" applyFont="1" applyBorder="1" applyAlignment="1">
      <alignment vertical="center"/>
    </xf>
    <xf numFmtId="49" fontId="11" fillId="0" borderId="0" xfId="0" applyNumberFormat="1" applyFont="1" applyAlignment="1">
      <alignment vertical="center"/>
    </xf>
    <xf numFmtId="192" fontId="11" fillId="0" borderId="19" xfId="0" applyNumberFormat="1" applyFont="1" applyBorder="1" applyAlignment="1">
      <alignment horizontal="left" vertical="center"/>
    </xf>
    <xf numFmtId="184" fontId="0" fillId="0" borderId="11" xfId="0" applyNumberFormat="1" applyFont="1" applyBorder="1" applyAlignment="1">
      <alignment vertical="center"/>
    </xf>
    <xf numFmtId="191" fontId="0" fillId="0" borderId="11" xfId="0" applyNumberFormat="1" applyFont="1" applyBorder="1" applyAlignment="1">
      <alignment vertical="center"/>
    </xf>
    <xf numFmtId="183" fontId="11" fillId="0" borderId="0" xfId="0" applyNumberFormat="1" applyFont="1" applyAlignment="1">
      <alignment vertical="center"/>
    </xf>
    <xf numFmtId="179" fontId="2" fillId="0" borderId="11" xfId="0" applyNumberFormat="1" applyFont="1" applyBorder="1" applyAlignment="1">
      <alignment vertical="center" shrinkToFit="1"/>
    </xf>
    <xf numFmtId="194" fontId="11" fillId="0" borderId="11" xfId="0" applyNumberFormat="1" applyFont="1" applyBorder="1" applyAlignment="1">
      <alignment vertical="center"/>
    </xf>
    <xf numFmtId="194" fontId="11" fillId="0" borderId="11" xfId="0" applyNumberFormat="1" applyFont="1" applyFill="1" applyBorder="1" applyAlignment="1">
      <alignment vertical="center"/>
    </xf>
    <xf numFmtId="194" fontId="2" fillId="0" borderId="11" xfId="0" applyNumberFormat="1" applyFont="1" applyBorder="1" applyAlignment="1">
      <alignment vertical="center"/>
    </xf>
    <xf numFmtId="49" fontId="0" fillId="0" borderId="0" xfId="0" applyNumberFormat="1" applyAlignment="1">
      <alignment vertical="center"/>
    </xf>
    <xf numFmtId="183" fontId="2" fillId="0" borderId="23" xfId="0" applyNumberFormat="1" applyFont="1" applyFill="1" applyBorder="1" applyAlignment="1">
      <alignment vertical="center"/>
    </xf>
    <xf numFmtId="183" fontId="2" fillId="0" borderId="30" xfId="0" applyNumberFormat="1" applyFont="1" applyFill="1" applyBorder="1" applyAlignment="1">
      <alignment vertical="center"/>
    </xf>
    <xf numFmtId="193"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0" fontId="10" fillId="0" borderId="0" xfId="0" applyFont="1" applyAlignment="1">
      <alignment vertical="center"/>
    </xf>
    <xf numFmtId="0" fontId="0" fillId="0" borderId="4" xfId="0" applyFont="1" applyFill="1" applyBorder="1" applyAlignment="1">
      <alignment vertical="center"/>
    </xf>
    <xf numFmtId="189" fontId="0" fillId="0" borderId="23" xfId="0" applyNumberFormat="1" applyFont="1" applyFill="1" applyBorder="1" applyAlignment="1">
      <alignment horizontal="righ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2" fillId="0" borderId="23" xfId="0" applyNumberFormat="1" applyFont="1" applyFill="1" applyBorder="1" applyAlignment="1">
      <alignment vertical="center" shrinkToFit="1"/>
    </xf>
    <xf numFmtId="182" fontId="2" fillId="0" borderId="32"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2" fontId="14" fillId="0" borderId="1" xfId="0" applyNumberFormat="1" applyFont="1" applyFill="1" applyBorder="1" applyAlignment="1">
      <alignment vertical="center" shrinkToFit="1"/>
    </xf>
    <xf numFmtId="182" fontId="14" fillId="0" borderId="33"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3" fontId="0" fillId="0" borderId="23" xfId="0" applyNumberFormat="1" applyFont="1" applyFill="1" applyBorder="1" applyAlignment="1">
      <alignment horizontal="right" vertical="center"/>
    </xf>
    <xf numFmtId="185" fontId="0" fillId="0" borderId="23"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182" fontId="2" fillId="0" borderId="39" xfId="0" applyNumberFormat="1" applyFont="1" applyFill="1" applyBorder="1" applyAlignment="1">
      <alignment horizontal="right" vertical="center" shrinkToFit="1"/>
    </xf>
    <xf numFmtId="183" fontId="2" fillId="0" borderId="28"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179" fontId="0" fillId="0" borderId="0" xfId="0" applyNumberFormat="1" applyFont="1" applyFill="1" applyBorder="1">
      <alignment vertical="center"/>
    </xf>
    <xf numFmtId="0" fontId="0" fillId="0" borderId="38" xfId="0" applyFont="1" applyFill="1" applyBorder="1" applyAlignment="1">
      <alignment horizontal="distributed" vertical="center"/>
    </xf>
    <xf numFmtId="179" fontId="2" fillId="0" borderId="0" xfId="0" applyNumberFormat="1" applyFont="1" applyFill="1" applyBorder="1">
      <alignment vertical="center"/>
    </xf>
    <xf numFmtId="0" fontId="2" fillId="0" borderId="0" xfId="0" applyNumberFormat="1" applyFont="1" applyFill="1" applyBorder="1" applyAlignment="1">
      <alignment horizontal="right" vertical="center" indent="1"/>
    </xf>
    <xf numFmtId="0" fontId="0" fillId="0" borderId="43" xfId="0" applyFont="1" applyFill="1" applyBorder="1" applyAlignment="1">
      <alignment horizontal="distributed" vertical="center"/>
    </xf>
    <xf numFmtId="179" fontId="0" fillId="0" borderId="16" xfId="0" applyNumberFormat="1" applyFont="1" applyFill="1" applyBorder="1">
      <alignment vertical="center"/>
    </xf>
    <xf numFmtId="0" fontId="0" fillId="0" borderId="0" xfId="0" applyFont="1" applyAlignment="1">
      <alignment horizontal="left" vertical="center"/>
    </xf>
    <xf numFmtId="49" fontId="11" fillId="0" borderId="0" xfId="0" applyNumberFormat="1" applyFont="1" applyBorder="1" applyAlignment="1">
      <alignment vertical="center"/>
    </xf>
    <xf numFmtId="189" fontId="11" fillId="0" borderId="0" xfId="0" applyNumberFormat="1" applyFont="1" applyBorder="1" applyAlignment="1">
      <alignment vertical="center"/>
    </xf>
    <xf numFmtId="183" fontId="0" fillId="0" borderId="23" xfId="0" applyNumberFormat="1" applyFont="1" applyFill="1" applyBorder="1" applyAlignment="1">
      <alignment vertical="center"/>
    </xf>
    <xf numFmtId="0" fontId="19" fillId="0" borderId="11" xfId="0" applyFont="1" applyFill="1" applyBorder="1" applyAlignment="1">
      <alignment vertical="center"/>
    </xf>
    <xf numFmtId="194" fontId="18" fillId="0" borderId="11" xfId="0" applyNumberFormat="1" applyFont="1" applyBorder="1" applyAlignment="1">
      <alignment vertical="center"/>
    </xf>
    <xf numFmtId="0" fontId="18" fillId="0" borderId="11" xfId="0" applyFont="1" applyBorder="1" applyAlignment="1">
      <alignment vertical="center"/>
    </xf>
    <xf numFmtId="0" fontId="0" fillId="0" borderId="11" xfId="0" applyBorder="1" applyAlignment="1">
      <alignment vertical="center"/>
    </xf>
    <xf numFmtId="0" fontId="2" fillId="0" borderId="59" xfId="0" applyFont="1" applyFill="1" applyBorder="1" applyAlignment="1">
      <alignment horizontal="center" vertical="center"/>
    </xf>
    <xf numFmtId="181" fontId="2" fillId="0" borderId="24" xfId="0" applyNumberFormat="1" applyFont="1" applyFill="1" applyBorder="1" applyAlignment="1">
      <alignment vertical="center" shrinkToFit="1"/>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0" fontId="20" fillId="0" borderId="11" xfId="0" applyFont="1" applyBorder="1" applyAlignment="1">
      <alignment horizontal="center" vertical="center"/>
    </xf>
    <xf numFmtId="183" fontId="21" fillId="0" borderId="11" xfId="0" applyNumberFormat="1" applyFont="1" applyBorder="1" applyAlignment="1">
      <alignment horizontal="center" vertical="center"/>
    </xf>
    <xf numFmtId="0" fontId="0" fillId="0" borderId="0"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2" xfId="0" applyFont="1" applyFill="1" applyBorder="1" applyAlignment="1">
      <alignment horizontal="center" vertical="center"/>
    </xf>
    <xf numFmtId="183" fontId="0" fillId="0" borderId="16"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xf>
    <xf numFmtId="183" fontId="0" fillId="0" borderId="29" xfId="0" applyNumberFormat="1" applyFont="1" applyFill="1" applyBorder="1" applyAlignment="1">
      <alignment vertical="center"/>
    </xf>
    <xf numFmtId="183" fontId="0" fillId="0" borderId="31"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85" fontId="0" fillId="0" borderId="50" xfId="0" applyNumberFormat="1" applyFont="1" applyBorder="1" applyAlignment="1">
      <alignment vertical="center"/>
    </xf>
    <xf numFmtId="0" fontId="0" fillId="0" borderId="0" xfId="0" applyFont="1" applyAlignment="1"/>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77" fontId="0" fillId="0" borderId="28" xfId="0" applyNumberFormat="1" applyFont="1" applyBorder="1" applyAlignment="1">
      <alignment vertical="center"/>
    </xf>
    <xf numFmtId="183" fontId="0" fillId="0" borderId="30" xfId="0" applyNumberFormat="1" applyFont="1" applyFill="1" applyBorder="1" applyAlignment="1">
      <alignment vertical="center"/>
    </xf>
    <xf numFmtId="0" fontId="0" fillId="0" borderId="0" xfId="0" applyFont="1" applyBorder="1" applyAlignment="1">
      <alignment horizontal="distributed" vertical="center"/>
    </xf>
    <xf numFmtId="178" fontId="0" fillId="0" borderId="0" xfId="0" applyNumberFormat="1" applyFont="1" applyBorder="1" applyAlignment="1">
      <alignment vertical="center"/>
    </xf>
    <xf numFmtId="183" fontId="0" fillId="0" borderId="0" xfId="0" applyNumberFormat="1" applyFont="1" applyBorder="1" applyAlignment="1">
      <alignment vertical="center"/>
    </xf>
    <xf numFmtId="193" fontId="0" fillId="0" borderId="0" xfId="0" applyNumberFormat="1" applyFont="1" applyBorder="1" applyAlignment="1">
      <alignment vertical="center" shrinkToFit="1"/>
    </xf>
    <xf numFmtId="0" fontId="0" fillId="0" borderId="13" xfId="0" applyFont="1" applyBorder="1" applyAlignment="1">
      <alignment vertical="center"/>
    </xf>
    <xf numFmtId="183" fontId="0" fillId="2" borderId="0" xfId="0" applyNumberFormat="1" applyFont="1" applyFill="1" applyBorder="1" applyAlignment="1">
      <alignment vertical="center"/>
    </xf>
    <xf numFmtId="0" fontId="0" fillId="0" borderId="14" xfId="0" applyFont="1" applyBorder="1" applyAlignment="1">
      <alignment horizontal="distributed" vertical="top"/>
    </xf>
    <xf numFmtId="176" fontId="0" fillId="0" borderId="15" xfId="0" applyNumberFormat="1" applyFont="1" applyBorder="1" applyAlignment="1">
      <alignment horizontal="right" vertical="top"/>
    </xf>
    <xf numFmtId="176" fontId="0" fillId="0" borderId="16" xfId="0" applyNumberFormat="1" applyFont="1" applyBorder="1" applyAlignment="1">
      <alignment horizontal="right" vertical="top"/>
    </xf>
    <xf numFmtId="176" fontId="0" fillId="0" borderId="16" xfId="0" applyNumberFormat="1" applyFont="1" applyBorder="1" applyAlignment="1">
      <alignment horizontal="right" vertical="top" shrinkToFit="1"/>
    </xf>
    <xf numFmtId="177" fontId="0" fillId="0" borderId="17" xfId="0" applyNumberFormat="1" applyFont="1" applyBorder="1" applyAlignment="1">
      <alignment horizontal="right" vertical="top"/>
    </xf>
    <xf numFmtId="0" fontId="0" fillId="0" borderId="0" xfId="0" applyFont="1" applyAlignment="1">
      <alignment vertical="top"/>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41" fontId="0" fillId="0" borderId="0"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183" fontId="0" fillId="0" borderId="15" xfId="0" applyNumberFormat="1" applyFont="1" applyFill="1" applyBorder="1" applyAlignment="1">
      <alignment vertical="center"/>
    </xf>
    <xf numFmtId="183" fontId="0" fillId="0" borderId="17" xfId="0" applyNumberFormat="1" applyFont="1" applyFill="1" applyBorder="1" applyAlignment="1">
      <alignment vertical="center"/>
    </xf>
    <xf numFmtId="189" fontId="2" fillId="0" borderId="0" xfId="2" applyNumberFormat="1" applyFont="1" applyBorder="1" applyAlignment="1">
      <alignment vertical="center"/>
    </xf>
    <xf numFmtId="189" fontId="11" fillId="0" borderId="0" xfId="0" applyNumberFormat="1" applyFont="1" applyAlignment="1">
      <alignment vertical="center"/>
    </xf>
    <xf numFmtId="10" fontId="2" fillId="0" borderId="0" xfId="2" applyNumberFormat="1" applyFont="1" applyBorder="1" applyAlignment="1">
      <alignment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0" fontId="0" fillId="0" borderId="8"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4" xfId="0" applyFont="1" applyFill="1" applyBorder="1" applyAlignment="1">
      <alignment horizontal="right" vertical="center"/>
    </xf>
    <xf numFmtId="0" fontId="0" fillId="0" borderId="3" xfId="0" applyFont="1" applyBorder="1" applyAlignment="1">
      <alignment horizontal="center" vertical="center"/>
    </xf>
    <xf numFmtId="0" fontId="0" fillId="0" borderId="0" xfId="0" applyFont="1" applyFill="1" applyBorder="1" applyAlignment="1">
      <alignment horizontal="left" vertical="center"/>
    </xf>
    <xf numFmtId="0" fontId="0" fillId="0" borderId="2" xfId="0" applyFont="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2" fillId="0" borderId="38"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1" xfId="0" applyFont="1" applyFill="1" applyBorder="1" applyAlignment="1">
      <alignment horizontal="distributed" vertical="center"/>
    </xf>
    <xf numFmtId="0" fontId="2" fillId="0" borderId="4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31"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95" fontId="0" fillId="0" borderId="0" xfId="0" applyNumberFormat="1" applyFont="1" applyAlignment="1">
      <alignment vertical="center"/>
    </xf>
    <xf numFmtId="0" fontId="0" fillId="0" borderId="40" xfId="0" applyFont="1" applyFill="1" applyBorder="1" applyAlignment="1">
      <alignment horizontal="center" vertical="center"/>
    </xf>
    <xf numFmtId="0" fontId="0" fillId="0" borderId="40" xfId="0" applyFill="1" applyBorder="1" applyAlignment="1">
      <alignment horizontal="center" vertical="center"/>
    </xf>
    <xf numFmtId="183" fontId="0" fillId="0" borderId="0" xfId="0" applyNumberFormat="1" applyFont="1" applyFill="1" applyBorder="1">
      <alignment vertical="center"/>
    </xf>
    <xf numFmtId="183" fontId="0" fillId="0" borderId="39" xfId="0" applyNumberFormat="1" applyFont="1" applyFill="1" applyBorder="1" applyAlignment="1">
      <alignment vertical="center"/>
    </xf>
    <xf numFmtId="41" fontId="0" fillId="0" borderId="28" xfId="0" applyNumberFormat="1" applyFont="1" applyFill="1" applyBorder="1" applyAlignment="1">
      <alignment vertical="center"/>
    </xf>
    <xf numFmtId="41" fontId="22" fillId="0" borderId="28" xfId="0" applyNumberFormat="1" applyFont="1" applyFill="1" applyBorder="1" applyAlignment="1">
      <alignment horizontal="right" vertical="center"/>
    </xf>
    <xf numFmtId="183" fontId="2" fillId="0" borderId="0" xfId="0" applyNumberFormat="1" applyFont="1" applyFill="1" applyBorder="1">
      <alignment vertical="center"/>
    </xf>
    <xf numFmtId="188" fontId="0" fillId="0" borderId="28" xfId="0" applyNumberFormat="1" applyFont="1" applyFill="1" applyBorder="1" applyAlignment="1">
      <alignment vertical="center"/>
    </xf>
    <xf numFmtId="183" fontId="0" fillId="0" borderId="16" xfId="0" applyNumberFormat="1" applyFont="1" applyFill="1" applyBorder="1">
      <alignment vertical="center"/>
    </xf>
    <xf numFmtId="188" fontId="0" fillId="0" borderId="17" xfId="0" applyNumberFormat="1" applyFont="1" applyFill="1" applyBorder="1" applyAlignment="1">
      <alignment vertical="center"/>
    </xf>
    <xf numFmtId="0" fontId="0" fillId="0" borderId="58" xfId="0" applyFill="1" applyBorder="1" applyAlignment="1">
      <alignment horizontal="center" vertical="center"/>
    </xf>
    <xf numFmtId="183" fontId="2" fillId="0" borderId="32" xfId="0" applyNumberFormat="1" applyFont="1" applyFill="1" applyBorder="1" applyAlignment="1">
      <alignment vertical="center"/>
    </xf>
    <xf numFmtId="183" fontId="2" fillId="0" borderId="9" xfId="0" applyNumberFormat="1" applyFont="1" applyFill="1" applyBorder="1" applyAlignment="1">
      <alignment vertical="center"/>
    </xf>
    <xf numFmtId="183" fontId="2" fillId="0" borderId="33" xfId="0" applyNumberFormat="1" applyFont="1" applyFill="1" applyBorder="1" applyAlignment="1">
      <alignment vertical="center"/>
    </xf>
    <xf numFmtId="41" fontId="23" fillId="0" borderId="28" xfId="0" applyNumberFormat="1" applyFont="1" applyFill="1" applyBorder="1" applyAlignment="1">
      <alignment horizontal="right" vertical="center"/>
    </xf>
    <xf numFmtId="0" fontId="24" fillId="0" borderId="0" xfId="0" applyFont="1" applyAlignment="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0" fontId="0" fillId="0" borderId="67" xfId="0"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Alignment="1">
      <alignment horizontal="left" vertical="center"/>
    </xf>
    <xf numFmtId="0" fontId="0" fillId="0" borderId="0" xfId="0" applyFont="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18"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0" fillId="0" borderId="19" xfId="0" applyFont="1" applyBorder="1" applyAlignment="1">
      <alignment horizontal="center" vertical="center"/>
    </xf>
    <xf numFmtId="0" fontId="0" fillId="0" borderId="51" xfId="0" applyFont="1" applyBorder="1" applyAlignment="1">
      <alignment horizontal="center"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2" xfId="0" applyFont="1" applyBorder="1" applyAlignment="1">
      <alignment horizontal="center" vertical="center"/>
    </xf>
    <xf numFmtId="0" fontId="0" fillId="0" borderId="76" xfId="0" applyFont="1" applyBorder="1" applyAlignment="1">
      <alignment horizontal="center" vertical="center"/>
    </xf>
    <xf numFmtId="0" fontId="0" fillId="0" borderId="3" xfId="0" applyFont="1" applyBorder="1" applyAlignment="1">
      <alignment horizontal="center" vertical="center"/>
    </xf>
    <xf numFmtId="0" fontId="0" fillId="0" borderId="70" xfId="0" applyFont="1" applyBorder="1" applyAlignment="1">
      <alignment horizontal="center" vertical="center" wrapText="1"/>
    </xf>
    <xf numFmtId="0" fontId="2" fillId="0" borderId="7" xfId="0" applyFont="1" applyBorder="1" applyAlignment="1">
      <alignment horizontal="distributed" vertical="center" wrapText="1"/>
    </xf>
    <xf numFmtId="179" fontId="2" fillId="0" borderId="8" xfId="0" applyNumberFormat="1" applyFont="1" applyBorder="1" applyAlignment="1">
      <alignment vertical="center"/>
    </xf>
    <xf numFmtId="179" fontId="2" fillId="0" borderId="0" xfId="0" applyNumberFormat="1" applyFont="1" applyFill="1" applyBorder="1" applyAlignment="1">
      <alignment vertical="center"/>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0" fillId="0" borderId="23" xfId="0" applyNumberFormat="1" applyFont="1" applyFill="1" applyBorder="1" applyAlignment="1">
      <alignment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0" fillId="0" borderId="0" xfId="0" applyNumberFormat="1" applyFont="1" applyFill="1" applyBorder="1" applyAlignment="1">
      <alignment vertical="center"/>
    </xf>
    <xf numFmtId="179" fontId="0" fillId="0" borderId="32" xfId="0" applyNumberFormat="1" applyFont="1" applyFill="1" applyBorder="1" applyAlignment="1">
      <alignment vertical="center"/>
    </xf>
    <xf numFmtId="179" fontId="0" fillId="0" borderId="9" xfId="0" applyNumberFormat="1" applyFont="1" applyFill="1" applyBorder="1" applyAlignment="1">
      <alignment vertical="center"/>
    </xf>
    <xf numFmtId="179" fontId="0" fillId="0" borderId="23" xfId="0" applyNumberFormat="1" applyFont="1" applyBorder="1" applyAlignment="1">
      <alignment vertical="center"/>
    </xf>
    <xf numFmtId="179" fontId="2" fillId="0" borderId="0" xfId="0" applyNumberFormat="1" applyFont="1" applyBorder="1" applyAlignment="1">
      <alignment vertical="center"/>
    </xf>
    <xf numFmtId="179" fontId="2" fillId="0" borderId="9" xfId="0" applyNumberFormat="1" applyFont="1" applyFill="1" applyBorder="1" applyAlignment="1">
      <alignment vertical="center"/>
    </xf>
    <xf numFmtId="179" fontId="0" fillId="0" borderId="0" xfId="0" applyNumberFormat="1" applyFont="1" applyBorder="1" applyAlignment="1">
      <alignment vertical="center"/>
    </xf>
    <xf numFmtId="179" fontId="0" fillId="0" borderId="33" xfId="0" applyNumberFormat="1" applyFont="1" applyFill="1" applyBorder="1" applyAlignment="1">
      <alignment vertical="center"/>
    </xf>
    <xf numFmtId="179" fontId="0" fillId="0" borderId="1" xfId="0" applyNumberFormat="1" applyFont="1" applyBorder="1" applyAlignment="1">
      <alignment vertical="center"/>
    </xf>
    <xf numFmtId="179" fontId="0" fillId="0" borderId="1" xfId="0" applyNumberFormat="1" applyFont="1" applyFill="1" applyBorder="1" applyAlignment="1">
      <alignment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75" xfId="0" applyFont="1" applyBorder="1" applyAlignment="1">
      <alignment horizontal="center" vertical="center"/>
    </xf>
    <xf numFmtId="0" fontId="0" fillId="0" borderId="2" xfId="0" applyNumberFormat="1" applyFont="1" applyBorder="1" applyAlignment="1">
      <alignment horizontal="center" vertical="center"/>
    </xf>
    <xf numFmtId="0" fontId="0" fillId="0" borderId="3" xfId="0" applyNumberFormat="1" applyFont="1" applyBorder="1" applyAlignment="1">
      <alignment horizontal="center" vertical="center"/>
    </xf>
    <xf numFmtId="0" fontId="0" fillId="0" borderId="6" xfId="0" applyFont="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196" fontId="0" fillId="0" borderId="23" xfId="0" applyNumberFormat="1" applyFont="1" applyFill="1" applyBorder="1" applyAlignment="1">
      <alignment horizontal="center" vertical="center"/>
    </xf>
    <xf numFmtId="195" fontId="0" fillId="0" borderId="0" xfId="0" applyNumberFormat="1" applyFont="1" applyFill="1" applyBorder="1" applyAlignment="1">
      <alignment horizontal="center" vertical="center"/>
    </xf>
    <xf numFmtId="0" fontId="0" fillId="0" borderId="59" xfId="0" applyFont="1" applyBorder="1" applyAlignment="1">
      <alignment horizontal="distributed" vertical="center"/>
    </xf>
    <xf numFmtId="195" fontId="0" fillId="0" borderId="9" xfId="0" applyNumberFormat="1" applyFont="1" applyFill="1" applyBorder="1" applyAlignment="1">
      <alignment horizontal="center" vertical="center"/>
    </xf>
    <xf numFmtId="195" fontId="2" fillId="0" borderId="0" xfId="0" applyNumberFormat="1" applyFont="1" applyFill="1" applyBorder="1" applyAlignment="1">
      <alignment horizontal="center" vertical="center"/>
    </xf>
    <xf numFmtId="195" fontId="2" fillId="0" borderId="9" xfId="0" applyNumberFormat="1" applyFont="1" applyFill="1" applyBorder="1" applyAlignment="1">
      <alignment horizontal="center" vertical="center"/>
    </xf>
    <xf numFmtId="0" fontId="2" fillId="0" borderId="7" xfId="0" applyFont="1" applyBorder="1" applyAlignment="1">
      <alignment horizontal="distributed" vertical="center"/>
    </xf>
    <xf numFmtId="0" fontId="0" fillId="0" borderId="77" xfId="0" applyFont="1" applyBorder="1" applyAlignment="1">
      <alignment horizontal="distributed" vertical="center"/>
    </xf>
    <xf numFmtId="0" fontId="0" fillId="0" borderId="7" xfId="0" applyFont="1" applyBorder="1" applyAlignment="1">
      <alignment horizontal="distributed"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0" fontId="0" fillId="0" borderId="0" xfId="0" applyFont="1" applyBorder="1" applyAlignment="1">
      <alignment horizontal="left"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8" xfId="0" applyFont="1" applyFill="1" applyBorder="1" applyAlignment="1">
      <alignment horizontal="center" vertical="center" textRotation="255"/>
    </xf>
    <xf numFmtId="0" fontId="2" fillId="0" borderId="79" xfId="0" applyFont="1" applyFill="1" applyBorder="1" applyAlignment="1">
      <alignment horizontal="distributed" vertical="center"/>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8"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10" fillId="0" borderId="0" xfId="0" applyNumberFormat="1" applyFont="1" applyFill="1" applyBorder="1" applyAlignment="1">
      <alignment horizontal="left" vertical="top" wrapText="1"/>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0" fontId="0" fillId="0" borderId="75" xfId="0" applyFont="1" applyFill="1" applyBorder="1" applyAlignment="1">
      <alignment horizontal="center"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6" fontId="2" fillId="0" borderId="91" xfId="0" applyNumberFormat="1" applyFont="1" applyFill="1" applyBorder="1" applyAlignment="1">
      <alignment horizontal="right" vertical="center"/>
    </xf>
    <xf numFmtId="186" fontId="2" fillId="0" borderId="16"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92"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2" fillId="0" borderId="0" xfId="0" applyNumberFormat="1" applyFont="1" applyFill="1" applyBorder="1" applyAlignment="1">
      <alignment horizontal="right" vertical="center"/>
    </xf>
    <xf numFmtId="0" fontId="2" fillId="0" borderId="3" xfId="0" applyFont="1" applyFill="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198" fontId="0" fillId="0" borderId="0" xfId="0" applyNumberFormat="1" applyFont="1" applyFill="1" applyBorder="1" applyAlignment="1">
      <alignment vertical="center"/>
    </xf>
    <xf numFmtId="198" fontId="0" fillId="0" borderId="28" xfId="0" applyNumberFormat="1" applyFont="1" applyFill="1" applyBorder="1" applyAlignment="1">
      <alignment vertical="center"/>
    </xf>
    <xf numFmtId="179" fontId="0" fillId="0" borderId="28" xfId="0" applyNumberFormat="1" applyFont="1" applyFill="1" applyBorder="1" applyAlignment="1">
      <alignment vertical="center"/>
    </xf>
    <xf numFmtId="198" fontId="0" fillId="0" borderId="0" xfId="0" applyNumberFormat="1" applyFont="1" applyFill="1" applyBorder="1" applyAlignment="1">
      <alignment horizontal="right" vertical="center"/>
    </xf>
    <xf numFmtId="179" fontId="0" fillId="0" borderId="8" xfId="0" applyNumberFormat="1" applyFont="1" applyFill="1" applyBorder="1" applyAlignment="1">
      <alignment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179" fontId="2" fillId="0" borderId="8" xfId="0" applyNumberFormat="1" applyFont="1" applyFill="1" applyBorder="1" applyAlignment="1">
      <alignment vertical="center"/>
    </xf>
    <xf numFmtId="179" fontId="2" fillId="0" borderId="28" xfId="0" applyNumberFormat="1" applyFont="1" applyFill="1" applyBorder="1" applyAlignment="1">
      <alignment vertical="center"/>
    </xf>
    <xf numFmtId="179" fontId="2" fillId="0" borderId="16" xfId="0" applyNumberFormat="1" applyFont="1" applyFill="1" applyBorder="1" applyAlignment="1">
      <alignment vertical="center"/>
    </xf>
    <xf numFmtId="182" fontId="2"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0" fontId="2" fillId="0" borderId="38" xfId="0" applyFont="1" applyFill="1" applyBorder="1" applyAlignment="1">
      <alignment horizontal="distributed" vertical="center"/>
    </xf>
    <xf numFmtId="0" fontId="2" fillId="0" borderId="7"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179" fontId="2" fillId="0" borderId="34" xfId="0" applyNumberFormat="1" applyFont="1" applyFill="1" applyBorder="1" applyAlignment="1">
      <alignment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82" fontId="2" fillId="0" borderId="16" xfId="0" applyNumberFormat="1" applyFont="1" applyFill="1" applyBorder="1" applyAlignment="1">
      <alignment horizontal="right" vertical="center"/>
    </xf>
    <xf numFmtId="179" fontId="2" fillId="0" borderId="17" xfId="0" applyNumberFormat="1" applyFont="1" applyFill="1" applyBorder="1" applyAlignment="1">
      <alignment vertical="center"/>
    </xf>
    <xf numFmtId="185"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0" fillId="0" borderId="8" xfId="0" applyNumberFormat="1" applyFont="1" applyFill="1" applyBorder="1" applyAlignment="1">
      <alignment horizontal="right" vertical="center" shrinkToFit="1"/>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2" fillId="0" borderId="54"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19"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51" xfId="0" applyFont="1" applyFill="1" applyBorder="1" applyAlignment="1">
      <alignment horizontal="distributed" vertical="center"/>
    </xf>
    <xf numFmtId="0" fontId="0" fillId="0" borderId="88" xfId="0"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0" fillId="0" borderId="78"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0" xfId="0" applyFont="1" applyFill="1" applyAlignment="1">
      <alignment horizontal="right" vertical="center"/>
    </xf>
    <xf numFmtId="0" fontId="0" fillId="0" borderId="18" xfId="0" applyFill="1" applyBorder="1" applyAlignment="1">
      <alignment horizontal="right" vertical="center"/>
    </xf>
    <xf numFmtId="0" fontId="0" fillId="0" borderId="0" xfId="0" applyFill="1" applyAlignment="1">
      <alignment horizontal="right" vertical="center"/>
    </xf>
    <xf numFmtId="0" fontId="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24"/>
          <c:y val="3.0444891659014286E-2"/>
        </c:manualLayout>
      </c:layout>
      <c:spPr>
        <a:solidFill>
          <a:srgbClr val="FFFFFF"/>
        </a:solidFill>
        <a:ln w="12700">
          <a:solidFill>
            <a:srgbClr val="000000"/>
          </a:solidFill>
          <a:prstDash val="solid"/>
        </a:ln>
      </c:spPr>
    </c:title>
    <c:plotArea>
      <c:layout>
        <c:manualLayout>
          <c:layoutTarget val="inner"/>
          <c:xMode val="edge"/>
          <c:yMode val="edge"/>
          <c:x val="0.12951816753206893"/>
          <c:y val="0.12655102181759584"/>
          <c:w val="0.83283193773527064"/>
          <c:h val="0.77171309382887465"/>
        </c:manualLayout>
      </c:layout>
      <c:barChart>
        <c:barDir val="bar"/>
        <c:grouping val="clustered"/>
        <c:ser>
          <c:idx val="0"/>
          <c:order val="0"/>
          <c:spPr>
            <a:pattFill prst="ltUpDiag">
              <a:fgClr>
                <a:srgbClr val="000000"/>
              </a:fgClr>
              <a:bgClr>
                <a:srgbClr val="FFFFFF"/>
              </a:bgClr>
            </a:pattFill>
            <a:ln w="12700">
              <a:solidFill>
                <a:srgbClr val="000000"/>
              </a:solidFill>
              <a:prstDash val="solid"/>
            </a:ln>
          </c:spPr>
          <c:dLbls>
            <c:dLbl>
              <c:idx val="2"/>
              <c:layout>
                <c:manualLayout>
                  <c:x val="-2.0232583878822409E-2"/>
                  <c:y val="-4.631432237223454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92.712224840508071</c:v>
                </c:pt>
                <c:pt idx="1">
                  <c:v>88.426044603947702</c:v>
                </c:pt>
                <c:pt idx="2">
                  <c:v>133.27441449403449</c:v>
                </c:pt>
                <c:pt idx="3">
                  <c:v>67.081597398638351</c:v>
                </c:pt>
                <c:pt idx="4">
                  <c:v>100.28216273926638</c:v>
                </c:pt>
                <c:pt idx="5">
                  <c:v>84.914519624367927</c:v>
                </c:pt>
                <c:pt idx="6">
                  <c:v>77.252437238867273</c:v>
                </c:pt>
                <c:pt idx="7">
                  <c:v>97.143200714629288</c:v>
                </c:pt>
                <c:pt idx="8">
                  <c:v>87.388388855022043</c:v>
                </c:pt>
                <c:pt idx="9">
                  <c:v>113.68706238344886</c:v>
                </c:pt>
                <c:pt idx="10">
                  <c:v>106.43995155129042</c:v>
                </c:pt>
                <c:pt idx="11">
                  <c:v>99.656840451482196</c:v>
                </c:pt>
                <c:pt idx="12">
                  <c:v>88.355317394888715</c:v>
                </c:pt>
                <c:pt idx="13">
                  <c:v>119.29614010150922</c:v>
                </c:pt>
              </c:numCache>
            </c:numRef>
          </c:val>
        </c:ser>
        <c:gapWidth val="40"/>
        <c:axId val="138967680"/>
        <c:axId val="138977664"/>
      </c:barChart>
      <c:catAx>
        <c:axId val="138967680"/>
        <c:scaling>
          <c:orientation val="minMax"/>
        </c:scaling>
        <c:axPos val="l"/>
        <c:majorGridlines>
          <c:spPr>
            <a:ln w="3175">
              <a:solidFill>
                <a:srgbClr val="FFFFFF"/>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977664"/>
        <c:crossesAt val="0"/>
        <c:auto val="1"/>
        <c:lblAlgn val="ctr"/>
        <c:lblOffset val="100"/>
        <c:tickLblSkip val="1"/>
        <c:tickMarkSkip val="1"/>
      </c:catAx>
      <c:valAx>
        <c:axId val="138977664"/>
        <c:scaling>
          <c:orientation val="minMax"/>
        </c:scaling>
        <c:axPos val="b"/>
        <c:numFmt formatCode="#0&quot;%&quot;"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967680"/>
        <c:crosses val="autoZero"/>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229"/>
          <c:y val="3.7037037037037056E-2"/>
        </c:manualLayout>
      </c:layout>
      <c:spPr>
        <a:solidFill>
          <a:srgbClr val="FFFFFF"/>
        </a:solidFill>
        <a:ln w="12700">
          <a:solidFill>
            <a:srgbClr val="000000"/>
          </a:solidFill>
          <a:prstDash val="solid"/>
        </a:ln>
      </c:spPr>
    </c:title>
    <c:plotArea>
      <c:layout>
        <c:manualLayout>
          <c:layoutTarget val="inner"/>
          <c:xMode val="edge"/>
          <c:yMode val="edge"/>
          <c:x val="0.17344219343399062"/>
          <c:y val="0.13507654011042244"/>
          <c:w val="0.7073189450979831"/>
          <c:h val="0.67538270055211003"/>
        </c:manualLayout>
      </c:layout>
      <c:barChart>
        <c:barDir val="col"/>
        <c:grouping val="stacked"/>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グラフ!$I$32:$I$35</c:f>
              <c:numCache>
                <c:formatCode>#,##0;\-#,##0</c:formatCode>
                <c:ptCount val="4"/>
                <c:pt idx="0">
                  <c:v>42062</c:v>
                </c:pt>
                <c:pt idx="1">
                  <c:v>44359</c:v>
                </c:pt>
                <c:pt idx="2" formatCode="#,##0;[Red]\-#,##0">
                  <c:v>44780</c:v>
                </c:pt>
                <c:pt idx="3" formatCode="#,##0;[Red]\-#,##0">
                  <c:v>46871</c:v>
                </c:pt>
              </c:numCache>
            </c:numRef>
          </c:val>
        </c:ser>
        <c:ser>
          <c:idx val="1"/>
          <c:order val="1"/>
          <c:tx>
            <c:strRef>
              <c:f>グラフ!$J$31</c:f>
              <c:strCache>
                <c:ptCount val="1"/>
                <c:pt idx="0">
                  <c:v>完全失業者</c:v>
                </c:pt>
              </c:strCache>
            </c:strRef>
          </c:tx>
          <c:spPr>
            <a:pattFill prst="lgConfetti">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グラフ!$J$32:$J$35</c:f>
              <c:numCache>
                <c:formatCode>#,##0;\-#,##0</c:formatCode>
                <c:ptCount val="4"/>
                <c:pt idx="0">
                  <c:v>4897</c:v>
                </c:pt>
                <c:pt idx="1">
                  <c:v>4177</c:v>
                </c:pt>
                <c:pt idx="2" formatCode="#,##0;[Red]\-#,##0">
                  <c:v>6133</c:v>
                </c:pt>
                <c:pt idx="3" formatCode="#,##0;[Red]\-#,##0">
                  <c:v>5129</c:v>
                </c:pt>
              </c:numCache>
            </c:numRef>
          </c:val>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dLbls>
            <c:dLbl>
              <c:idx val="0"/>
              <c:layout>
                <c:manualLayout>
                  <c:x val="-3.2748106829553376E-3"/>
                  <c:y val="1.7931100592055507E-2"/>
                </c:manualLayout>
              </c:layout>
              <c:dLblPos val="ctr"/>
              <c:showVal val="1"/>
            </c:dLbl>
            <c:dLbl>
              <c:idx val="1"/>
              <c:layout>
                <c:manualLayout>
                  <c:x val="-9.3724177192967672E-3"/>
                  <c:y val="-5.6043451337832013E-2"/>
                </c:manualLayout>
              </c:layout>
              <c:dLblPos val="ctr"/>
              <c:showVal val="1"/>
            </c:dLbl>
            <c:dLbl>
              <c:idx val="2"/>
              <c:layout>
                <c:manualLayout>
                  <c:x val="-4.629887666013602E-3"/>
                  <c:y val="2.0991871744474616E-2"/>
                </c:manualLayout>
              </c:layout>
              <c:dLblPos val="ctr"/>
              <c:showVal val="1"/>
            </c:dLbl>
            <c:dLbl>
              <c:idx val="3"/>
              <c:layout>
                <c:manualLayout>
                  <c:x val="-5.3074261575426834E-3"/>
                  <c:y val="-6.4279167349538799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グラフ!$K$32:$K$35</c:f>
              <c:numCache>
                <c:formatCode>#,##0;\-#,##0</c:formatCode>
                <c:ptCount val="4"/>
                <c:pt idx="0">
                  <c:v>26448</c:v>
                </c:pt>
                <c:pt idx="1">
                  <c:v>29127</c:v>
                </c:pt>
                <c:pt idx="2" formatCode="#,##0;[Red]\-#,##0">
                  <c:v>30388</c:v>
                </c:pt>
                <c:pt idx="3" formatCode="#,##0;[Red]\-#,##0">
                  <c:v>29875</c:v>
                </c:pt>
              </c:numCache>
            </c:numRef>
          </c:val>
        </c:ser>
        <c:gapWidth val="40"/>
        <c:overlap val="100"/>
        <c:axId val="139399168"/>
        <c:axId val="139401088"/>
      </c:barChart>
      <c:lineChart>
        <c:grouping val="standard"/>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平成7年</c:v>
                </c:pt>
                <c:pt idx="1">
                  <c:v>12年</c:v>
                </c:pt>
                <c:pt idx="2">
                  <c:v>17年</c:v>
                </c:pt>
                <c:pt idx="3">
                  <c:v>22年</c:v>
                </c:pt>
              </c:strCache>
            </c:strRef>
          </c:cat>
          <c:val>
            <c:numRef>
              <c:f>グラフ!$L$32:$L$35</c:f>
              <c:numCache>
                <c:formatCode>0.0_);\(0.0\)</c:formatCode>
                <c:ptCount val="4"/>
                <c:pt idx="0">
                  <c:v>10.427999999999999</c:v>
                </c:pt>
                <c:pt idx="1">
                  <c:v>8.6059999999999999</c:v>
                </c:pt>
                <c:pt idx="2" formatCode="#,##0.0_ ">
                  <c:v>12.045999999999999</c:v>
                </c:pt>
                <c:pt idx="3" formatCode="#,##0.0_ ">
                  <c:v>9.8629999999999995</c:v>
                </c:pt>
              </c:numCache>
            </c:numRef>
          </c:val>
        </c:ser>
        <c:marker val="1"/>
        <c:axId val="139411456"/>
        <c:axId val="139412992"/>
      </c:lineChart>
      <c:catAx>
        <c:axId val="1393991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01088"/>
        <c:crossesAt val="0"/>
        <c:auto val="1"/>
        <c:lblAlgn val="ctr"/>
        <c:lblOffset val="100"/>
        <c:tickLblSkip val="1"/>
        <c:tickMarkSkip val="1"/>
      </c:catAx>
      <c:valAx>
        <c:axId val="139401088"/>
        <c:scaling>
          <c:orientation val="minMax"/>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3"/>
              <c:y val="7.0815363765803788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399168"/>
        <c:crosses val="autoZero"/>
        <c:crossBetween val="between"/>
      </c:valAx>
      <c:catAx>
        <c:axId val="139411456"/>
        <c:scaling>
          <c:orientation val="minMax"/>
        </c:scaling>
        <c:delete val="1"/>
        <c:axPos val="b"/>
        <c:tickLblPos val="none"/>
        <c:crossAx val="139412992"/>
        <c:crossesAt val="0"/>
        <c:auto val="1"/>
        <c:lblAlgn val="ctr"/>
        <c:lblOffset val="100"/>
      </c:catAx>
      <c:valAx>
        <c:axId val="139412992"/>
        <c:scaling>
          <c:orientation val="minMax"/>
        </c:scaling>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597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11456"/>
        <c:crosses val="max"/>
        <c:crossBetween val="between"/>
      </c:valAx>
      <c:spPr>
        <a:noFill/>
        <a:ln w="12700">
          <a:solidFill>
            <a:srgbClr val="000000"/>
          </a:solidFill>
          <a:prstDash val="solid"/>
        </a:ln>
      </c:spPr>
    </c:plotArea>
    <c:legend>
      <c:legendPos val="b"/>
      <c:layout>
        <c:manualLayout>
          <c:xMode val="edge"/>
          <c:yMode val="edge"/>
          <c:x val="0.16531222215109395"/>
          <c:y val="0.87581882330068739"/>
          <c:w val="0.71273911899223952"/>
          <c:h val="9.586079517838076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06"/>
          <c:y val="3.2119914346895075E-2"/>
        </c:manualLayout>
      </c:layout>
      <c:spPr>
        <a:solidFill>
          <a:srgbClr val="FFFFFF"/>
        </a:solidFill>
        <a:ln w="12700">
          <a:solidFill>
            <a:srgbClr val="000000"/>
          </a:solidFill>
          <a:prstDash val="solid"/>
        </a:ln>
      </c:spPr>
    </c:title>
    <c:plotArea>
      <c:layout>
        <c:manualLayout>
          <c:layoutTarget val="inner"/>
          <c:xMode val="edge"/>
          <c:yMode val="edge"/>
          <c:x val="0.15317940692090259"/>
          <c:y val="0.1284796573875803"/>
          <c:w val="0.76878721209359835"/>
          <c:h val="0.72591006423982873"/>
        </c:manualLayout>
      </c:layout>
      <c:barChart>
        <c:barDir val="col"/>
        <c:grouping val="stacked"/>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グラフ!$I$73:$K$73</c:f>
              <c:numCache>
                <c:formatCode>#,##0;[Red]#,##0</c:formatCode>
                <c:ptCount val="3"/>
                <c:pt idx="0" formatCode="#,##0_ ">
                  <c:v>35528</c:v>
                </c:pt>
                <c:pt idx="1">
                  <c:v>36898</c:v>
                </c:pt>
                <c:pt idx="2">
                  <c:v>35687</c:v>
                </c:pt>
              </c:numCache>
            </c:numRef>
          </c:val>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グラフ!$I$72:$K$72</c:f>
              <c:numCache>
                <c:formatCode>#,##0;[Red]#,##0</c:formatCode>
                <c:ptCount val="3"/>
                <c:pt idx="0" formatCode="#,##0_ ">
                  <c:v>8129</c:v>
                </c:pt>
                <c:pt idx="1">
                  <c:v>7250</c:v>
                </c:pt>
                <c:pt idx="2">
                  <c:v>6321</c:v>
                </c:pt>
              </c:numCache>
            </c:numRef>
          </c:val>
        </c:ser>
        <c:ser>
          <c:idx val="2"/>
          <c:order val="2"/>
          <c:tx>
            <c:strRef>
              <c:f>グラフ!$H$71</c:f>
              <c:strCache>
                <c:ptCount val="1"/>
                <c:pt idx="0">
                  <c:v>第１次産業</c:v>
                </c:pt>
              </c:strCache>
            </c:strRef>
          </c:tx>
          <c:spPr>
            <a:solidFill>
              <a:srgbClr val="000000"/>
            </a:solidFill>
            <a:ln w="12700">
              <a:solidFill>
                <a:srgbClr val="000000"/>
              </a:solidFill>
              <a:prstDash val="solid"/>
            </a:ln>
          </c:spPr>
          <c:dLbls>
            <c:dLbl>
              <c:idx val="0"/>
              <c:layout>
                <c:manualLayout>
                  <c:x val="-3.8538679774855092E-3"/>
                  <c:y val="-5.7747278378211834E-3"/>
                </c:manualLayout>
              </c:layout>
              <c:dLblPos val="ctr"/>
              <c:showVal val="1"/>
            </c:dLbl>
            <c:dLbl>
              <c:idx val="1"/>
              <c:layout>
                <c:manualLayout>
                  <c:x val="-9.1029083791373319E-7"/>
                  <c:y val="-5.6830048278226422E-3"/>
                </c:manualLayout>
              </c:layout>
              <c:dLblPos val="ctr"/>
              <c:showVal val="1"/>
            </c:dLbl>
            <c:dLbl>
              <c:idx val="2"/>
              <c:layout>
                <c:manualLayout>
                  <c:x val="9.6326976468981747E-3"/>
                  <c:y val="-6.1404958213200035E-3"/>
                </c:manualLayout>
              </c:layout>
              <c:dLblPos val="ctr"/>
              <c:showVal val="1"/>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グラフ!$I$71:$K$71</c:f>
              <c:numCache>
                <c:formatCode>#,##0;[Red]#,##0</c:formatCode>
                <c:ptCount val="3"/>
                <c:pt idx="0" formatCode="#,##0_ ">
                  <c:v>238</c:v>
                </c:pt>
                <c:pt idx="1">
                  <c:v>205</c:v>
                </c:pt>
                <c:pt idx="2">
                  <c:v>212</c:v>
                </c:pt>
              </c:numCache>
            </c:numRef>
          </c:val>
        </c:ser>
        <c:gapWidth val="30"/>
        <c:overlap val="100"/>
        <c:serLines>
          <c:spPr>
            <a:ln w="3175">
              <a:solidFill>
                <a:srgbClr val="000000"/>
              </a:solidFill>
              <a:prstDash val="solid"/>
            </a:ln>
          </c:spPr>
        </c:serLines>
        <c:axId val="139457280"/>
        <c:axId val="139458816"/>
      </c:barChart>
      <c:catAx>
        <c:axId val="13945728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58816"/>
        <c:crossesAt val="0"/>
        <c:auto val="1"/>
        <c:lblAlgn val="ctr"/>
        <c:lblOffset val="100"/>
        <c:tickLblSkip val="1"/>
        <c:tickMarkSkip val="1"/>
      </c:catAx>
      <c:valAx>
        <c:axId val="139458816"/>
        <c:scaling>
          <c:orientation val="minMax"/>
          <c:max val="50000"/>
          <c:min val="3000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57280"/>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55"/>
          <c:h val="7.7087794432548679E-2"/>
        </c:manualLayout>
      </c:layout>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535647412658618"/>
          <c:y val="0.11293645820278232"/>
          <c:w val="0.77777994173995568"/>
          <c:h val="0.65708484772527964"/>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dLbl>
              <c:idx val="11"/>
              <c:layout>
                <c:manualLayout>
                  <c:x val="-1.989097516656595E-2"/>
                  <c:y val="4.8457803144217014E-3"/>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その他の町村</c:v>
                </c:pt>
              </c:strCache>
            </c:strRef>
          </c:cat>
          <c:val>
            <c:numRef>
              <c:f>グラフ!$I$102:$I$113</c:f>
              <c:numCache>
                <c:formatCode>#,##0_ </c:formatCode>
                <c:ptCount val="12"/>
                <c:pt idx="0">
                  <c:v>481</c:v>
                </c:pt>
                <c:pt idx="1">
                  <c:v>1761</c:v>
                </c:pt>
                <c:pt idx="2">
                  <c:v>899</c:v>
                </c:pt>
                <c:pt idx="3">
                  <c:v>457</c:v>
                </c:pt>
                <c:pt idx="4">
                  <c:v>137</c:v>
                </c:pt>
                <c:pt idx="5">
                  <c:v>49</c:v>
                </c:pt>
                <c:pt idx="6">
                  <c:v>2076</c:v>
                </c:pt>
                <c:pt idx="7">
                  <c:v>123</c:v>
                </c:pt>
                <c:pt idx="8">
                  <c:v>81</c:v>
                </c:pt>
                <c:pt idx="9">
                  <c:v>41</c:v>
                </c:pt>
                <c:pt idx="10">
                  <c:v>64</c:v>
                </c:pt>
                <c:pt idx="11">
                  <c:v>2699</c:v>
                </c:pt>
              </c:numCache>
            </c:numRef>
          </c:val>
        </c:ser>
        <c:gapWidth val="30"/>
        <c:axId val="139491968"/>
        <c:axId val="139506048"/>
      </c:barChart>
      <c:catAx>
        <c:axId val="139491968"/>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139506048"/>
        <c:crossesAt val="0"/>
        <c:auto val="1"/>
        <c:lblAlgn val="ctr"/>
        <c:lblOffset val="100"/>
        <c:tickLblSkip val="1"/>
        <c:tickMarkSkip val="1"/>
      </c:catAx>
      <c:valAx>
        <c:axId val="139506048"/>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3"/>
              <c:y val="6.5708418891170434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91968"/>
        <c:crosses val="autoZero"/>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643713641886892"/>
          <c:y val="0.23488398764987697"/>
          <c:w val="0.81322067287590061"/>
          <c:h val="0.65814028222689169"/>
        </c:manualLayout>
      </c:layout>
      <c:doughnutChart>
        <c:varyColors val="1"/>
        <c:ser>
          <c:idx val="0"/>
          <c:order val="0"/>
          <c:spPr>
            <a:ln w="12700">
              <a:solidFill>
                <a:srgbClr val="000000"/>
              </a:solidFill>
              <a:prstDash val="solid"/>
            </a:ln>
          </c:spPr>
          <c:dPt>
            <c:idx val="0"/>
            <c:spPr>
              <a:pattFill prst="dashHorz">
                <a:fgClr>
                  <a:srgbClr val="000000"/>
                </a:fgClr>
                <a:bgClr>
                  <a:srgbClr val="FFFFFF"/>
                </a:bgClr>
              </a:pattFill>
              <a:ln w="12700">
                <a:solidFill>
                  <a:srgbClr val="000000"/>
                </a:solidFill>
                <a:prstDash val="solid"/>
              </a:ln>
            </c:spPr>
          </c:dPt>
          <c:dPt>
            <c:idx val="1"/>
            <c:spPr>
              <a:pattFill prst="wdDnDiag">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openDmnd">
                <a:fgClr>
                  <a:srgbClr val="000000"/>
                </a:fgClr>
                <a:bgClr>
                  <a:srgbClr val="FFFFFF"/>
                </a:bgClr>
              </a:pattFill>
              <a:ln w="12700">
                <a:solidFill>
                  <a:srgbClr val="000000"/>
                </a:solidFill>
                <a:prstDash val="solid"/>
              </a:ln>
            </c:spPr>
          </c:dPt>
          <c:dPt>
            <c:idx val="4"/>
            <c:spPr>
              <a:pattFill prst="lgConfetti">
                <a:fgClr>
                  <a:srgbClr val="000000"/>
                </a:fgClr>
                <a:bgClr>
                  <a:srgbClr val="FFFFFF"/>
                </a:bgClr>
              </a:pattFill>
              <a:ln w="12700">
                <a:solidFill>
                  <a:srgbClr val="000000"/>
                </a:solidFill>
                <a:prstDash val="solid"/>
              </a:ln>
            </c:spPr>
          </c:dPt>
          <c:dLbls>
            <c:dLbl>
              <c:idx val="1"/>
              <c:layout>
                <c:manualLayout>
                  <c:x val="4.3730076125542132E-2"/>
                  <c:y val="-2.8969700299090548E-2"/>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グラフ!$H$116:$H$120</c:f>
              <c:strCache>
                <c:ptCount val="5"/>
                <c:pt idx="0">
                  <c:v>陸軍</c:v>
                </c:pt>
                <c:pt idx="1">
                  <c:v>海軍</c:v>
                </c:pt>
                <c:pt idx="2">
                  <c:v>空軍</c:v>
                </c:pt>
                <c:pt idx="3">
                  <c:v>海兵隊</c:v>
                </c:pt>
                <c:pt idx="4">
                  <c:v>ＯＷＥＸ</c:v>
                </c:pt>
              </c:strCache>
            </c:strRef>
          </c:cat>
          <c:val>
            <c:numRef>
              <c:f>グラフ!$I$116:$I$120</c:f>
              <c:numCache>
                <c:formatCode>#,##0;[Red]\-#,##0</c:formatCode>
                <c:ptCount val="5"/>
                <c:pt idx="0">
                  <c:v>818</c:v>
                </c:pt>
                <c:pt idx="1">
                  <c:v>586</c:v>
                </c:pt>
                <c:pt idx="2">
                  <c:v>2949</c:v>
                </c:pt>
                <c:pt idx="3">
                  <c:v>3015</c:v>
                </c:pt>
                <c:pt idx="4">
                  <c:v>1500</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spPr>
        <a:solidFill>
          <a:srgbClr val="FFFFFF"/>
        </a:solidFill>
        <a:ln w="12700">
          <a:solidFill>
            <a:srgbClr val="000000"/>
          </a:solidFill>
          <a:prstDash val="solid"/>
        </a:ln>
      </c:spPr>
    </c:title>
    <c:plotArea>
      <c:layout>
        <c:manualLayout>
          <c:layoutTarget val="inner"/>
          <c:xMode val="edge"/>
          <c:yMode val="edge"/>
          <c:x val="0.18005540166205086"/>
          <c:y val="0.19811320754717138"/>
          <c:w val="0.68698060941828265"/>
          <c:h val="0.58490566037735847"/>
        </c:manualLayout>
      </c:layout>
      <c:doughnutChart>
        <c:varyColors val="1"/>
        <c:ser>
          <c:idx val="0"/>
          <c:order val="0"/>
          <c:spPr>
            <a:solidFill>
              <a:srgbClr val="FFFFFF"/>
            </a:solidFill>
            <a:ln w="12700">
              <a:solidFill>
                <a:srgbClr val="000000"/>
              </a:solidFill>
              <a:prstDash val="solid"/>
            </a:ln>
          </c:spPr>
          <c:dPt>
            <c:idx val="0"/>
            <c:spPr>
              <a:pattFill prst="wdUpDiag">
                <a:fgClr>
                  <a:srgbClr val="000000"/>
                </a:fgClr>
                <a:bgClr>
                  <a:srgbClr val="FFFFFF"/>
                </a:bgClr>
              </a:pattFill>
              <a:ln w="12700">
                <a:solidFill>
                  <a:srgbClr val="000000"/>
                </a:solidFill>
                <a:prstDash val="solid"/>
              </a:ln>
            </c:spPr>
          </c:dPt>
          <c:dPt>
            <c:idx val="1"/>
            <c:spPr>
              <a:pattFill prst="divot">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Pt>
            <c:idx val="3"/>
            <c:spPr>
              <a:pattFill prst="lgConfetti">
                <a:fgClr>
                  <a:srgbClr val="000000"/>
                </a:fgClr>
                <a:bgClr>
                  <a:srgbClr val="FFFFFF"/>
                </a:bgClr>
              </a:pattFill>
              <a:ln w="12700">
                <a:solidFill>
                  <a:srgbClr val="000000"/>
                </a:solidFill>
                <a:prstDash val="solid"/>
              </a:ln>
            </c:spPr>
          </c:dPt>
          <c:dPt>
            <c:idx val="5"/>
            <c:spPr>
              <a:pattFill prst="dotDmnd">
                <a:fgClr>
                  <a:srgbClr val="000000"/>
                </a:fgClr>
                <a:bgClr>
                  <a:srgbClr val="FFFFFF"/>
                </a:bgClr>
              </a:pattFill>
              <a:ln w="12700">
                <a:solidFill>
                  <a:srgbClr val="000000"/>
                </a:solidFill>
                <a:prstDash val="solid"/>
              </a:ln>
            </c:spPr>
          </c:dPt>
          <c:dLbls>
            <c:dLbl>
              <c:idx val="0"/>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31%</a:t>
                    </a:r>
                  </a:p>
                </c:rich>
              </c:tx>
              <c:spPr>
                <a:solidFill>
                  <a:srgbClr val="FFFFFF"/>
                </a:solidFill>
                <a:ln w="12700">
                  <a:solidFill>
                    <a:srgbClr val="000000"/>
                  </a:solidFill>
                  <a:prstDash val="solid"/>
                </a:ln>
              </c:spPr>
            </c:dLbl>
            <c:dLbl>
              <c:idx val="1"/>
              <c:layout>
                <c:manualLayout>
                  <c:x val="0.11305109022037058"/>
                  <c:y val="0.24950675976823644"/>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a:t>
                    </a:r>
                  </a:p>
                </c:rich>
              </c:tx>
              <c:spPr>
                <a:solidFill>
                  <a:srgbClr val="FFFFFF"/>
                </a:solidFill>
                <a:ln w="12700">
                  <a:solidFill>
                    <a:srgbClr val="000000"/>
                  </a:solidFill>
                  <a:prstDash val="solid"/>
                </a:ln>
              </c:spPr>
            </c:dLbl>
            <c:dLbl>
              <c:idx val="2"/>
              <c:layout>
                <c:manualLayout>
                  <c:x val="-0.18131495335936323"/>
                  <c:y val="0.24358812459763429"/>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11%</a:t>
                    </a:r>
                  </a:p>
                </c:rich>
              </c:tx>
              <c:spPr>
                <a:solidFill>
                  <a:srgbClr val="FFFFFF"/>
                </a:solidFill>
                <a:ln w="12700">
                  <a:solidFill>
                    <a:srgbClr val="000000"/>
                  </a:solidFill>
                  <a:prstDash val="solid"/>
                </a:ln>
              </c:spPr>
            </c:dLbl>
            <c:dLbl>
              <c:idx val="3"/>
              <c:layout>
                <c:manualLayout>
                  <c:x val="-2.0362800910274051E-2"/>
                  <c:y val="-1.3199128410835518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24%</a:t>
                    </a:r>
                  </a:p>
                </c:rich>
              </c:tx>
              <c:spPr>
                <a:solidFill>
                  <a:srgbClr val="FFFFFF"/>
                </a:solidFill>
                <a:ln w="12700">
                  <a:solidFill>
                    <a:srgbClr val="000000"/>
                  </a:solidFill>
                  <a:prstDash val="solid"/>
                </a:ln>
              </c:spPr>
            </c:dLbl>
            <c:dLbl>
              <c:idx val="4"/>
              <c:layout>
                <c:manualLayout>
                  <c:x val="-0.18814695254506059"/>
                  <c:y val="-0.2263977616005536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a:t>
                    </a:r>
                  </a:p>
                </c:rich>
              </c:tx>
              <c:spPr>
                <a:solidFill>
                  <a:srgbClr val="FFFFFF"/>
                </a:solidFill>
                <a:ln w="12700">
                  <a:solidFill>
                    <a:srgbClr val="000000"/>
                  </a:solidFill>
                  <a:prstDash val="solid"/>
                </a:ln>
              </c:spPr>
            </c:dLbl>
            <c:dLbl>
              <c:idx val="5"/>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#,##0;[Red]\-#,##0</c:formatCode>
                <c:ptCount val="6"/>
                <c:pt idx="0">
                  <c:v>25943</c:v>
                </c:pt>
                <c:pt idx="1">
                  <c:v>3398</c:v>
                </c:pt>
                <c:pt idx="2">
                  <c:v>10023</c:v>
                </c:pt>
                <c:pt idx="3">
                  <c:v>19852</c:v>
                </c:pt>
                <c:pt idx="4">
                  <c:v>1731</c:v>
                </c:pt>
                <c:pt idx="5">
                  <c:v>22659</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92E-2"/>
        </c:manualLayout>
      </c:layout>
      <c:spPr>
        <a:solidFill>
          <a:srgbClr val="FFFFFF"/>
        </a:solidFill>
        <a:ln w="12700">
          <a:solidFill>
            <a:srgbClr val="000000"/>
          </a:solidFill>
          <a:prstDash val="solid"/>
        </a:ln>
      </c:spPr>
    </c:title>
    <c:plotArea>
      <c:layout>
        <c:manualLayout>
          <c:layoutTarget val="inner"/>
          <c:xMode val="edge"/>
          <c:yMode val="edge"/>
          <c:x val="2.6809651474530842E-2"/>
          <c:y val="0.25991189427312777"/>
          <c:w val="0.73994638069705099"/>
          <c:h val="0.6079295154185107"/>
        </c:manualLayout>
      </c:layout>
      <c:doughnutChart>
        <c:varyColors val="1"/>
        <c:ser>
          <c:idx val="0"/>
          <c:order val="0"/>
          <c:spPr>
            <a:solidFill>
              <a:srgbClr val="9999FF"/>
            </a:solidFill>
            <a:ln w="12700">
              <a:solidFill>
                <a:srgbClr val="000000"/>
              </a:solidFill>
              <a:prstDash val="solid"/>
            </a:ln>
          </c:spPr>
          <c:dPt>
            <c:idx val="0"/>
            <c:spPr>
              <a:solidFill>
                <a:srgbClr val="000000"/>
              </a:solidFill>
              <a:ln w="12700">
                <a:solidFill>
                  <a:srgbClr val="000000"/>
                </a:solidFill>
                <a:prstDash val="solid"/>
              </a:ln>
            </c:spPr>
          </c:dPt>
          <c:dPt>
            <c:idx val="1"/>
            <c:spPr>
              <a:solidFill>
                <a:srgbClr val="FFFFFF"/>
              </a:solidFill>
              <a:ln w="12700">
                <a:solidFill>
                  <a:srgbClr val="000000"/>
                </a:solidFill>
                <a:prstDash val="solid"/>
              </a:ln>
            </c:spPr>
          </c:dPt>
          <c:dPt>
            <c:idx val="2"/>
            <c:spPr>
              <a:pattFill prst="smConfetti">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Pt>
            <c:idx val="4"/>
            <c:spPr>
              <a:pattFill prst="wdUpDiag">
                <a:fgClr>
                  <a:srgbClr val="000000"/>
                </a:fgClr>
                <a:bgClr>
                  <a:srgbClr val="FFFFFF"/>
                </a:bgClr>
              </a:pattFill>
              <a:ln w="12700">
                <a:solidFill>
                  <a:srgbClr val="000000"/>
                </a:solidFill>
                <a:prstDash val="solid"/>
              </a:ln>
            </c:spPr>
          </c:dPt>
          <c:dPt>
            <c:idx val="5"/>
            <c:spPr>
              <a:pattFill prst="openDmnd">
                <a:fgClr>
                  <a:srgbClr val="000000"/>
                </a:fgClr>
                <a:bgClr>
                  <a:srgbClr val="FFFFFF"/>
                </a:bgClr>
              </a:pattFill>
              <a:ln w="12700">
                <a:solidFill>
                  <a:srgbClr val="000000"/>
                </a:solidFill>
                <a:prstDash val="solid"/>
              </a:ln>
            </c:spPr>
          </c:dPt>
          <c:dPt>
            <c:idx val="6"/>
            <c:spPr>
              <a:pattFill prst="ltVert">
                <a:fgClr>
                  <a:srgbClr val="000000"/>
                </a:fgClr>
                <a:bgClr>
                  <a:srgbClr val="FFFFFF"/>
                </a:bgClr>
              </a:pattFill>
              <a:ln w="12700">
                <a:solidFill>
                  <a:srgbClr val="000000"/>
                </a:solidFill>
                <a:prstDash val="solid"/>
              </a:ln>
            </c:spPr>
          </c:dPt>
          <c:dPt>
            <c:idx val="7"/>
            <c:spPr>
              <a:pattFill prst="pct5">
                <a:fgClr>
                  <a:srgbClr val="000000"/>
                </a:fgClr>
                <a:bgClr>
                  <a:srgbClr val="FFFFFF"/>
                </a:bgClr>
              </a:pattFill>
              <a:ln w="12700">
                <a:solidFill>
                  <a:srgbClr val="000000"/>
                </a:solidFill>
                <a:prstDash val="solid"/>
              </a:ln>
            </c:spPr>
          </c:dPt>
          <c:dPt>
            <c:idx val="8"/>
            <c:spPr>
              <a:pattFill prst="lgConfetti">
                <a:fgClr>
                  <a:srgbClr val="000000"/>
                </a:fgClr>
                <a:bgClr>
                  <a:srgbClr val="FFFFFF"/>
                </a:bgClr>
              </a:pattFill>
              <a:ln w="12700">
                <a:solidFill>
                  <a:srgbClr val="000000"/>
                </a:solidFill>
                <a:prstDash val="solid"/>
              </a:ln>
            </c:spPr>
          </c:dPt>
          <c:dPt>
            <c:idx val="9"/>
            <c:spPr>
              <a:pattFill prst="shingle">
                <a:fgClr>
                  <a:srgbClr val="000000"/>
                </a:fgClr>
                <a:bgClr>
                  <a:srgbClr val="FFFFFF"/>
                </a:bgClr>
              </a:pattFill>
              <a:ln w="12700">
                <a:solidFill>
                  <a:srgbClr val="000000"/>
                </a:solidFill>
                <a:prstDash val="solid"/>
              </a:ln>
            </c:spPr>
          </c:dPt>
          <c:dPt>
            <c:idx val="10"/>
            <c:spPr>
              <a:pattFill prst="lgCheck">
                <a:fgClr>
                  <a:srgbClr val="000000"/>
                </a:fgClr>
                <a:bgClr>
                  <a:srgbClr val="FFFFFF"/>
                </a:bgClr>
              </a:pattFill>
              <a:ln w="12700">
                <a:solidFill>
                  <a:srgbClr val="000000"/>
                </a:solidFill>
                <a:prstDash val="solid"/>
              </a:ln>
            </c:spPr>
          </c:dPt>
          <c:dPt>
            <c:idx val="11"/>
            <c:spPr>
              <a:pattFill prst="zigZag">
                <a:fgClr>
                  <a:srgbClr val="000000"/>
                </a:fgClr>
                <a:bgClr>
                  <a:srgbClr val="FFFFFF"/>
                </a:bgClr>
              </a:pattFill>
              <a:ln w="12700">
                <a:solidFill>
                  <a:srgbClr val="000000"/>
                </a:solidFill>
                <a:prstDash val="solid"/>
              </a:ln>
            </c:spPr>
          </c:dPt>
          <c:dPt>
            <c:idx val="12"/>
            <c:spPr>
              <a:pattFill prst="dashVert">
                <a:fgClr>
                  <a:srgbClr val="000000"/>
                </a:fgClr>
                <a:bgClr>
                  <a:srgbClr val="FFFFFF"/>
                </a:bgClr>
              </a:pattFill>
              <a:ln w="12700">
                <a:solidFill>
                  <a:srgbClr val="000000"/>
                </a:solidFill>
                <a:prstDash val="solid"/>
              </a:ln>
            </c:spPr>
          </c:dPt>
          <c:dPt>
            <c:idx val="13"/>
            <c:spPr>
              <a:pattFill prst="dotDmnd">
                <a:fgClr>
                  <a:srgbClr val="000000"/>
                </a:fgClr>
                <a:bgClr>
                  <a:srgbClr val="FFFFFF"/>
                </a:bgClr>
              </a:pattFill>
              <a:ln w="12700">
                <a:solidFill>
                  <a:srgbClr val="000000"/>
                </a:solidFill>
                <a:prstDash val="solid"/>
              </a:ln>
            </c:spPr>
          </c:dPt>
          <c:dPt>
            <c:idx val="14"/>
            <c:spPr>
              <a:pattFill prst="wdDnDiag">
                <a:fgClr>
                  <a:srgbClr val="000000"/>
                </a:fgClr>
                <a:bgClr>
                  <a:srgbClr val="FFFFFF"/>
                </a:bgClr>
              </a:pattFill>
              <a:ln w="12700">
                <a:solidFill>
                  <a:srgbClr val="000000"/>
                </a:solidFill>
                <a:prstDash val="solid"/>
              </a:ln>
            </c:spPr>
          </c:dPt>
          <c:dLbls>
            <c:dLbl>
              <c:idx val="0"/>
              <c:layout>
                <c:manualLayout>
                  <c:x val="-3.8734467134697595E-2"/>
                  <c:y val="-0.21595268653092384"/>
                </c:manualLayout>
              </c:layout>
              <c:showCatName val="1"/>
              <c:showPercent val="1"/>
            </c:dLbl>
            <c:dLbl>
              <c:idx val="1"/>
              <c:delete val="1"/>
            </c:dLbl>
            <c:dLbl>
              <c:idx val="2"/>
              <c:layout>
                <c:manualLayout>
                  <c:x val="5.0171342523203065E-3"/>
                  <c:y val="-3.7226403968226449E-2"/>
                </c:manualLayout>
              </c:layout>
              <c:showCatName val="1"/>
              <c:showPercent val="1"/>
            </c:dLbl>
            <c:dLbl>
              <c:idx val="3"/>
              <c:layout>
                <c:manualLayout>
                  <c:x val="6.2316966476751424E-2"/>
                  <c:y val="-0.20677165354330709"/>
                </c:manualLayout>
              </c:layout>
              <c:showCatName val="1"/>
              <c:showPercent val="1"/>
            </c:dLbl>
            <c:dLbl>
              <c:idx val="4"/>
              <c:layout>
                <c:manualLayout>
                  <c:x val="0.21723122008122986"/>
                  <c:y val="-0.1910233907986171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0.8%</a:t>
                    </a:r>
                  </a:p>
                </c:rich>
              </c:tx>
              <c:spPr>
                <a:solidFill>
                  <a:srgbClr val="FFFFFF"/>
                </a:solidFill>
                <a:ln w="12700">
                  <a:solidFill>
                    <a:srgbClr val="000000"/>
                  </a:solidFill>
                  <a:prstDash val="solid"/>
                </a:ln>
              </c:spPr>
            </c:dLbl>
            <c:dLbl>
              <c:idx val="5"/>
              <c:layout>
                <c:manualLayout>
                  <c:x val="0.24360614440621309"/>
                  <c:y val="-9.672968191751354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運輸・</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通信業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8.3%</a:t>
                    </a:r>
                  </a:p>
                </c:rich>
              </c:tx>
              <c:spPr>
                <a:solidFill>
                  <a:srgbClr val="FFFFFF"/>
                </a:solidFill>
                <a:ln w="12700">
                  <a:solidFill>
                    <a:srgbClr val="000000"/>
                  </a:solidFill>
                  <a:prstDash val="solid"/>
                </a:ln>
              </c:spPr>
            </c:dLbl>
            <c:dLbl>
              <c:idx val="6"/>
              <c:layout>
                <c:manualLayout>
                  <c:x val="0.22939689449387934"/>
                  <c:y val="6.164163400279810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宿泊・</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飲食業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a:t>
                    </a:r>
                  </a:p>
                </c:rich>
              </c:tx>
              <c:spPr>
                <a:solidFill>
                  <a:srgbClr val="FFFFFF"/>
                </a:solidFill>
                <a:ln w="12700">
                  <a:solidFill>
                    <a:srgbClr val="000000"/>
                  </a:solidFill>
                  <a:prstDash val="solid"/>
                </a:ln>
              </c:spPr>
            </c:dLbl>
            <c:dLbl>
              <c:idx val="7"/>
              <c:layout>
                <c:manualLayout>
                  <c:x val="0.26780786548022978"/>
                  <c:y val="9.0268132782961627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金融・</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保険業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dLbl>
            <c:dLbl>
              <c:idx val="8"/>
              <c:layout>
                <c:manualLayout>
                  <c:x val="0.17491496489768057"/>
                  <c:y val="0.19439522702833953"/>
                </c:manualLayout>
              </c:layout>
              <c:showCatName val="1"/>
              <c:showPercent val="1"/>
            </c:dLbl>
            <c:dLbl>
              <c:idx val="10"/>
              <c:layout>
                <c:manualLayout>
                  <c:x val="-1.4903299689164876E-2"/>
                  <c:y val="0.17262409379444318"/>
                </c:manualLayout>
              </c:layout>
              <c:showCatName val="1"/>
              <c:showPercent val="1"/>
            </c:dLbl>
            <c:dLbl>
              <c:idx val="11"/>
              <c:layout>
                <c:manualLayout>
                  <c:x val="-0.11657427540056213"/>
                  <c:y val="0.1837323528391562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分類不能</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の産業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9.9%</a:t>
                    </a:r>
                  </a:p>
                </c:rich>
              </c:tx>
              <c:spPr>
                <a:solidFill>
                  <a:srgbClr val="FFFFFF"/>
                </a:solidFill>
                <a:ln w="12700">
                  <a:solidFill>
                    <a:srgbClr val="000000"/>
                  </a:solidFill>
                  <a:prstDash val="solid"/>
                </a:ln>
              </c:spPr>
            </c:dLbl>
            <c:dLbl>
              <c:idx val="12"/>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卸売・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小売業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17.5%</a:t>
                    </a:r>
                  </a:p>
                </c:rich>
              </c:tx>
              <c:spPr>
                <a:solidFill>
                  <a:srgbClr val="FFFFFF"/>
                </a:solidFill>
                <a:ln w="12700">
                  <a:solidFill>
                    <a:srgbClr val="000000"/>
                  </a:solidFill>
                  <a:prstDash val="solid"/>
                </a:ln>
              </c:spPr>
            </c:dLbl>
            <c:dLbl>
              <c:idx val="13"/>
              <c:layout>
                <c:manualLayout>
                  <c:x val="-2.0199700238542548E-2"/>
                  <c:y val="-1.40347104189069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医療・福祉</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12.1%</a:t>
                    </a:r>
                  </a:p>
                </c:rich>
              </c:tx>
              <c:spPr>
                <a:solidFill>
                  <a:srgbClr val="FFFFFF"/>
                </a:solidFill>
                <a:ln w="12700">
                  <a:solidFill>
                    <a:srgbClr val="000000"/>
                  </a:solidFill>
                  <a:prstDash val="solid"/>
                </a:ln>
              </c:spPr>
            </c:dLbl>
            <c:dLbl>
              <c:idx val="14"/>
              <c:layout>
                <c:manualLayout>
                  <c:x val="-0.19599285861625021"/>
                  <c:y val="-0.17428099020662075"/>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教育・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学習支援</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5.3%</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グラフ!$H$77:$H$91</c:f>
              <c:strCache>
                <c:ptCount val="15"/>
                <c:pt idx="0">
                  <c:v>農林漁業</c:v>
                </c:pt>
                <c:pt idx="1">
                  <c:v>鉱業</c:v>
                </c:pt>
                <c:pt idx="2">
                  <c:v>建設業</c:v>
                </c:pt>
                <c:pt idx="3">
                  <c:v>製造業</c:v>
                </c:pt>
                <c:pt idx="4">
                  <c:v>電気・ガス・水道業</c:v>
                </c:pt>
                <c:pt idx="5">
                  <c:v>運輸・通信業</c:v>
                </c:pt>
                <c:pt idx="6">
                  <c:v>宿泊・飲食業</c:v>
                </c:pt>
                <c:pt idx="7">
                  <c:v>金融・保険業</c:v>
                </c:pt>
                <c:pt idx="8">
                  <c:v>不動産業</c:v>
                </c:pt>
                <c:pt idx="9">
                  <c:v>サービス業</c:v>
                </c:pt>
                <c:pt idx="10">
                  <c:v>公務</c:v>
                </c:pt>
                <c:pt idx="11">
                  <c:v>分類不能の産業</c:v>
                </c:pt>
                <c:pt idx="12">
                  <c:v>卸売・小売業</c:v>
                </c:pt>
                <c:pt idx="13">
                  <c:v>医療・福祉</c:v>
                </c:pt>
                <c:pt idx="14">
                  <c:v>教育・学習支援</c:v>
                </c:pt>
              </c:strCache>
            </c:strRef>
          </c:cat>
          <c:val>
            <c:numRef>
              <c:f>グラフ!$I$77:$I$91</c:f>
              <c:numCache>
                <c:formatCode>0;[Red]0</c:formatCode>
                <c:ptCount val="15"/>
                <c:pt idx="0">
                  <c:v>212</c:v>
                </c:pt>
                <c:pt idx="1">
                  <c:v>18</c:v>
                </c:pt>
                <c:pt idx="2">
                  <c:v>4124</c:v>
                </c:pt>
                <c:pt idx="3">
                  <c:v>2179</c:v>
                </c:pt>
                <c:pt idx="4">
                  <c:v>365</c:v>
                </c:pt>
                <c:pt idx="5">
                  <c:v>3896</c:v>
                </c:pt>
                <c:pt idx="6">
                  <c:v>3169</c:v>
                </c:pt>
                <c:pt idx="7">
                  <c:v>1265</c:v>
                </c:pt>
                <c:pt idx="8">
                  <c:v>1080</c:v>
                </c:pt>
                <c:pt idx="9">
                  <c:v>7390</c:v>
                </c:pt>
                <c:pt idx="10">
                  <c:v>2181</c:v>
                </c:pt>
                <c:pt idx="11">
                  <c:v>4651</c:v>
                </c:pt>
                <c:pt idx="12">
                  <c:v>8216</c:v>
                </c:pt>
                <c:pt idx="13">
                  <c:v>5658</c:v>
                </c:pt>
                <c:pt idx="14">
                  <c:v>2467</c:v>
                </c:pt>
              </c:numCache>
            </c:numRef>
          </c:val>
        </c:ser>
        <c:dLbls>
          <c:showCatName val="1"/>
          <c:showPercent val="1"/>
        </c:dLbls>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6</xdr:col>
      <xdr:colOff>190500</xdr:colOff>
      <xdr:row>96</xdr:row>
      <xdr:rowOff>38100</xdr:rowOff>
    </xdr:to>
    <xdr:graphicFrame macro="">
      <xdr:nvGraphicFramePr>
        <xdr:cNvPr id="61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82</xdr:row>
      <xdr:rowOff>66675</xdr:rowOff>
    </xdr:from>
    <xdr:to>
      <xdr:col>4</xdr:col>
      <xdr:colOff>561975</xdr:colOff>
      <xdr:row>85</xdr:row>
      <xdr:rowOff>47625</xdr:rowOff>
    </xdr:to>
    <xdr:sp macro="" textlink="" fLocksText="0">
      <xdr:nvSpPr>
        <xdr:cNvPr id="9933" name="Text Box 18"/>
        <xdr:cNvSpPr txBox="1">
          <a:spLocks noChangeArrowheads="1"/>
        </xdr:cNvSpPr>
      </xdr:nvSpPr>
      <xdr:spPr bwMode="auto">
        <a:xfrm>
          <a:off x="4457700" y="12734925"/>
          <a:ext cx="561975" cy="438150"/>
        </a:xfrm>
        <a:prstGeom prst="rect">
          <a:avLst/>
        </a:prstGeom>
        <a:solidFill>
          <a:srgbClr val="FFFFFF"/>
        </a:solidFill>
        <a:ln w="9525">
          <a:noFill/>
          <a:round/>
          <a:headEnd/>
          <a:tailEnd/>
        </a:ln>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総数</a:t>
          </a:r>
        </a:p>
        <a:p>
          <a:pPr algn="ctr" rtl="0">
            <a:defRPr sz="1000"/>
          </a:pPr>
          <a:r>
            <a:rPr lang="en-US" altLang="ja-JP" sz="1000" b="0" i="0" u="none" strike="noStrike" baseline="0">
              <a:solidFill>
                <a:srgbClr val="000000"/>
              </a:solidFill>
              <a:latin typeface="ＭＳ Ｐゴシック"/>
              <a:ea typeface="ＭＳ Ｐゴシック"/>
            </a:rPr>
            <a:t>46,871</a:t>
          </a:r>
          <a:r>
            <a:rPr lang="ja-JP" altLang="en-US" sz="1000" b="0" i="0" u="none" strike="noStrike" baseline="0">
              <a:solidFill>
                <a:srgbClr val="000000"/>
              </a:solidFill>
              <a:latin typeface="ＭＳ Ｐゴシック"/>
              <a:ea typeface="ＭＳ Ｐゴシック"/>
            </a:rPr>
            <a:t>人</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8,868</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0</xdr:col>
      <xdr:colOff>304800</xdr:colOff>
      <xdr:row>46</xdr:row>
      <xdr:rowOff>104775</xdr:rowOff>
    </xdr:from>
    <xdr:to>
      <xdr:col>0</xdr:col>
      <xdr:colOff>733425</xdr:colOff>
      <xdr:row>51</xdr:row>
      <xdr:rowOff>47625</xdr:rowOff>
    </xdr:to>
    <xdr:sp macro="" textlink="">
      <xdr:nvSpPr>
        <xdr:cNvPr id="6155" name="Line 201"/>
        <xdr:cNvSpPr>
          <a:spLocks noChangeShapeType="1"/>
        </xdr:cNvSpPr>
      </xdr:nvSpPr>
      <xdr:spPr bwMode="auto">
        <a:xfrm>
          <a:off x="304800" y="7286625"/>
          <a:ext cx="428625" cy="704850"/>
        </a:xfrm>
        <a:prstGeom prst="line">
          <a:avLst/>
        </a:prstGeom>
        <a:noFill/>
        <a:ln w="9525">
          <a:solidFill>
            <a:srgbClr val="000000"/>
          </a:solidFill>
          <a:round/>
          <a:headEnd/>
          <a:tailEnd/>
        </a:ln>
      </xdr:spPr>
    </xdr:sp>
    <xdr:clientData/>
  </xdr:twoCellAnchor>
  <xdr:twoCellAnchor>
    <xdr:from>
      <xdr:col>1</xdr:col>
      <xdr:colOff>762000</xdr:colOff>
      <xdr:row>55</xdr:row>
      <xdr:rowOff>57150</xdr:rowOff>
    </xdr:from>
    <xdr:to>
      <xdr:col>2</xdr:col>
      <xdr:colOff>76200</xdr:colOff>
      <xdr:row>60</xdr:row>
      <xdr:rowOff>19050</xdr:rowOff>
    </xdr:to>
    <xdr:sp macro="" textlink="">
      <xdr:nvSpPr>
        <xdr:cNvPr id="6156" name="Line 202"/>
        <xdr:cNvSpPr>
          <a:spLocks noChangeShapeType="1"/>
        </xdr:cNvSpPr>
      </xdr:nvSpPr>
      <xdr:spPr bwMode="auto">
        <a:xfrm flipV="1">
          <a:off x="1876425" y="8610600"/>
          <a:ext cx="428625" cy="723900"/>
        </a:xfrm>
        <a:prstGeom prst="line">
          <a:avLst/>
        </a:prstGeom>
        <a:noFill/>
        <a:ln w="9525">
          <a:solidFill>
            <a:srgbClr val="000000"/>
          </a:solidFill>
          <a:round/>
          <a:headEnd/>
          <a:tailEnd/>
        </a:ln>
      </xdr:spPr>
    </xdr:sp>
    <xdr:clientData/>
  </xdr:twoCellAnchor>
  <xdr:twoCellAnchor>
    <xdr:from>
      <xdr:col>2</xdr:col>
      <xdr:colOff>504825</xdr:colOff>
      <xdr:row>53</xdr:row>
      <xdr:rowOff>9525</xdr:rowOff>
    </xdr:from>
    <xdr:to>
      <xdr:col>2</xdr:col>
      <xdr:colOff>657225</xdr:colOff>
      <xdr:row>57</xdr:row>
      <xdr:rowOff>47625</xdr:rowOff>
    </xdr:to>
    <xdr:sp macro="" textlink="">
      <xdr:nvSpPr>
        <xdr:cNvPr id="6157" name="Line 203"/>
        <xdr:cNvSpPr>
          <a:spLocks noChangeShapeType="1"/>
        </xdr:cNvSpPr>
      </xdr:nvSpPr>
      <xdr:spPr bwMode="auto">
        <a:xfrm flipH="1" flipV="1">
          <a:off x="2733675" y="8258175"/>
          <a:ext cx="152400" cy="647700"/>
        </a:xfrm>
        <a:prstGeom prst="line">
          <a:avLst/>
        </a:prstGeom>
        <a:noFill/>
        <a:ln w="9525">
          <a:solidFill>
            <a:srgbClr val="000000"/>
          </a:solidFill>
          <a:round/>
          <a:headEnd/>
          <a:tailEnd/>
        </a:ln>
      </xdr:spPr>
    </xdr:sp>
    <xdr:clientData/>
  </xdr:twoCellAnchor>
  <xdr:twoCellAnchor>
    <xdr:from>
      <xdr:col>1</xdr:col>
      <xdr:colOff>371475</xdr:colOff>
      <xdr:row>48</xdr:row>
      <xdr:rowOff>114300</xdr:rowOff>
    </xdr:from>
    <xdr:to>
      <xdr:col>1</xdr:col>
      <xdr:colOff>1000125</xdr:colOff>
      <xdr:row>51</xdr:row>
      <xdr:rowOff>95250</xdr:rowOff>
    </xdr:to>
    <xdr:sp macro="" textlink="">
      <xdr:nvSpPr>
        <xdr:cNvPr id="9938" name="Rectangle 204"/>
        <xdr:cNvSpPr>
          <a:spLocks noChangeArrowheads="1"/>
        </xdr:cNvSpPr>
      </xdr:nvSpPr>
      <xdr:spPr bwMode="auto">
        <a:xfrm>
          <a:off x="1485900" y="7600950"/>
          <a:ext cx="628650" cy="4381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83,606</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26</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26</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3</xdr:col>
      <xdr:colOff>809624</xdr:colOff>
      <xdr:row>73</xdr:row>
      <xdr:rowOff>85724</xdr:rowOff>
    </xdr:from>
    <xdr:to>
      <xdr:col>4</xdr:col>
      <xdr:colOff>85724</xdr:colOff>
      <xdr:row>76</xdr:row>
      <xdr:rowOff>66674</xdr:rowOff>
    </xdr:to>
    <xdr:sp macro="" textlink="">
      <xdr:nvSpPr>
        <xdr:cNvPr id="6161" name="Line 205"/>
        <xdr:cNvSpPr>
          <a:spLocks noChangeShapeType="1"/>
        </xdr:cNvSpPr>
      </xdr:nvSpPr>
      <xdr:spPr bwMode="auto">
        <a:xfrm flipH="1" flipV="1">
          <a:off x="4152899" y="11382374"/>
          <a:ext cx="390525" cy="438150"/>
        </a:xfrm>
        <a:prstGeom prst="line">
          <a:avLst/>
        </a:prstGeom>
        <a:noFill/>
        <a:ln w="9525">
          <a:solidFill>
            <a:srgbClr val="000000"/>
          </a:solidFill>
          <a:round/>
          <a:headEnd/>
          <a:tailEnd/>
        </a:ln>
      </xdr:spPr>
    </xdr:sp>
    <xdr:clientData/>
  </xdr:twoCellAnchor>
  <xdr:twoCellAnchor>
    <xdr:from>
      <xdr:col>4</xdr:col>
      <xdr:colOff>66675</xdr:colOff>
      <xdr:row>73</xdr:row>
      <xdr:rowOff>38100</xdr:rowOff>
    </xdr:from>
    <xdr:to>
      <xdr:col>4</xdr:col>
      <xdr:colOff>285750</xdr:colOff>
      <xdr:row>76</xdr:row>
      <xdr:rowOff>38100</xdr:rowOff>
    </xdr:to>
    <xdr:sp macro="" textlink="">
      <xdr:nvSpPr>
        <xdr:cNvPr id="6162" name="Line 206"/>
        <xdr:cNvSpPr>
          <a:spLocks noChangeShapeType="1"/>
        </xdr:cNvSpPr>
      </xdr:nvSpPr>
      <xdr:spPr bwMode="auto">
        <a:xfrm flipH="1" flipV="1">
          <a:off x="4524375" y="11334750"/>
          <a:ext cx="219075" cy="457200"/>
        </a:xfrm>
        <a:prstGeom prst="line">
          <a:avLst/>
        </a:prstGeom>
        <a:noFill/>
        <a:ln w="9525">
          <a:solidFill>
            <a:srgbClr val="000000"/>
          </a:solidFill>
          <a:round/>
          <a:headEnd/>
          <a:tailEnd/>
        </a:ln>
      </xdr:spPr>
    </xdr:sp>
    <xdr:clientData/>
  </xdr:twoCellAnchor>
  <xdr:twoCellAnchor>
    <xdr:from>
      <xdr:col>5</xdr:col>
      <xdr:colOff>161924</xdr:colOff>
      <xdr:row>87</xdr:row>
      <xdr:rowOff>142876</xdr:rowOff>
    </xdr:from>
    <xdr:to>
      <xdr:col>5</xdr:col>
      <xdr:colOff>514349</xdr:colOff>
      <xdr:row>91</xdr:row>
      <xdr:rowOff>9526</xdr:rowOff>
    </xdr:to>
    <xdr:sp macro="" textlink="">
      <xdr:nvSpPr>
        <xdr:cNvPr id="6163" name="Line 207"/>
        <xdr:cNvSpPr>
          <a:spLocks noChangeShapeType="1"/>
        </xdr:cNvSpPr>
      </xdr:nvSpPr>
      <xdr:spPr bwMode="auto">
        <a:xfrm>
          <a:off x="5734049" y="13573126"/>
          <a:ext cx="352425" cy="476250"/>
        </a:xfrm>
        <a:prstGeom prst="line">
          <a:avLst/>
        </a:prstGeom>
        <a:noFill/>
        <a:ln w="9525">
          <a:solidFill>
            <a:srgbClr val="000000"/>
          </a:solidFill>
          <a:round/>
          <a:headEnd/>
          <a:tailEnd/>
        </a:ln>
      </xdr:spPr>
    </xdr:sp>
    <xdr:clientData/>
  </xdr:twoCellAnchor>
  <xdr:twoCellAnchor>
    <xdr:from>
      <xdr:col>5</xdr:col>
      <xdr:colOff>247649</xdr:colOff>
      <xdr:row>86</xdr:row>
      <xdr:rowOff>114300</xdr:rowOff>
    </xdr:from>
    <xdr:to>
      <xdr:col>5</xdr:col>
      <xdr:colOff>657224</xdr:colOff>
      <xdr:row>88</xdr:row>
      <xdr:rowOff>28575</xdr:rowOff>
    </xdr:to>
    <xdr:sp macro="" textlink="">
      <xdr:nvSpPr>
        <xdr:cNvPr id="6164" name="Line 208"/>
        <xdr:cNvSpPr>
          <a:spLocks noChangeShapeType="1"/>
        </xdr:cNvSpPr>
      </xdr:nvSpPr>
      <xdr:spPr bwMode="auto">
        <a:xfrm>
          <a:off x="5819774" y="13392150"/>
          <a:ext cx="409575" cy="219075"/>
        </a:xfrm>
        <a:prstGeom prst="line">
          <a:avLst/>
        </a:prstGeom>
        <a:noFill/>
        <a:ln w="9525">
          <a:solidFill>
            <a:srgbClr val="000000"/>
          </a:solidFill>
          <a:round/>
          <a:headEnd/>
          <a:tailEnd/>
        </a:ln>
      </xdr:spPr>
    </xdr:sp>
    <xdr:clientData/>
  </xdr:twoCellAnchor>
  <xdr:twoCellAnchor>
    <xdr:from>
      <xdr:col>4</xdr:col>
      <xdr:colOff>57149</xdr:colOff>
      <xdr:row>91</xdr:row>
      <xdr:rowOff>85724</xdr:rowOff>
    </xdr:from>
    <xdr:to>
      <xdr:col>4</xdr:col>
      <xdr:colOff>76199</xdr:colOff>
      <xdr:row>93</xdr:row>
      <xdr:rowOff>19049</xdr:rowOff>
    </xdr:to>
    <xdr:sp macro="" textlink="">
      <xdr:nvSpPr>
        <xdr:cNvPr id="6165" name="Line 209"/>
        <xdr:cNvSpPr>
          <a:spLocks noChangeShapeType="1"/>
        </xdr:cNvSpPr>
      </xdr:nvSpPr>
      <xdr:spPr bwMode="auto">
        <a:xfrm flipV="1">
          <a:off x="4514849" y="14125574"/>
          <a:ext cx="19050" cy="238125"/>
        </a:xfrm>
        <a:prstGeom prst="line">
          <a:avLst/>
        </a:prstGeom>
        <a:noFill/>
        <a:ln w="9525">
          <a:solidFill>
            <a:srgbClr val="000000"/>
          </a:solidFill>
          <a:round/>
          <a:headEnd/>
          <a:tailEnd/>
        </a:ln>
      </xdr:spPr>
    </xdr:sp>
    <xdr:clientData/>
  </xdr:twoCellAnchor>
  <xdr:twoCellAnchor>
    <xdr:from>
      <xdr:col>3</xdr:col>
      <xdr:colOff>485775</xdr:colOff>
      <xdr:row>89</xdr:row>
      <xdr:rowOff>66675</xdr:rowOff>
    </xdr:from>
    <xdr:to>
      <xdr:col>3</xdr:col>
      <xdr:colOff>781050</xdr:colOff>
      <xdr:row>91</xdr:row>
      <xdr:rowOff>123825</xdr:rowOff>
    </xdr:to>
    <xdr:sp macro="" textlink="">
      <xdr:nvSpPr>
        <xdr:cNvPr id="6166" name="Line 210"/>
        <xdr:cNvSpPr>
          <a:spLocks noChangeShapeType="1"/>
        </xdr:cNvSpPr>
      </xdr:nvSpPr>
      <xdr:spPr bwMode="auto">
        <a:xfrm flipV="1">
          <a:off x="3829050" y="13801725"/>
          <a:ext cx="295275" cy="361950"/>
        </a:xfrm>
        <a:prstGeom prst="line">
          <a:avLst/>
        </a:prstGeom>
        <a:noFill/>
        <a:ln w="9525">
          <a:solidFill>
            <a:srgbClr val="000000"/>
          </a:solidFill>
          <a:round/>
          <a:headEnd/>
          <a:tailEnd/>
        </a:ln>
      </xdr:spPr>
    </xdr:sp>
    <xdr:clientData/>
  </xdr:twoCellAnchor>
  <xdr:twoCellAnchor>
    <xdr:from>
      <xdr:col>4</xdr:col>
      <xdr:colOff>1019175</xdr:colOff>
      <xdr:row>75</xdr:row>
      <xdr:rowOff>0</xdr:rowOff>
    </xdr:from>
    <xdr:to>
      <xdr:col>4</xdr:col>
      <xdr:colOff>1066800</xdr:colOff>
      <xdr:row>78</xdr:row>
      <xdr:rowOff>19050</xdr:rowOff>
    </xdr:to>
    <xdr:sp macro="" textlink="">
      <xdr:nvSpPr>
        <xdr:cNvPr id="6167" name="Line 731"/>
        <xdr:cNvSpPr>
          <a:spLocks noChangeShapeType="1"/>
        </xdr:cNvSpPr>
      </xdr:nvSpPr>
      <xdr:spPr bwMode="auto">
        <a:xfrm flipH="1">
          <a:off x="5476875" y="11601450"/>
          <a:ext cx="47625" cy="476250"/>
        </a:xfrm>
        <a:prstGeom prst="line">
          <a:avLst/>
        </a:prstGeom>
        <a:noFill/>
        <a:ln w="9525">
          <a:solidFill>
            <a:srgbClr val="000000"/>
          </a:solidFill>
          <a:round/>
          <a:headEnd/>
          <a:tailEnd/>
        </a:ln>
      </xdr:spPr>
    </xdr:sp>
    <xdr:clientData/>
  </xdr:twoCellAnchor>
  <xdr:twoCellAnchor>
    <xdr:from>
      <xdr:col>5</xdr:col>
      <xdr:colOff>161925</xdr:colOff>
      <xdr:row>84</xdr:row>
      <xdr:rowOff>57150</xdr:rowOff>
    </xdr:from>
    <xdr:to>
      <xdr:col>5</xdr:col>
      <xdr:colOff>600075</xdr:colOff>
      <xdr:row>84</xdr:row>
      <xdr:rowOff>85725</xdr:rowOff>
    </xdr:to>
    <xdr:sp macro="" textlink="">
      <xdr:nvSpPr>
        <xdr:cNvPr id="6168" name="Line 732"/>
        <xdr:cNvSpPr>
          <a:spLocks noChangeShapeType="1"/>
        </xdr:cNvSpPr>
      </xdr:nvSpPr>
      <xdr:spPr bwMode="auto">
        <a:xfrm>
          <a:off x="5734050" y="13030200"/>
          <a:ext cx="438150" cy="28575"/>
        </a:xfrm>
        <a:prstGeom prst="line">
          <a:avLst/>
        </a:prstGeom>
        <a:noFill/>
        <a:ln w="9525">
          <a:solidFill>
            <a:srgbClr val="000000"/>
          </a:solidFill>
          <a:round/>
          <a:headEnd/>
          <a:tailEnd/>
        </a:ln>
      </xdr:spPr>
    </xdr:sp>
    <xdr:clientData/>
  </xdr:twoCellAnchor>
  <xdr:twoCellAnchor>
    <xdr:from>
      <xdr:col>5</xdr:col>
      <xdr:colOff>161924</xdr:colOff>
      <xdr:row>79</xdr:row>
      <xdr:rowOff>47625</xdr:rowOff>
    </xdr:from>
    <xdr:to>
      <xdr:col>5</xdr:col>
      <xdr:colOff>590549</xdr:colOff>
      <xdr:row>81</xdr:row>
      <xdr:rowOff>28575</xdr:rowOff>
    </xdr:to>
    <xdr:sp macro="" textlink="">
      <xdr:nvSpPr>
        <xdr:cNvPr id="6169" name="Line 733"/>
        <xdr:cNvSpPr>
          <a:spLocks noChangeShapeType="1"/>
        </xdr:cNvSpPr>
      </xdr:nvSpPr>
      <xdr:spPr bwMode="auto">
        <a:xfrm flipV="1">
          <a:off x="5734049" y="12258675"/>
          <a:ext cx="428625" cy="285750"/>
        </a:xfrm>
        <a:prstGeom prst="line">
          <a:avLst/>
        </a:prstGeom>
        <a:noFill/>
        <a:ln w="9525">
          <a:solidFill>
            <a:srgbClr val="000000"/>
          </a:solidFill>
          <a:round/>
          <a:headEnd/>
          <a:tailEnd/>
        </a:ln>
      </xdr:spPr>
    </xdr:sp>
    <xdr:clientData/>
  </xdr:twoCellAnchor>
  <xdr:twoCellAnchor>
    <xdr:from>
      <xdr:col>4</xdr:col>
      <xdr:colOff>323850</xdr:colOff>
      <xdr:row>74</xdr:row>
      <xdr:rowOff>28575</xdr:rowOff>
    </xdr:from>
    <xdr:to>
      <xdr:col>4</xdr:col>
      <xdr:colOff>581025</xdr:colOff>
      <xdr:row>75</xdr:row>
      <xdr:rowOff>38100</xdr:rowOff>
    </xdr:to>
    <xdr:cxnSp macro="">
      <xdr:nvCxnSpPr>
        <xdr:cNvPr id="28" name="直線コネクタ 27"/>
        <xdr:cNvCxnSpPr/>
      </xdr:nvCxnSpPr>
      <xdr:spPr bwMode="auto">
        <a:xfrm flipH="1">
          <a:off x="4781550" y="11477625"/>
          <a:ext cx="257175" cy="161925"/>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wsDr>
</file>

<file path=xl/drawings/drawing2.xml><?xml version="1.0" encoding="utf-8"?>
<c:userShapes xmlns:c="http://schemas.openxmlformats.org/drawingml/2006/chart">
  <cdr:relSizeAnchor xmlns:cdr="http://schemas.openxmlformats.org/drawingml/2006/chartDrawing">
    <cdr:from>
      <cdr:x>0.65767</cdr:x>
      <cdr:y>0.30733</cdr:y>
    </cdr:from>
    <cdr:to>
      <cdr:x>0.7404</cdr:x>
      <cdr:y>0.3934</cdr:y>
    </cdr:to>
    <cdr:sp macro="" textlink="">
      <cdr:nvSpPr>
        <cdr:cNvPr id="333825" name="Line 1"/>
        <cdr:cNvSpPr>
          <a:spLocks xmlns:a="http://schemas.openxmlformats.org/drawingml/2006/main" noChangeShapeType="1"/>
        </cdr:cNvSpPr>
      </cdr:nvSpPr>
      <cdr:spPr bwMode="auto">
        <a:xfrm xmlns:a="http://schemas.openxmlformats.org/drawingml/2006/main" flipV="1">
          <a:off x="2346020" y="1335103"/>
          <a:ext cx="294704" cy="372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0.45257</cdr:x>
      <cdr:y>0.13656</cdr:y>
    </cdr:from>
    <cdr:to>
      <cdr:x>0.54743</cdr:x>
      <cdr:y>0.22247</cdr:y>
    </cdr:to>
    <cdr:sp macro="" textlink="">
      <cdr:nvSpPr>
        <cdr:cNvPr id="3" name="テキスト ボックス 2"/>
        <cdr:cNvSpPr txBox="1"/>
      </cdr:nvSpPr>
      <cdr:spPr>
        <a:xfrm xmlns:a="http://schemas.openxmlformats.org/drawingml/2006/main">
          <a:off x="1590676" y="590550"/>
          <a:ext cx="333374" cy="371476"/>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900">
              <a:latin typeface="ＭＳ Ｐゴシック" pitchFamily="50" charset="-128"/>
              <a:ea typeface="ＭＳ Ｐゴシック" pitchFamily="50" charset="-128"/>
            </a:rPr>
            <a:t>鉱業</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0.04%</a:t>
          </a:r>
          <a:endParaRPr lang="ja-JP" altLang="en-US" sz="900">
            <a:latin typeface="ＭＳ Ｐゴシック" pitchFamily="50" charset="-128"/>
            <a:ea typeface="ＭＳ Ｐゴシック"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6"/>
  <sheetViews>
    <sheetView tabSelected="1" view="pageBreakPreview" zoomScaleNormal="100" zoomScaleSheetLayoutView="100" workbookViewId="0">
      <selection activeCell="K13" sqref="K13:K15"/>
    </sheetView>
  </sheetViews>
  <sheetFormatPr defaultRowHeight="17.100000000000001" customHeight="1"/>
  <cols>
    <col min="1" max="1" width="10.140625" style="7" customWidth="1"/>
    <col min="2" max="6" width="8.7109375" style="7" customWidth="1"/>
    <col min="7" max="7" width="8.140625" style="7" customWidth="1"/>
    <col min="8" max="8" width="10.85546875" style="7" customWidth="1"/>
    <col min="9" max="10" width="9.85546875" style="7" customWidth="1"/>
    <col min="11" max="11" width="8.140625" style="7" customWidth="1"/>
    <col min="12" max="16384" width="9.140625" style="7"/>
  </cols>
  <sheetData>
    <row r="1" spans="1:11" ht="4.5" customHeight="1"/>
    <row r="2" spans="1:11" ht="20.100000000000001" customHeight="1">
      <c r="A2" s="333" t="s">
        <v>182</v>
      </c>
      <c r="B2" s="333"/>
      <c r="C2" s="333"/>
      <c r="D2" s="333"/>
      <c r="E2" s="333"/>
      <c r="F2" s="333"/>
      <c r="G2" s="333"/>
      <c r="H2" s="333"/>
      <c r="I2" s="333"/>
      <c r="J2" s="333"/>
      <c r="K2" s="333"/>
    </row>
    <row r="3" spans="1:11" ht="15" customHeight="1"/>
    <row r="4" spans="1:11" ht="15" customHeight="1">
      <c r="A4" s="334" t="s">
        <v>183</v>
      </c>
      <c r="B4" s="335"/>
      <c r="C4" s="335"/>
      <c r="D4" s="335"/>
      <c r="E4" s="335"/>
      <c r="F4" s="335"/>
      <c r="G4" s="335"/>
      <c r="H4" s="335"/>
      <c r="I4" s="335"/>
      <c r="J4" s="335"/>
      <c r="K4" s="335"/>
    </row>
    <row r="5" spans="1:11" ht="5.0999999999999996" customHeight="1">
      <c r="A5" s="1"/>
    </row>
    <row r="6" spans="1:11" ht="45" customHeight="1">
      <c r="A6" s="336" t="s">
        <v>283</v>
      </c>
      <c r="B6" s="337"/>
      <c r="C6" s="337"/>
      <c r="D6" s="337"/>
      <c r="E6" s="337"/>
      <c r="F6" s="337"/>
      <c r="G6" s="337"/>
      <c r="H6" s="337"/>
      <c r="I6" s="337"/>
      <c r="J6" s="337"/>
      <c r="K6" s="337"/>
    </row>
    <row r="7" spans="1:11" ht="12" customHeight="1">
      <c r="A7" s="238"/>
      <c r="B7" s="239"/>
      <c r="C7" s="239"/>
      <c r="D7" s="239"/>
      <c r="E7" s="239"/>
      <c r="F7" s="239"/>
      <c r="G7" s="239"/>
      <c r="H7" s="239"/>
      <c r="I7" s="239"/>
      <c r="J7" s="239"/>
      <c r="K7" s="239"/>
    </row>
    <row r="8" spans="1:11" ht="15" customHeight="1">
      <c r="A8" s="338" t="s">
        <v>184</v>
      </c>
      <c r="B8" s="339"/>
      <c r="C8" s="339"/>
      <c r="D8" s="339"/>
      <c r="E8" s="339"/>
      <c r="F8" s="339"/>
      <c r="G8" s="339"/>
      <c r="H8" s="339"/>
      <c r="I8" s="339"/>
      <c r="J8" s="339"/>
      <c r="K8" s="339"/>
    </row>
    <row r="9" spans="1:11" ht="5.0999999999999996" customHeight="1">
      <c r="A9" s="287"/>
      <c r="B9" s="288"/>
      <c r="C9" s="288"/>
      <c r="D9" s="288"/>
      <c r="E9" s="288"/>
      <c r="F9" s="288"/>
      <c r="G9" s="288"/>
      <c r="H9" s="288"/>
      <c r="I9" s="288"/>
      <c r="J9" s="288"/>
      <c r="K9" s="288"/>
    </row>
    <row r="10" spans="1:11" ht="45" customHeight="1">
      <c r="A10" s="336" t="s">
        <v>284</v>
      </c>
      <c r="B10" s="337"/>
      <c r="C10" s="337"/>
      <c r="D10" s="337"/>
      <c r="E10" s="337"/>
      <c r="F10" s="337"/>
      <c r="G10" s="337"/>
      <c r="H10" s="337"/>
      <c r="I10" s="337"/>
      <c r="J10" s="337"/>
      <c r="K10" s="337"/>
    </row>
    <row r="11" spans="1:11" ht="12" customHeight="1">
      <c r="A11" s="3"/>
      <c r="B11" s="3"/>
      <c r="C11" s="3"/>
      <c r="D11" s="3"/>
      <c r="E11" s="3"/>
      <c r="F11" s="3"/>
      <c r="G11" s="3"/>
      <c r="H11" s="3"/>
      <c r="I11" s="3"/>
      <c r="J11" s="3"/>
      <c r="K11" s="3"/>
    </row>
    <row r="12" spans="1:11" ht="15" customHeight="1" thickBot="1">
      <c r="A12" s="3" t="s">
        <v>281</v>
      </c>
      <c r="B12" s="3"/>
      <c r="C12" s="3"/>
      <c r="D12" s="3"/>
      <c r="E12" s="3"/>
      <c r="F12" s="3"/>
      <c r="G12" s="3"/>
      <c r="H12" s="286"/>
      <c r="I12" s="286"/>
      <c r="J12" s="3"/>
      <c r="K12" s="5" t="s">
        <v>185</v>
      </c>
    </row>
    <row r="13" spans="1:11" ht="17.25" customHeight="1">
      <c r="A13" s="340" t="s">
        <v>186</v>
      </c>
      <c r="B13" s="343" t="s">
        <v>187</v>
      </c>
      <c r="C13" s="344"/>
      <c r="D13" s="345"/>
      <c r="E13" s="343" t="s">
        <v>188</v>
      </c>
      <c r="F13" s="344"/>
      <c r="G13" s="345"/>
      <c r="H13" s="343" t="s">
        <v>189</v>
      </c>
      <c r="I13" s="344"/>
      <c r="J13" s="344"/>
      <c r="K13" s="330" t="s">
        <v>405</v>
      </c>
    </row>
    <row r="14" spans="1:11" ht="17.25" customHeight="1">
      <c r="A14" s="341"/>
      <c r="B14" s="346"/>
      <c r="C14" s="347"/>
      <c r="D14" s="348"/>
      <c r="E14" s="346"/>
      <c r="F14" s="347"/>
      <c r="G14" s="348"/>
      <c r="H14" s="346"/>
      <c r="I14" s="347"/>
      <c r="J14" s="347"/>
      <c r="K14" s="331"/>
    </row>
    <row r="15" spans="1:11" ht="24.75" customHeight="1">
      <c r="A15" s="342"/>
      <c r="B15" s="240" t="s">
        <v>190</v>
      </c>
      <c r="C15" s="240" t="s">
        <v>191</v>
      </c>
      <c r="D15" s="241" t="s">
        <v>3</v>
      </c>
      <c r="E15" s="241" t="s">
        <v>328</v>
      </c>
      <c r="F15" s="240" t="s">
        <v>329</v>
      </c>
      <c r="G15" s="240" t="s">
        <v>3</v>
      </c>
      <c r="H15" s="241" t="s">
        <v>328</v>
      </c>
      <c r="I15" s="241" t="s">
        <v>329</v>
      </c>
      <c r="J15" s="241" t="s">
        <v>3</v>
      </c>
      <c r="K15" s="332"/>
    </row>
    <row r="16" spans="1:11" s="248" customFormat="1" ht="18" customHeight="1">
      <c r="A16" s="242" t="s">
        <v>192</v>
      </c>
      <c r="B16" s="243">
        <f>SUM(C16:D16)</f>
        <v>149149</v>
      </c>
      <c r="C16" s="244">
        <v>131003</v>
      </c>
      <c r="D16" s="244">
        <v>18146</v>
      </c>
      <c r="E16" s="244">
        <f>SUM(F16:G16)</f>
        <v>177929</v>
      </c>
      <c r="F16" s="244">
        <v>156282</v>
      </c>
      <c r="G16" s="244">
        <v>21647</v>
      </c>
      <c r="H16" s="245">
        <f>E16-B16</f>
        <v>28780</v>
      </c>
      <c r="I16" s="246">
        <f>F16-C16</f>
        <v>25279</v>
      </c>
      <c r="J16" s="246">
        <f>G16-D16</f>
        <v>3501</v>
      </c>
      <c r="K16" s="247">
        <f>E16/B16*100</f>
        <v>119.29614010150922</v>
      </c>
    </row>
    <row r="17" spans="1:14" ht="18" customHeight="1">
      <c r="A17" s="242"/>
      <c r="B17" s="249"/>
      <c r="C17" s="250"/>
      <c r="D17" s="250"/>
      <c r="E17" s="250"/>
      <c r="F17" s="250"/>
      <c r="G17" s="250"/>
      <c r="H17" s="251"/>
      <c r="I17" s="252"/>
      <c r="J17" s="252"/>
      <c r="K17" s="253"/>
      <c r="M17" s="310"/>
      <c r="N17" s="6"/>
    </row>
    <row r="18" spans="1:14" ht="18" customHeight="1">
      <c r="A18" s="242" t="s">
        <v>193</v>
      </c>
      <c r="B18" s="254">
        <f>SUM(C18:D18)</f>
        <v>43668</v>
      </c>
      <c r="C18" s="24">
        <v>37349</v>
      </c>
      <c r="D18" s="24">
        <v>6319</v>
      </c>
      <c r="E18" s="24">
        <f>SUM(F18:G18)</f>
        <v>38583</v>
      </c>
      <c r="F18" s="24">
        <v>30643</v>
      </c>
      <c r="G18" s="24">
        <v>7940</v>
      </c>
      <c r="H18" s="251">
        <f>E18-B18</f>
        <v>-5085</v>
      </c>
      <c r="I18" s="252">
        <f>F18-C18</f>
        <v>-6706</v>
      </c>
      <c r="J18" s="252">
        <f>G18-D18</f>
        <v>1621</v>
      </c>
      <c r="K18" s="253">
        <f>E18/B18*100</f>
        <v>88.355317394888715</v>
      </c>
      <c r="M18" s="255"/>
      <c r="N18" s="256"/>
    </row>
    <row r="19" spans="1:14" ht="18" customHeight="1">
      <c r="A19" s="242"/>
      <c r="B19" s="254"/>
      <c r="C19" s="24"/>
      <c r="D19" s="24"/>
      <c r="E19" s="24"/>
      <c r="F19" s="24"/>
      <c r="G19" s="24"/>
      <c r="H19" s="251"/>
      <c r="I19" s="252"/>
      <c r="J19" s="252"/>
      <c r="K19" s="253"/>
      <c r="M19" s="255"/>
      <c r="N19" s="256"/>
    </row>
    <row r="20" spans="1:14" ht="18" customHeight="1">
      <c r="A20" s="242" t="s">
        <v>194</v>
      </c>
      <c r="B20" s="254">
        <f>SUM(C20:D20)</f>
        <v>24187</v>
      </c>
      <c r="C20" s="24">
        <v>22275</v>
      </c>
      <c r="D20" s="24">
        <v>1912</v>
      </c>
      <c r="E20" s="24">
        <f>SUM(F20:G20)</f>
        <v>24104</v>
      </c>
      <c r="F20" s="24">
        <v>22219</v>
      </c>
      <c r="G20" s="24">
        <v>1885</v>
      </c>
      <c r="H20" s="251">
        <f>E20-B20</f>
        <v>-83</v>
      </c>
      <c r="I20" s="252">
        <f>F20-C20</f>
        <v>-56</v>
      </c>
      <c r="J20" s="252">
        <f>G20-D20</f>
        <v>-27</v>
      </c>
      <c r="K20" s="253">
        <f>E20/B20*100</f>
        <v>99.656840451482196</v>
      </c>
      <c r="M20" s="255"/>
      <c r="N20" s="256"/>
    </row>
    <row r="21" spans="1:14" ht="18" customHeight="1">
      <c r="A21" s="242"/>
      <c r="B21" s="254"/>
      <c r="C21" s="24"/>
      <c r="D21" s="24"/>
      <c r="E21" s="24"/>
      <c r="F21" s="24"/>
      <c r="G21" s="24"/>
      <c r="H21" s="251"/>
      <c r="I21" s="252"/>
      <c r="J21" s="252"/>
      <c r="K21" s="253"/>
      <c r="M21" s="255"/>
      <c r="N21" s="256"/>
    </row>
    <row r="22" spans="1:14" ht="18" customHeight="1">
      <c r="A22" s="36" t="s">
        <v>195</v>
      </c>
      <c r="B22" s="92">
        <f>SUM(C22:D22)</f>
        <v>53665</v>
      </c>
      <c r="C22" s="26">
        <v>46871</v>
      </c>
      <c r="D22" s="26">
        <v>6794</v>
      </c>
      <c r="E22" s="26">
        <f>SUM(F22:G22)</f>
        <v>57121</v>
      </c>
      <c r="F22" s="26">
        <v>50667</v>
      </c>
      <c r="G22" s="26">
        <v>6454</v>
      </c>
      <c r="H22" s="93">
        <f>E22-B22</f>
        <v>3456</v>
      </c>
      <c r="I22" s="94">
        <f>F22-C22</f>
        <v>3796</v>
      </c>
      <c r="J22" s="94">
        <f>G22-D22</f>
        <v>-340</v>
      </c>
      <c r="K22" s="79">
        <f>E22/B22*100</f>
        <v>106.43995155129042</v>
      </c>
      <c r="M22" s="255"/>
      <c r="N22" s="256"/>
    </row>
    <row r="23" spans="1:14" ht="18" customHeight="1">
      <c r="A23" s="242"/>
      <c r="B23" s="254"/>
      <c r="C23" s="24"/>
      <c r="D23" s="24"/>
      <c r="E23" s="24"/>
      <c r="F23" s="24"/>
      <c r="G23" s="24"/>
      <c r="H23" s="251"/>
      <c r="I23" s="252"/>
      <c r="J23" s="252"/>
      <c r="K23" s="253"/>
      <c r="M23" s="255"/>
      <c r="N23" s="256"/>
    </row>
    <row r="24" spans="1:14" ht="18" customHeight="1">
      <c r="A24" s="242" t="s">
        <v>196</v>
      </c>
      <c r="B24" s="254">
        <f>SUM(C24:D24)</f>
        <v>28421</v>
      </c>
      <c r="C24" s="24">
        <v>24142</v>
      </c>
      <c r="D24" s="24">
        <v>4279</v>
      </c>
      <c r="E24" s="24">
        <f>SUM(F24:G24)</f>
        <v>32311</v>
      </c>
      <c r="F24" s="24">
        <v>26977</v>
      </c>
      <c r="G24" s="24">
        <v>5334</v>
      </c>
      <c r="H24" s="251">
        <f>E24-B24</f>
        <v>3890</v>
      </c>
      <c r="I24" s="252">
        <f>F24-C24</f>
        <v>2835</v>
      </c>
      <c r="J24" s="252">
        <f>G24-D24</f>
        <v>1055</v>
      </c>
      <c r="K24" s="253">
        <f>E24/B24*100</f>
        <v>113.68706238344886</v>
      </c>
      <c r="M24" s="255"/>
      <c r="N24" s="256"/>
    </row>
    <row r="25" spans="1:14" ht="18" customHeight="1">
      <c r="A25" s="242"/>
      <c r="B25" s="254"/>
      <c r="C25" s="24"/>
      <c r="D25" s="24"/>
      <c r="E25" s="24"/>
      <c r="F25" s="24"/>
      <c r="G25" s="24"/>
      <c r="H25" s="251"/>
      <c r="I25" s="252"/>
      <c r="J25" s="252"/>
      <c r="K25" s="253"/>
      <c r="M25" s="255"/>
      <c r="N25" s="256"/>
    </row>
    <row r="26" spans="1:14" ht="18" customHeight="1">
      <c r="A26" s="242" t="s">
        <v>197</v>
      </c>
      <c r="B26" s="254">
        <f>SUM(C26:D26)</f>
        <v>27887</v>
      </c>
      <c r="C26" s="24">
        <v>24293</v>
      </c>
      <c r="D26" s="24">
        <v>3594</v>
      </c>
      <c r="E26" s="24">
        <f>SUM(F26:G26)</f>
        <v>24370</v>
      </c>
      <c r="F26" s="24">
        <v>22028</v>
      </c>
      <c r="G26" s="24">
        <v>2342</v>
      </c>
      <c r="H26" s="251">
        <f>E26-B26</f>
        <v>-3517</v>
      </c>
      <c r="I26" s="252">
        <f>F26-C26</f>
        <v>-2265</v>
      </c>
      <c r="J26" s="252">
        <f>G26-D26</f>
        <v>-1252</v>
      </c>
      <c r="K26" s="253">
        <f>E26/B26*100</f>
        <v>87.388388855022043</v>
      </c>
      <c r="M26" s="255"/>
      <c r="N26" s="256"/>
    </row>
    <row r="27" spans="1:14" ht="18" customHeight="1">
      <c r="A27" s="242"/>
      <c r="B27" s="254"/>
      <c r="C27" s="24"/>
      <c r="D27" s="24"/>
      <c r="E27" s="24"/>
      <c r="F27" s="24"/>
      <c r="G27" s="24"/>
      <c r="H27" s="251"/>
      <c r="I27" s="252"/>
      <c r="J27" s="252"/>
      <c r="K27" s="253"/>
      <c r="M27" s="37"/>
      <c r="N27" s="256"/>
    </row>
    <row r="28" spans="1:14" ht="18" customHeight="1">
      <c r="A28" s="242" t="s">
        <v>198</v>
      </c>
      <c r="B28" s="254">
        <f>SUM(C28:D28)</f>
        <v>58212</v>
      </c>
      <c r="C28" s="24">
        <v>50271</v>
      </c>
      <c r="D28" s="24">
        <v>7941</v>
      </c>
      <c r="E28" s="24">
        <f>SUM(F28:G28)</f>
        <v>56549</v>
      </c>
      <c r="F28" s="24">
        <v>48421</v>
      </c>
      <c r="G28" s="24">
        <v>8128</v>
      </c>
      <c r="H28" s="251">
        <f>E28-B28</f>
        <v>-1663</v>
      </c>
      <c r="I28" s="252">
        <f>F28-C28</f>
        <v>-1850</v>
      </c>
      <c r="J28" s="252">
        <f>G28-D28</f>
        <v>187</v>
      </c>
      <c r="K28" s="253">
        <f>E28/B28*100</f>
        <v>97.143200714629288</v>
      </c>
      <c r="M28" s="255"/>
      <c r="N28" s="256"/>
    </row>
    <row r="29" spans="1:14" ht="18" customHeight="1">
      <c r="A29" s="242"/>
      <c r="B29" s="254"/>
      <c r="C29" s="24"/>
      <c r="D29" s="24"/>
      <c r="E29" s="24"/>
      <c r="F29" s="24"/>
      <c r="G29" s="24"/>
      <c r="H29" s="251"/>
      <c r="I29" s="252"/>
      <c r="J29" s="252"/>
      <c r="K29" s="253"/>
      <c r="M29" s="255"/>
      <c r="N29" s="256"/>
    </row>
    <row r="30" spans="1:14" ht="18" customHeight="1">
      <c r="A30" s="242" t="s">
        <v>199</v>
      </c>
      <c r="B30" s="254">
        <f>SUM(C30:D30)</f>
        <v>28003</v>
      </c>
      <c r="C30" s="24">
        <v>24666</v>
      </c>
      <c r="D30" s="24">
        <v>3337</v>
      </c>
      <c r="E30" s="24">
        <f>SUM(F30:G30)</f>
        <v>21633</v>
      </c>
      <c r="F30" s="24">
        <v>18994</v>
      </c>
      <c r="G30" s="24">
        <v>2639</v>
      </c>
      <c r="H30" s="251">
        <f>E30-B30</f>
        <v>-6370</v>
      </c>
      <c r="I30" s="252">
        <f>F30-C30</f>
        <v>-5672</v>
      </c>
      <c r="J30" s="252">
        <f>G30-D30</f>
        <v>-698</v>
      </c>
      <c r="K30" s="253">
        <f>E30/B30*100</f>
        <v>77.252437238867273</v>
      </c>
      <c r="M30" s="255"/>
      <c r="N30" s="256"/>
    </row>
    <row r="31" spans="1:14" ht="18" customHeight="1">
      <c r="A31" s="242"/>
      <c r="B31" s="254"/>
      <c r="C31" s="24"/>
      <c r="D31" s="24"/>
      <c r="E31" s="24"/>
      <c r="F31" s="24"/>
      <c r="G31" s="24"/>
      <c r="H31" s="251"/>
      <c r="I31" s="252"/>
      <c r="J31" s="252"/>
      <c r="K31" s="253"/>
    </row>
    <row r="32" spans="1:14" ht="18" customHeight="1">
      <c r="A32" s="242" t="s">
        <v>200</v>
      </c>
      <c r="B32" s="254">
        <f>SUM(C32:D32)</f>
        <v>49836</v>
      </c>
      <c r="C32" s="24">
        <v>42823</v>
      </c>
      <c r="D32" s="24">
        <v>7013</v>
      </c>
      <c r="E32" s="24">
        <f>SUM(F32:G32)</f>
        <v>42318</v>
      </c>
      <c r="F32" s="24">
        <v>36776</v>
      </c>
      <c r="G32" s="24">
        <v>5542</v>
      </c>
      <c r="H32" s="251">
        <f>E32-B32</f>
        <v>-7518</v>
      </c>
      <c r="I32" s="252">
        <f>F32-C32</f>
        <v>-6047</v>
      </c>
      <c r="J32" s="252">
        <f>G32-D32</f>
        <v>-1471</v>
      </c>
      <c r="K32" s="253">
        <f>E32/B32*100</f>
        <v>84.914519624367927</v>
      </c>
    </row>
    <row r="33" spans="1:11" ht="18" customHeight="1">
      <c r="A33" s="242"/>
      <c r="B33" s="254"/>
      <c r="C33" s="24"/>
      <c r="D33" s="24"/>
      <c r="E33" s="24"/>
      <c r="F33" s="24"/>
      <c r="G33" s="24"/>
      <c r="H33" s="251"/>
      <c r="I33" s="252"/>
      <c r="J33" s="252"/>
      <c r="K33" s="253"/>
    </row>
    <row r="34" spans="1:11" ht="18" customHeight="1">
      <c r="A34" s="242" t="s">
        <v>201</v>
      </c>
      <c r="B34" s="254">
        <f>SUM(C34:D34)</f>
        <v>26226</v>
      </c>
      <c r="C34" s="24">
        <v>24029</v>
      </c>
      <c r="D34" s="24">
        <v>2197</v>
      </c>
      <c r="E34" s="24">
        <f>SUM(F34:G34)</f>
        <v>26300</v>
      </c>
      <c r="F34" s="24">
        <v>24114</v>
      </c>
      <c r="G34" s="24">
        <v>2186</v>
      </c>
      <c r="H34" s="251">
        <f>E34-B34</f>
        <v>74</v>
      </c>
      <c r="I34" s="252">
        <f>F34-C34</f>
        <v>85</v>
      </c>
      <c r="J34" s="252">
        <f>G34-D34</f>
        <v>-11</v>
      </c>
      <c r="K34" s="253">
        <f>E34/B34*100</f>
        <v>100.28216273926638</v>
      </c>
    </row>
    <row r="35" spans="1:11" ht="18" customHeight="1">
      <c r="A35" s="242"/>
      <c r="B35" s="254"/>
      <c r="C35" s="24"/>
      <c r="D35" s="24"/>
      <c r="E35" s="24"/>
      <c r="F35" s="24"/>
      <c r="G35" s="24"/>
      <c r="H35" s="251"/>
      <c r="I35" s="252"/>
      <c r="J35" s="252"/>
      <c r="K35" s="253"/>
    </row>
    <row r="36" spans="1:11" ht="18" customHeight="1">
      <c r="A36" s="242" t="s">
        <v>272</v>
      </c>
      <c r="B36" s="254">
        <f>SUM(C36:D36)</f>
        <v>19682</v>
      </c>
      <c r="C36" s="24">
        <v>17225</v>
      </c>
      <c r="D36" s="24">
        <v>2457</v>
      </c>
      <c r="E36" s="24">
        <f>SUM(F36:G36)</f>
        <v>13203</v>
      </c>
      <c r="F36" s="24">
        <v>12594</v>
      </c>
      <c r="G36" s="24">
        <v>609</v>
      </c>
      <c r="H36" s="251">
        <f>E36-B36</f>
        <v>-6479</v>
      </c>
      <c r="I36" s="252">
        <f>F36-C36</f>
        <v>-4631</v>
      </c>
      <c r="J36" s="252">
        <f>G36-D36</f>
        <v>-1848</v>
      </c>
      <c r="K36" s="253">
        <f>E36/B36*100</f>
        <v>67.081597398638351</v>
      </c>
    </row>
    <row r="37" spans="1:11" ht="18" customHeight="1">
      <c r="A37" s="242"/>
      <c r="B37" s="254"/>
      <c r="C37" s="24"/>
      <c r="D37" s="24"/>
      <c r="E37" s="24"/>
      <c r="F37" s="24"/>
      <c r="G37" s="24"/>
      <c r="H37" s="251"/>
      <c r="I37" s="252"/>
      <c r="J37" s="252"/>
      <c r="K37" s="253"/>
    </row>
    <row r="38" spans="1:11" ht="18" customHeight="1">
      <c r="A38" s="242" t="s">
        <v>202</v>
      </c>
      <c r="B38" s="254">
        <f>SUM(C38:D38)</f>
        <v>18104</v>
      </c>
      <c r="C38" s="24">
        <v>14671</v>
      </c>
      <c r="D38" s="24">
        <v>3433</v>
      </c>
      <c r="E38" s="24">
        <f>SUM(F38:G38)</f>
        <v>24128</v>
      </c>
      <c r="F38" s="24">
        <v>17669</v>
      </c>
      <c r="G38" s="24">
        <v>6459</v>
      </c>
      <c r="H38" s="251">
        <f>E38-B38</f>
        <v>6024</v>
      </c>
      <c r="I38" s="252">
        <f>F38-C38</f>
        <v>2998</v>
      </c>
      <c r="J38" s="252">
        <f>G38-D38</f>
        <v>3026</v>
      </c>
      <c r="K38" s="253">
        <f>E38/B38*100</f>
        <v>133.27441449403449</v>
      </c>
    </row>
    <row r="39" spans="1:11" ht="18" customHeight="1">
      <c r="A39" s="242"/>
      <c r="B39" s="254"/>
      <c r="C39" s="24"/>
      <c r="D39" s="24"/>
      <c r="E39" s="24"/>
      <c r="F39" s="24"/>
      <c r="G39" s="24"/>
      <c r="H39" s="251"/>
      <c r="I39" s="252"/>
      <c r="J39" s="252"/>
      <c r="K39" s="253"/>
    </row>
    <row r="40" spans="1:11" ht="18" customHeight="1">
      <c r="A40" s="242" t="s">
        <v>203</v>
      </c>
      <c r="B40" s="254">
        <f>SUM(C40:D40)</f>
        <v>7802</v>
      </c>
      <c r="C40" s="24">
        <v>6755</v>
      </c>
      <c r="D40" s="24">
        <v>1047</v>
      </c>
      <c r="E40" s="24">
        <f>SUM(F40:G40)</f>
        <v>6899</v>
      </c>
      <c r="F40" s="24">
        <v>5187</v>
      </c>
      <c r="G40" s="24">
        <v>1712</v>
      </c>
      <c r="H40" s="251">
        <f>E40-B40</f>
        <v>-903</v>
      </c>
      <c r="I40" s="252">
        <f>F40-C40</f>
        <v>-1568</v>
      </c>
      <c r="J40" s="252">
        <f>G40-D40</f>
        <v>665</v>
      </c>
      <c r="K40" s="253">
        <f>E40/B40*100</f>
        <v>88.426044603947702</v>
      </c>
    </row>
    <row r="41" spans="1:11" ht="18" customHeight="1">
      <c r="A41" s="242"/>
      <c r="B41" s="254"/>
      <c r="C41" s="24"/>
      <c r="D41" s="24"/>
      <c r="E41" s="24"/>
      <c r="F41" s="24"/>
      <c r="G41" s="24"/>
      <c r="H41" s="251"/>
      <c r="I41" s="252"/>
      <c r="J41" s="252"/>
      <c r="K41" s="253"/>
    </row>
    <row r="42" spans="1:11" ht="18" customHeight="1">
      <c r="A42" s="242" t="s">
        <v>204</v>
      </c>
      <c r="B42" s="254">
        <f>SUM(C42:D42)</f>
        <v>17399</v>
      </c>
      <c r="C42" s="24">
        <v>15078</v>
      </c>
      <c r="D42" s="24">
        <v>2321</v>
      </c>
      <c r="E42" s="24">
        <f>SUM(F42:G42)</f>
        <v>16131</v>
      </c>
      <c r="F42" s="24">
        <v>14380</v>
      </c>
      <c r="G42" s="24">
        <v>1751</v>
      </c>
      <c r="H42" s="251">
        <f>E42-B42</f>
        <v>-1268</v>
      </c>
      <c r="I42" s="252">
        <f>F42-C42</f>
        <v>-698</v>
      </c>
      <c r="J42" s="252">
        <f>G42-D42</f>
        <v>-570</v>
      </c>
      <c r="K42" s="253">
        <f>E42/B42*100</f>
        <v>92.712224840508071</v>
      </c>
    </row>
    <row r="43" spans="1:11" ht="18" hidden="1" customHeight="1">
      <c r="A43" s="242"/>
      <c r="B43" s="254"/>
      <c r="C43" s="257"/>
      <c r="D43" s="257"/>
      <c r="E43" s="24"/>
      <c r="F43" s="257"/>
      <c r="G43" s="257"/>
      <c r="H43" s="251"/>
      <c r="I43" s="258"/>
      <c r="J43" s="258"/>
      <c r="K43" s="253"/>
    </row>
    <row r="44" spans="1:11" ht="18" hidden="1" customHeight="1">
      <c r="A44" s="259" t="s">
        <v>10</v>
      </c>
      <c r="B44" s="254">
        <f>SUM(C44:D44)</f>
        <v>110279</v>
      </c>
      <c r="C44" s="260">
        <v>97187</v>
      </c>
      <c r="D44" s="260">
        <v>13092</v>
      </c>
      <c r="E44" s="24">
        <f>SUM(F44:G44)</f>
        <v>106406</v>
      </c>
      <c r="F44" s="260">
        <v>97509</v>
      </c>
      <c r="G44" s="260">
        <v>8897</v>
      </c>
      <c r="H44" s="251">
        <f>E44-B44</f>
        <v>-3873</v>
      </c>
      <c r="I44" s="252">
        <f>F44-C44</f>
        <v>322</v>
      </c>
      <c r="J44" s="252">
        <f>G44-D44</f>
        <v>-4195</v>
      </c>
      <c r="K44" s="253">
        <f>E44/B44*100</f>
        <v>96.487998621677747</v>
      </c>
    </row>
    <row r="45" spans="1:11" s="266" customFormat="1" ht="18" customHeight="1" thickBot="1">
      <c r="A45" s="261"/>
      <c r="B45" s="262" t="s">
        <v>330</v>
      </c>
      <c r="C45" s="263" t="s">
        <v>330</v>
      </c>
      <c r="D45" s="263" t="s">
        <v>330</v>
      </c>
      <c r="E45" s="263" t="s">
        <v>330</v>
      </c>
      <c r="F45" s="263" t="s">
        <v>330</v>
      </c>
      <c r="G45" s="263" t="s">
        <v>330</v>
      </c>
      <c r="H45" s="264" t="s">
        <v>330</v>
      </c>
      <c r="I45" s="264" t="s">
        <v>330</v>
      </c>
      <c r="J45" s="264" t="s">
        <v>330</v>
      </c>
      <c r="K45" s="265" t="s">
        <v>330</v>
      </c>
    </row>
    <row r="46" spans="1:11" ht="15" customHeight="1">
      <c r="A46" s="267"/>
      <c r="B46" s="3"/>
      <c r="C46" s="3"/>
      <c r="D46" s="3"/>
      <c r="E46" s="3"/>
      <c r="F46" s="3"/>
      <c r="G46" s="3"/>
      <c r="H46" s="3"/>
      <c r="I46" s="286"/>
      <c r="J46" s="286"/>
      <c r="K46" s="309" t="s">
        <v>273</v>
      </c>
    </row>
  </sheetData>
  <sheetProtection selectLockedCells="1" selectUnlockedCells="1"/>
  <mergeCells count="10">
    <mergeCell ref="K13:K15"/>
    <mergeCell ref="A2:K2"/>
    <mergeCell ref="A4:K4"/>
    <mergeCell ref="A6:K6"/>
    <mergeCell ref="A8:K8"/>
    <mergeCell ref="A10:K10"/>
    <mergeCell ref="A13:A15"/>
    <mergeCell ref="B13:D14"/>
    <mergeCell ref="E13:G14"/>
    <mergeCell ref="H13:J14"/>
  </mergeCells>
  <phoneticPr fontId="12"/>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dimension ref="A1:L37"/>
  <sheetViews>
    <sheetView view="pageBreakPreview" topLeftCell="A19" zoomScaleNormal="100" zoomScaleSheetLayoutView="100" workbookViewId="0">
      <selection activeCell="O34" sqref="O34"/>
    </sheetView>
  </sheetViews>
  <sheetFormatPr defaultRowHeight="20.100000000000001" customHeight="1"/>
  <cols>
    <col min="1" max="1" width="8.5703125" style="7" customWidth="1"/>
    <col min="2" max="3" width="8.7109375" style="7" customWidth="1"/>
    <col min="4" max="5" width="8.140625" style="7" customWidth="1"/>
    <col min="6" max="6" width="8.7109375" style="7" customWidth="1"/>
    <col min="7" max="7" width="7.5703125" style="7" customWidth="1"/>
    <col min="8" max="8" width="8.28515625" style="7" customWidth="1"/>
    <col min="9" max="9" width="8.5703125" style="7" customWidth="1"/>
    <col min="10" max="10" width="8.140625" style="7" customWidth="1"/>
    <col min="11" max="11" width="7.42578125" style="7" customWidth="1"/>
    <col min="12" max="12" width="9.7109375" style="7" customWidth="1"/>
    <col min="13" max="16384" width="9.140625" style="7"/>
  </cols>
  <sheetData>
    <row r="1" spans="1:12" ht="5.0999999999999996" customHeight="1"/>
    <row r="2" spans="1:12" ht="15" customHeight="1">
      <c r="A2" s="95" t="s">
        <v>331</v>
      </c>
      <c r="B2" s="3"/>
      <c r="C2" s="3"/>
      <c r="D2" s="3"/>
      <c r="E2" s="3"/>
      <c r="F2" s="3"/>
      <c r="G2" s="3"/>
      <c r="H2" s="3"/>
      <c r="I2" s="3"/>
      <c r="J2" s="3"/>
      <c r="K2" s="3"/>
      <c r="L2" s="8" t="s">
        <v>11</v>
      </c>
    </row>
    <row r="3" spans="1:12" ht="30" customHeight="1">
      <c r="A3" s="356" t="s">
        <v>332</v>
      </c>
      <c r="B3" s="356"/>
      <c r="C3" s="351" t="s">
        <v>12</v>
      </c>
      <c r="D3" s="351"/>
      <c r="E3" s="351"/>
      <c r="F3" s="351"/>
      <c r="G3" s="351"/>
      <c r="H3" s="351"/>
      <c r="I3" s="352" t="s">
        <v>13</v>
      </c>
      <c r="J3" s="352"/>
      <c r="K3" s="352"/>
      <c r="L3" s="352"/>
    </row>
    <row r="4" spans="1:12" ht="20.100000000000001" customHeight="1">
      <c r="A4" s="356"/>
      <c r="B4" s="356"/>
      <c r="C4" s="353" t="s">
        <v>1</v>
      </c>
      <c r="D4" s="353"/>
      <c r="E4" s="353" t="s">
        <v>14</v>
      </c>
      <c r="F4" s="353"/>
      <c r="G4" s="353" t="s">
        <v>15</v>
      </c>
      <c r="H4" s="353"/>
      <c r="I4" s="353" t="s">
        <v>16</v>
      </c>
      <c r="J4" s="353"/>
      <c r="K4" s="354" t="s">
        <v>17</v>
      </c>
      <c r="L4" s="354"/>
    </row>
    <row r="5" spans="1:12" ht="20.100000000000001" customHeight="1">
      <c r="A5" s="356"/>
      <c r="B5" s="356"/>
      <c r="C5" s="355" t="s">
        <v>18</v>
      </c>
      <c r="D5" s="355"/>
      <c r="E5" s="355" t="s">
        <v>19</v>
      </c>
      <c r="F5" s="355"/>
      <c r="G5" s="355" t="s">
        <v>20</v>
      </c>
      <c r="H5" s="355"/>
      <c r="I5" s="349" t="s">
        <v>21</v>
      </c>
      <c r="J5" s="349"/>
      <c r="K5" s="350" t="s">
        <v>22</v>
      </c>
      <c r="L5" s="350"/>
    </row>
    <row r="6" spans="1:12" ht="20.100000000000001" customHeight="1">
      <c r="A6" s="360" t="s">
        <v>333</v>
      </c>
      <c r="B6" s="360"/>
      <c r="C6" s="361">
        <f t="shared" ref="C6:C11" si="0">E6+G6</f>
        <v>121555</v>
      </c>
      <c r="D6" s="361"/>
      <c r="E6" s="362">
        <v>34073</v>
      </c>
      <c r="F6" s="362"/>
      <c r="G6" s="362">
        <v>87482</v>
      </c>
      <c r="H6" s="362"/>
      <c r="I6" s="368">
        <f t="shared" ref="I6:I11" si="1">K6+G6</f>
        <v>142106</v>
      </c>
      <c r="J6" s="368"/>
      <c r="K6" s="366">
        <v>54624</v>
      </c>
      <c r="L6" s="366"/>
    </row>
    <row r="7" spans="1:12" ht="20.100000000000001" customHeight="1">
      <c r="A7" s="357" t="s">
        <v>258</v>
      </c>
      <c r="B7" s="357"/>
      <c r="C7" s="358">
        <f t="shared" si="0"/>
        <v>44542</v>
      </c>
      <c r="D7" s="358"/>
      <c r="E7" s="359">
        <v>24166</v>
      </c>
      <c r="F7" s="359"/>
      <c r="G7" s="359">
        <v>20376</v>
      </c>
      <c r="H7" s="359"/>
      <c r="I7" s="369">
        <f t="shared" si="1"/>
        <v>46671</v>
      </c>
      <c r="J7" s="369"/>
      <c r="K7" s="370">
        <v>26295</v>
      </c>
      <c r="L7" s="370"/>
    </row>
    <row r="8" spans="1:12" ht="20.100000000000001" customHeight="1">
      <c r="A8" s="363" t="s">
        <v>259</v>
      </c>
      <c r="B8" s="363"/>
      <c r="C8" s="364">
        <f t="shared" si="0"/>
        <v>13992</v>
      </c>
      <c r="D8" s="364"/>
      <c r="E8" s="365">
        <v>9083</v>
      </c>
      <c r="F8" s="365"/>
      <c r="G8" s="365">
        <v>4909</v>
      </c>
      <c r="H8" s="365"/>
      <c r="I8" s="371">
        <f t="shared" si="1"/>
        <v>16319</v>
      </c>
      <c r="J8" s="371"/>
      <c r="K8" s="367">
        <v>11410</v>
      </c>
      <c r="L8" s="367"/>
    </row>
    <row r="9" spans="1:12" ht="20.100000000000001" customHeight="1">
      <c r="A9" s="363" t="s">
        <v>5</v>
      </c>
      <c r="B9" s="363"/>
      <c r="C9" s="364">
        <f t="shared" si="0"/>
        <v>23829</v>
      </c>
      <c r="D9" s="364"/>
      <c r="E9" s="365">
        <v>16065</v>
      </c>
      <c r="F9" s="365"/>
      <c r="G9" s="365">
        <v>7764</v>
      </c>
      <c r="H9" s="365"/>
      <c r="I9" s="371">
        <f t="shared" si="1"/>
        <v>16984</v>
      </c>
      <c r="J9" s="371"/>
      <c r="K9" s="367">
        <v>9220</v>
      </c>
      <c r="L9" s="367"/>
    </row>
    <row r="10" spans="1:12" ht="20.100000000000001" customHeight="1">
      <c r="A10" s="363" t="s">
        <v>8</v>
      </c>
      <c r="B10" s="363"/>
      <c r="C10" s="364">
        <f t="shared" si="0"/>
        <v>6496</v>
      </c>
      <c r="D10" s="364"/>
      <c r="E10" s="365">
        <v>4739</v>
      </c>
      <c r="F10" s="365"/>
      <c r="G10" s="365">
        <v>1757</v>
      </c>
      <c r="H10" s="365"/>
      <c r="I10" s="371">
        <f t="shared" si="1"/>
        <v>4835</v>
      </c>
      <c r="J10" s="371"/>
      <c r="K10" s="367">
        <v>3078</v>
      </c>
      <c r="L10" s="367"/>
    </row>
    <row r="11" spans="1:12" ht="20.100000000000001" customHeight="1">
      <c r="A11" s="375" t="s">
        <v>9</v>
      </c>
      <c r="B11" s="375"/>
      <c r="C11" s="376">
        <f t="shared" si="0"/>
        <v>14536</v>
      </c>
      <c r="D11" s="376"/>
      <c r="E11" s="374">
        <v>9754</v>
      </c>
      <c r="F11" s="374"/>
      <c r="G11" s="374">
        <v>4782</v>
      </c>
      <c r="H11" s="374"/>
      <c r="I11" s="373">
        <f t="shared" si="1"/>
        <v>13560</v>
      </c>
      <c r="J11" s="373"/>
      <c r="K11" s="372">
        <v>8778</v>
      </c>
      <c r="L11" s="372"/>
    </row>
    <row r="12" spans="1:12" ht="15" customHeight="1">
      <c r="A12" s="3"/>
      <c r="B12" s="3"/>
      <c r="C12" s="3"/>
      <c r="D12" s="3"/>
      <c r="E12" s="3"/>
      <c r="F12" s="3"/>
      <c r="G12" s="3"/>
      <c r="I12" s="9"/>
      <c r="J12" s="105"/>
      <c r="K12" s="96"/>
      <c r="L12" s="289" t="s">
        <v>321</v>
      </c>
    </row>
    <row r="13" spans="1:12" ht="15" customHeight="1">
      <c r="A13" s="3"/>
      <c r="B13" s="3"/>
      <c r="C13" s="3"/>
      <c r="D13" s="3"/>
      <c r="E13" s="3"/>
      <c r="F13" s="3"/>
      <c r="G13" s="3"/>
    </row>
    <row r="14" spans="1:12" ht="15" customHeight="1">
      <c r="A14" s="95" t="s">
        <v>334</v>
      </c>
      <c r="B14" s="3"/>
      <c r="C14" s="3"/>
      <c r="D14" s="3"/>
      <c r="E14" s="3"/>
      <c r="F14" s="3"/>
      <c r="G14" s="3"/>
      <c r="K14" s="10"/>
      <c r="L14" s="8" t="s">
        <v>26</v>
      </c>
    </row>
    <row r="15" spans="1:12" ht="30" customHeight="1">
      <c r="A15" s="377" t="s">
        <v>335</v>
      </c>
      <c r="B15" s="378"/>
      <c r="C15" s="351" t="s">
        <v>260</v>
      </c>
      <c r="D15" s="351"/>
      <c r="E15" s="351"/>
      <c r="F15" s="351"/>
      <c r="G15" s="351"/>
      <c r="H15" s="352" t="s">
        <v>261</v>
      </c>
      <c r="I15" s="352"/>
      <c r="J15" s="352"/>
      <c r="K15" s="352"/>
      <c r="L15" s="352"/>
    </row>
    <row r="16" spans="1:12" ht="20.100000000000001" customHeight="1">
      <c r="A16" s="379"/>
      <c r="B16" s="380"/>
      <c r="C16" s="383" t="s">
        <v>262</v>
      </c>
      <c r="D16" s="292" t="s">
        <v>27</v>
      </c>
      <c r="E16" s="384" t="s">
        <v>336</v>
      </c>
      <c r="F16" s="384"/>
      <c r="G16" s="384"/>
      <c r="H16" s="292" t="s">
        <v>27</v>
      </c>
      <c r="I16" s="292" t="s">
        <v>27</v>
      </c>
      <c r="J16" s="354" t="s">
        <v>337</v>
      </c>
      <c r="K16" s="354"/>
      <c r="L16" s="354"/>
    </row>
    <row r="17" spans="1:12" ht="20.100000000000001" customHeight="1">
      <c r="A17" s="379"/>
      <c r="B17" s="380"/>
      <c r="C17" s="383"/>
      <c r="D17" s="290" t="s">
        <v>28</v>
      </c>
      <c r="E17" s="385" t="s">
        <v>338</v>
      </c>
      <c r="F17" s="385"/>
      <c r="G17" s="385"/>
      <c r="H17" s="290" t="s">
        <v>29</v>
      </c>
      <c r="I17" s="290" t="s">
        <v>30</v>
      </c>
      <c r="J17" s="386" t="s">
        <v>339</v>
      </c>
      <c r="K17" s="386"/>
      <c r="L17" s="386"/>
    </row>
    <row r="18" spans="1:12" ht="20.100000000000001" customHeight="1">
      <c r="A18" s="381"/>
      <c r="B18" s="382"/>
      <c r="C18" s="292" t="s">
        <v>31</v>
      </c>
      <c r="D18" s="11" t="s">
        <v>32</v>
      </c>
      <c r="E18" s="353" t="s">
        <v>33</v>
      </c>
      <c r="F18" s="353"/>
      <c r="G18" s="353"/>
      <c r="H18" s="11" t="s">
        <v>34</v>
      </c>
      <c r="I18" s="12" t="s">
        <v>35</v>
      </c>
      <c r="J18" s="354" t="s">
        <v>36</v>
      </c>
      <c r="K18" s="354"/>
      <c r="L18" s="354"/>
    </row>
    <row r="19" spans="1:12" ht="20.100000000000001" customHeight="1">
      <c r="A19" s="396" t="s">
        <v>23</v>
      </c>
      <c r="B19" s="396"/>
      <c r="C19" s="61">
        <f t="shared" ref="C19:C24" si="2">G6/C6*100</f>
        <v>71.969067500308498</v>
      </c>
      <c r="D19" s="62">
        <f t="shared" ref="D19:D24" si="3">E6/C6*100</f>
        <v>28.030932499691495</v>
      </c>
      <c r="E19" s="97" t="s">
        <v>37</v>
      </c>
      <c r="F19" s="389" t="s">
        <v>340</v>
      </c>
      <c r="G19" s="389"/>
      <c r="H19" s="98">
        <f t="shared" ref="H19:H24" si="4">G6/I6*100</f>
        <v>61.561088201764882</v>
      </c>
      <c r="I19" s="98">
        <f t="shared" ref="I19:I24" si="5">K6/I6*100</f>
        <v>38.438911798235118</v>
      </c>
      <c r="J19" s="98" t="s">
        <v>37</v>
      </c>
      <c r="K19" s="387" t="s">
        <v>341</v>
      </c>
      <c r="L19" s="388"/>
    </row>
    <row r="20" spans="1:12" ht="20.100000000000001" customHeight="1">
      <c r="A20" s="395" t="s">
        <v>24</v>
      </c>
      <c r="B20" s="395"/>
      <c r="C20" s="63">
        <f t="shared" si="2"/>
        <v>45.745588433388711</v>
      </c>
      <c r="D20" s="64">
        <f t="shared" si="3"/>
        <v>54.254411566611296</v>
      </c>
      <c r="E20" s="99">
        <f>12968/E7</f>
        <v>0.53662169990896302</v>
      </c>
      <c r="F20" s="393">
        <v>12968</v>
      </c>
      <c r="G20" s="393"/>
      <c r="H20" s="100">
        <f t="shared" si="4"/>
        <v>43.658803111139683</v>
      </c>
      <c r="I20" s="100">
        <f>K7/I7*100</f>
        <v>56.341196888860324</v>
      </c>
      <c r="J20" s="99">
        <f>9258/K7</f>
        <v>0.35208214489446665</v>
      </c>
      <c r="K20" s="393">
        <v>9258</v>
      </c>
      <c r="L20" s="394"/>
    </row>
    <row r="21" spans="1:12" ht="20.100000000000001" customHeight="1">
      <c r="A21" s="397" t="s">
        <v>25</v>
      </c>
      <c r="B21" s="397"/>
      <c r="C21" s="65">
        <f t="shared" si="2"/>
        <v>35.08433390508862</v>
      </c>
      <c r="D21" s="66">
        <f t="shared" si="3"/>
        <v>64.915666094911373</v>
      </c>
      <c r="E21" s="102">
        <f>2936/E8</f>
        <v>0.32324121986127929</v>
      </c>
      <c r="F21" s="390">
        <v>2936</v>
      </c>
      <c r="G21" s="390"/>
      <c r="H21" s="101">
        <f t="shared" si="4"/>
        <v>30.081500091917395</v>
      </c>
      <c r="I21" s="101">
        <f t="shared" si="5"/>
        <v>69.918499908082595</v>
      </c>
      <c r="J21" s="102">
        <f>2727/K8</f>
        <v>0.2390008764241893</v>
      </c>
      <c r="K21" s="390">
        <v>2727</v>
      </c>
      <c r="L21" s="392"/>
    </row>
    <row r="22" spans="1:12" ht="20.100000000000001" customHeight="1">
      <c r="A22" s="397" t="s">
        <v>5</v>
      </c>
      <c r="B22" s="397"/>
      <c r="C22" s="65">
        <f t="shared" si="2"/>
        <v>32.582147803097065</v>
      </c>
      <c r="D22" s="66">
        <f t="shared" si="3"/>
        <v>67.417852196902942</v>
      </c>
      <c r="E22" s="102">
        <f>9054/E9</f>
        <v>0.56358543417366946</v>
      </c>
      <c r="F22" s="390">
        <v>9054</v>
      </c>
      <c r="G22" s="390"/>
      <c r="H22" s="101">
        <f t="shared" si="4"/>
        <v>45.713612812058408</v>
      </c>
      <c r="I22" s="101">
        <f t="shared" si="5"/>
        <v>54.286387187941585</v>
      </c>
      <c r="J22" s="102">
        <f>3699/K9</f>
        <v>0.40119305856832971</v>
      </c>
      <c r="K22" s="390">
        <v>3699</v>
      </c>
      <c r="L22" s="392"/>
    </row>
    <row r="23" spans="1:12" ht="20.100000000000001" customHeight="1">
      <c r="A23" s="397" t="s">
        <v>8</v>
      </c>
      <c r="B23" s="397"/>
      <c r="C23" s="65">
        <f t="shared" si="2"/>
        <v>27.047413793103448</v>
      </c>
      <c r="D23" s="66">
        <f t="shared" si="3"/>
        <v>72.952586206896555</v>
      </c>
      <c r="E23" s="102">
        <f>1485/E10</f>
        <v>0.31335724836463391</v>
      </c>
      <c r="F23" s="390">
        <v>1485</v>
      </c>
      <c r="G23" s="390"/>
      <c r="H23" s="101">
        <f t="shared" si="4"/>
        <v>36.339193381592558</v>
      </c>
      <c r="I23" s="101">
        <f t="shared" si="5"/>
        <v>63.660806618407449</v>
      </c>
      <c r="J23" s="102">
        <f>524/K10</f>
        <v>0.17024041585445093</v>
      </c>
      <c r="K23" s="390">
        <v>524</v>
      </c>
      <c r="L23" s="392"/>
    </row>
    <row r="24" spans="1:12" ht="20.100000000000001" customHeight="1" thickBot="1">
      <c r="A24" s="391" t="s">
        <v>9</v>
      </c>
      <c r="B24" s="391"/>
      <c r="C24" s="67">
        <f t="shared" si="2"/>
        <v>32.897633461750139</v>
      </c>
      <c r="D24" s="68">
        <f t="shared" si="3"/>
        <v>67.102366538249854</v>
      </c>
      <c r="E24" s="103">
        <f>4292/E11</f>
        <v>0.44002460529013737</v>
      </c>
      <c r="F24" s="398">
        <v>4292</v>
      </c>
      <c r="G24" s="398"/>
      <c r="H24" s="104">
        <f t="shared" si="4"/>
        <v>35.26548672566372</v>
      </c>
      <c r="I24" s="104">
        <f t="shared" si="5"/>
        <v>64.73451327433628</v>
      </c>
      <c r="J24" s="103">
        <f>2938/K11</f>
        <v>0.33470038733196628</v>
      </c>
      <c r="K24" s="398">
        <v>2938</v>
      </c>
      <c r="L24" s="399"/>
    </row>
    <row r="25" spans="1:12" ht="15" customHeight="1">
      <c r="A25" s="286" t="s">
        <v>38</v>
      </c>
      <c r="B25" s="3"/>
      <c r="C25" s="3"/>
      <c r="D25" s="3"/>
      <c r="E25" s="286"/>
      <c r="F25" s="286"/>
      <c r="G25" s="286"/>
      <c r="H25" s="286"/>
      <c r="I25" s="286"/>
      <c r="J25" s="401" t="s">
        <v>342</v>
      </c>
      <c r="K25" s="401"/>
      <c r="L25" s="401"/>
    </row>
    <row r="26" spans="1:12" ht="15" customHeight="1">
      <c r="A26" s="3"/>
      <c r="B26" s="3"/>
      <c r="C26" s="3"/>
      <c r="D26" s="3"/>
      <c r="E26" s="3"/>
      <c r="F26" s="3"/>
      <c r="G26" s="311"/>
      <c r="H26" s="3"/>
      <c r="I26" s="3"/>
      <c r="J26" s="3"/>
      <c r="K26" s="3"/>
      <c r="L26" s="3"/>
    </row>
    <row r="27" spans="1:12" ht="15" customHeight="1">
      <c r="A27" s="3" t="s">
        <v>39</v>
      </c>
      <c r="B27" s="3"/>
      <c r="C27" s="3"/>
      <c r="D27" s="3"/>
      <c r="E27" s="3"/>
      <c r="F27" s="3"/>
      <c r="G27" s="3"/>
      <c r="H27" s="3"/>
      <c r="I27" s="3"/>
      <c r="J27" s="3"/>
      <c r="K27" s="3"/>
      <c r="L27" s="8" t="s">
        <v>11</v>
      </c>
    </row>
    <row r="28" spans="1:12" ht="30" customHeight="1">
      <c r="A28" s="402" t="s">
        <v>40</v>
      </c>
      <c r="B28" s="19" t="s">
        <v>41</v>
      </c>
      <c r="C28" s="403" t="s">
        <v>343</v>
      </c>
      <c r="D28" s="403"/>
      <c r="E28" s="403"/>
      <c r="F28" s="403" t="s">
        <v>344</v>
      </c>
      <c r="G28" s="403"/>
      <c r="H28" s="403"/>
      <c r="I28" s="403" t="s">
        <v>345</v>
      </c>
      <c r="J28" s="403"/>
      <c r="K28" s="403"/>
      <c r="L28" s="60" t="s">
        <v>42</v>
      </c>
    </row>
    <row r="29" spans="1:12" ht="30" customHeight="1">
      <c r="A29" s="402"/>
      <c r="B29" s="69" t="s">
        <v>43</v>
      </c>
      <c r="C29" s="355" t="s">
        <v>346</v>
      </c>
      <c r="D29" s="355"/>
      <c r="E29" s="355"/>
      <c r="F29" s="355" t="s">
        <v>347</v>
      </c>
      <c r="G29" s="355"/>
      <c r="H29" s="355"/>
      <c r="I29" s="355" t="s">
        <v>348</v>
      </c>
      <c r="J29" s="355"/>
      <c r="K29" s="355"/>
      <c r="L29" s="70" t="s">
        <v>44</v>
      </c>
    </row>
    <row r="30" spans="1:12" ht="20.100000000000001" customHeight="1">
      <c r="A30" s="402"/>
      <c r="B30" s="75" t="s">
        <v>45</v>
      </c>
      <c r="C30" s="76" t="s">
        <v>1</v>
      </c>
      <c r="D30" s="76" t="s">
        <v>2</v>
      </c>
      <c r="E30" s="76" t="s">
        <v>3</v>
      </c>
      <c r="F30" s="76" t="s">
        <v>1</v>
      </c>
      <c r="G30" s="76" t="s">
        <v>2</v>
      </c>
      <c r="H30" s="76" t="s">
        <v>3</v>
      </c>
      <c r="I30" s="76" t="s">
        <v>1</v>
      </c>
      <c r="J30" s="76" t="s">
        <v>2</v>
      </c>
      <c r="K30" s="76" t="s">
        <v>3</v>
      </c>
      <c r="L30" s="14" t="s">
        <v>46</v>
      </c>
    </row>
    <row r="31" spans="1:12" ht="20.100000000000001" customHeight="1">
      <c r="A31" s="16" t="s">
        <v>47</v>
      </c>
      <c r="B31" s="17">
        <v>100222</v>
      </c>
      <c r="C31" s="15">
        <f>SUM(D31:E31)</f>
        <v>25426</v>
      </c>
      <c r="D31" s="15">
        <v>21953</v>
      </c>
      <c r="E31" s="15">
        <v>3473</v>
      </c>
      <c r="F31" s="15">
        <f>SUM(G31:H31)</f>
        <v>30181</v>
      </c>
      <c r="G31" s="15">
        <v>27318</v>
      </c>
      <c r="H31" s="15">
        <v>2863</v>
      </c>
      <c r="I31" s="15">
        <f>SUM(J31:K31)</f>
        <v>4755</v>
      </c>
      <c r="J31" s="15">
        <f t="shared" ref="J31:K33" si="6">G31-D31</f>
        <v>5365</v>
      </c>
      <c r="K31" s="15">
        <f t="shared" si="6"/>
        <v>-610</v>
      </c>
      <c r="L31" s="18">
        <f>B31+I31</f>
        <v>104977</v>
      </c>
    </row>
    <row r="32" spans="1:12" ht="20.100000000000001" customHeight="1">
      <c r="A32" s="16" t="s">
        <v>48</v>
      </c>
      <c r="B32" s="17">
        <v>106040</v>
      </c>
      <c r="C32" s="15">
        <f>SUM(D32:E32)</f>
        <v>26504</v>
      </c>
      <c r="D32" s="15">
        <v>23107</v>
      </c>
      <c r="E32" s="15">
        <v>3397</v>
      </c>
      <c r="F32" s="15">
        <f>SUM(G32:H32)</f>
        <v>30585</v>
      </c>
      <c r="G32" s="15">
        <v>27281</v>
      </c>
      <c r="H32" s="15">
        <v>3304</v>
      </c>
      <c r="I32" s="15">
        <f>SUM(J32:K32)</f>
        <v>4081</v>
      </c>
      <c r="J32" s="15">
        <f t="shared" si="6"/>
        <v>4174</v>
      </c>
      <c r="K32" s="15">
        <f t="shared" si="6"/>
        <v>-93</v>
      </c>
      <c r="L32" s="18">
        <f>B32+I32</f>
        <v>110121</v>
      </c>
    </row>
    <row r="33" spans="1:12" ht="20.100000000000001" customHeight="1" thickBot="1">
      <c r="A33" s="224" t="s">
        <v>349</v>
      </c>
      <c r="B33" s="225">
        <v>109797</v>
      </c>
      <c r="C33" s="226">
        <f>SUM(D33:E33)</f>
        <v>25464</v>
      </c>
      <c r="D33" s="226">
        <v>22499</v>
      </c>
      <c r="E33" s="226">
        <v>2965</v>
      </c>
      <c r="F33" s="226">
        <f>SUM(G33:H33)</f>
        <v>28920</v>
      </c>
      <c r="G33" s="226">
        <v>26295</v>
      </c>
      <c r="H33" s="226">
        <v>2625</v>
      </c>
      <c r="I33" s="226">
        <f>SUM(J33:K33)</f>
        <v>3456</v>
      </c>
      <c r="J33" s="226">
        <f t="shared" si="6"/>
        <v>3796</v>
      </c>
      <c r="K33" s="226">
        <f t="shared" si="6"/>
        <v>-340</v>
      </c>
      <c r="L33" s="227">
        <f>B33+I33</f>
        <v>113253</v>
      </c>
    </row>
    <row r="34" spans="1:12" ht="15" customHeight="1">
      <c r="A34" s="328" t="s">
        <v>49</v>
      </c>
      <c r="B34" s="328"/>
      <c r="C34" s="328"/>
      <c r="D34" s="328"/>
      <c r="E34" s="328"/>
      <c r="F34" s="328"/>
      <c r="G34" s="328"/>
      <c r="H34" s="328"/>
      <c r="I34" s="328"/>
      <c r="J34" s="328"/>
      <c r="K34" s="328"/>
      <c r="L34" s="269" t="s">
        <v>350</v>
      </c>
    </row>
    <row r="35" spans="1:12" ht="15" customHeight="1">
      <c r="A35" s="328" t="s">
        <v>50</v>
      </c>
      <c r="B35" s="328"/>
      <c r="C35" s="328"/>
      <c r="D35" s="328"/>
      <c r="E35" s="328"/>
      <c r="F35" s="328"/>
      <c r="G35" s="328"/>
      <c r="H35" s="328"/>
      <c r="I35" s="328"/>
      <c r="J35" s="328"/>
      <c r="K35" s="328"/>
      <c r="L35" s="3"/>
    </row>
    <row r="36" spans="1:12" ht="15" customHeight="1">
      <c r="A36" s="400" t="s">
        <v>51</v>
      </c>
      <c r="B36" s="400"/>
      <c r="C36" s="400"/>
      <c r="D36" s="400"/>
      <c r="E36" s="400"/>
      <c r="F36" s="400"/>
      <c r="G36" s="400"/>
      <c r="H36" s="400"/>
      <c r="I36" s="400"/>
      <c r="J36" s="400"/>
      <c r="K36" s="400"/>
      <c r="L36" s="3"/>
    </row>
    <row r="37" spans="1:12" ht="15" customHeight="1">
      <c r="A37" s="400"/>
      <c r="B37" s="400"/>
      <c r="C37" s="400"/>
      <c r="D37" s="400"/>
      <c r="E37" s="400"/>
      <c r="F37" s="400"/>
      <c r="G37" s="400"/>
      <c r="H37" s="400"/>
      <c r="I37" s="400"/>
      <c r="J37" s="400"/>
      <c r="K37" s="400"/>
      <c r="L37" s="3"/>
    </row>
  </sheetData>
  <sheetProtection selectLockedCells="1" selectUnlockedCells="1"/>
  <mergeCells count="87">
    <mergeCell ref="K21:L21"/>
    <mergeCell ref="F21:G21"/>
    <mergeCell ref="A37:K37"/>
    <mergeCell ref="J25:L25"/>
    <mergeCell ref="A28:A30"/>
    <mergeCell ref="C28:E28"/>
    <mergeCell ref="F28:H28"/>
    <mergeCell ref="I28:K28"/>
    <mergeCell ref="I29:K29"/>
    <mergeCell ref="C29:E29"/>
    <mergeCell ref="F29:H29"/>
    <mergeCell ref="A36:K36"/>
    <mergeCell ref="K19:L19"/>
    <mergeCell ref="F19:G19"/>
    <mergeCell ref="F22:G22"/>
    <mergeCell ref="A24:B24"/>
    <mergeCell ref="K22:L22"/>
    <mergeCell ref="K23:L23"/>
    <mergeCell ref="K20:L20"/>
    <mergeCell ref="F20:G20"/>
    <mergeCell ref="A20:B20"/>
    <mergeCell ref="A19:B19"/>
    <mergeCell ref="A22:B22"/>
    <mergeCell ref="A23:B23"/>
    <mergeCell ref="A21:B21"/>
    <mergeCell ref="K24:L24"/>
    <mergeCell ref="F24:G24"/>
    <mergeCell ref="F23:G23"/>
    <mergeCell ref="A15:B18"/>
    <mergeCell ref="C15:G15"/>
    <mergeCell ref="H15:L15"/>
    <mergeCell ref="C16:C17"/>
    <mergeCell ref="E16:G16"/>
    <mergeCell ref="J16:L16"/>
    <mergeCell ref="E17:G17"/>
    <mergeCell ref="J17:L17"/>
    <mergeCell ref="E18:G18"/>
    <mergeCell ref="J18:L18"/>
    <mergeCell ref="A10:B10"/>
    <mergeCell ref="C10:D10"/>
    <mergeCell ref="E10:F10"/>
    <mergeCell ref="E11:F11"/>
    <mergeCell ref="G11:H11"/>
    <mergeCell ref="A11:B11"/>
    <mergeCell ref="C11:D11"/>
    <mergeCell ref="K11:L11"/>
    <mergeCell ref="I10:J10"/>
    <mergeCell ref="K10:L10"/>
    <mergeCell ref="G7:H7"/>
    <mergeCell ref="I9:J9"/>
    <mergeCell ref="I11:J11"/>
    <mergeCell ref="G6:H6"/>
    <mergeCell ref="G10:H10"/>
    <mergeCell ref="K6:L6"/>
    <mergeCell ref="K9:L9"/>
    <mergeCell ref="I6:J6"/>
    <mergeCell ref="I7:J7"/>
    <mergeCell ref="G9:H9"/>
    <mergeCell ref="G8:H8"/>
    <mergeCell ref="K7:L7"/>
    <mergeCell ref="I8:J8"/>
    <mergeCell ref="K8:L8"/>
    <mergeCell ref="A8:B8"/>
    <mergeCell ref="C8:D8"/>
    <mergeCell ref="E8:F8"/>
    <mergeCell ref="A9:B9"/>
    <mergeCell ref="C9:D9"/>
    <mergeCell ref="E9:F9"/>
    <mergeCell ref="A3:B5"/>
    <mergeCell ref="C5:D5"/>
    <mergeCell ref="E5:F5"/>
    <mergeCell ref="A7:B7"/>
    <mergeCell ref="C7:D7"/>
    <mergeCell ref="E7:F7"/>
    <mergeCell ref="A6:B6"/>
    <mergeCell ref="C6:D6"/>
    <mergeCell ref="E6:F6"/>
    <mergeCell ref="I5:J5"/>
    <mergeCell ref="K5:L5"/>
    <mergeCell ref="C3:H3"/>
    <mergeCell ref="I3:L3"/>
    <mergeCell ref="C4:D4"/>
    <mergeCell ref="E4:F4"/>
    <mergeCell ref="G4:H4"/>
    <mergeCell ref="I4:J4"/>
    <mergeCell ref="K4:L4"/>
    <mergeCell ref="G5:H5"/>
  </mergeCells>
  <phoneticPr fontId="12"/>
  <printOptions horizontalCentered="1"/>
  <pageMargins left="0.59055118110236227" right="0.59055118110236227" top="0.59055118110236227" bottom="0.59055118110236227" header="0.39370078740157483" footer="0.39370078740157483"/>
  <pageSetup paperSize="9" firstPageNumber="56" orientation="portrait" useFirstPageNumber="1" verticalDpi="300"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dimension ref="A1:I24"/>
  <sheetViews>
    <sheetView view="pageBreakPreview" zoomScaleNormal="100" zoomScaleSheetLayoutView="100" workbookViewId="0">
      <selection activeCell="E12" sqref="E12"/>
    </sheetView>
  </sheetViews>
  <sheetFormatPr defaultRowHeight="24" customHeight="1"/>
  <cols>
    <col min="1" max="1" width="3.7109375" style="7" customWidth="1"/>
    <col min="2" max="2" width="15" style="7" customWidth="1"/>
    <col min="3" max="9" width="11.7109375" style="7" customWidth="1"/>
    <col min="10" max="16384" width="9.140625" style="7"/>
  </cols>
  <sheetData>
    <row r="1" spans="1:9" ht="5.0999999999999996" customHeight="1"/>
    <row r="2" spans="1:9" ht="15" customHeight="1">
      <c r="A2" s="282" t="s">
        <v>277</v>
      </c>
      <c r="B2" s="282"/>
      <c r="C2" s="282"/>
      <c r="D2" s="282"/>
      <c r="E2" s="282"/>
      <c r="F2" s="282"/>
      <c r="G2" s="282"/>
      <c r="H2" s="282"/>
      <c r="I2" s="285" t="s">
        <v>11</v>
      </c>
    </row>
    <row r="3" spans="1:9" ht="30" customHeight="1">
      <c r="A3" s="404" t="s">
        <v>52</v>
      </c>
      <c r="B3" s="404"/>
      <c r="C3" s="124" t="s">
        <v>53</v>
      </c>
      <c r="D3" s="405" t="s">
        <v>54</v>
      </c>
      <c r="E3" s="405"/>
      <c r="F3" s="405"/>
      <c r="G3" s="406" t="s">
        <v>55</v>
      </c>
      <c r="H3" s="406"/>
      <c r="I3" s="406"/>
    </row>
    <row r="4" spans="1:9" ht="30" customHeight="1">
      <c r="A4" s="404"/>
      <c r="B4" s="404"/>
      <c r="C4" s="125" t="s">
        <v>56</v>
      </c>
      <c r="D4" s="126" t="s">
        <v>57</v>
      </c>
      <c r="E4" s="126" t="s">
        <v>58</v>
      </c>
      <c r="F4" s="126" t="s">
        <v>59</v>
      </c>
      <c r="G4" s="126" t="s">
        <v>57</v>
      </c>
      <c r="H4" s="126" t="s">
        <v>58</v>
      </c>
      <c r="I4" s="127" t="s">
        <v>59</v>
      </c>
    </row>
    <row r="5" spans="1:9" ht="30" customHeight="1">
      <c r="A5" s="409" t="s">
        <v>313</v>
      </c>
      <c r="B5" s="410"/>
      <c r="C5" s="128">
        <f t="shared" ref="C5:C23" si="0">D5-G5</f>
        <v>3456</v>
      </c>
      <c r="D5" s="106">
        <f t="shared" ref="D5:D11" si="1">SUM(E5:F5)</f>
        <v>28920</v>
      </c>
      <c r="E5" s="106">
        <f>SUM(E6,E7,E11,E18,E22,E23)</f>
        <v>26295</v>
      </c>
      <c r="F5" s="106">
        <f>SUM(F6,F7,F11,F18,F22,F23)</f>
        <v>2625</v>
      </c>
      <c r="G5" s="106">
        <f>SUM(G6,G7,G11,G18,G22,G23,)</f>
        <v>25464</v>
      </c>
      <c r="H5" s="106">
        <f>SUM(H6,H7,H11,H18,H22,H23)</f>
        <v>22499</v>
      </c>
      <c r="I5" s="107">
        <f>SUM(I6,I7,I11,I18,I22,I23)</f>
        <v>2965</v>
      </c>
    </row>
    <row r="6" spans="1:9" ht="24.95" customHeight="1">
      <c r="A6" s="409" t="s">
        <v>314</v>
      </c>
      <c r="B6" s="410"/>
      <c r="C6" s="129">
        <f t="shared" si="0"/>
        <v>-4246</v>
      </c>
      <c r="D6" s="108">
        <f t="shared" si="1"/>
        <v>10370</v>
      </c>
      <c r="E6" s="108">
        <v>9258</v>
      </c>
      <c r="F6" s="108">
        <v>1112</v>
      </c>
      <c r="G6" s="108">
        <f t="shared" ref="G6:G11" si="2">SUM(H6:I6)</f>
        <v>14616</v>
      </c>
      <c r="H6" s="108">
        <v>12968</v>
      </c>
      <c r="I6" s="109">
        <v>1648</v>
      </c>
    </row>
    <row r="7" spans="1:9" ht="24.95" customHeight="1">
      <c r="A7" s="407" t="s">
        <v>60</v>
      </c>
      <c r="B7" s="130" t="s">
        <v>324</v>
      </c>
      <c r="C7" s="131">
        <f t="shared" si="0"/>
        <v>4400</v>
      </c>
      <c r="D7" s="108">
        <f t="shared" si="1"/>
        <v>8933</v>
      </c>
      <c r="E7" s="108">
        <f>SUM(E8:E10)</f>
        <v>8158</v>
      </c>
      <c r="F7" s="108">
        <f>SUM(F8:F10)</f>
        <v>775</v>
      </c>
      <c r="G7" s="108">
        <f t="shared" si="2"/>
        <v>4533</v>
      </c>
      <c r="H7" s="108">
        <f>SUM(H8:H10)</f>
        <v>3992</v>
      </c>
      <c r="I7" s="109">
        <f>SUM(I8:I10)</f>
        <v>541</v>
      </c>
    </row>
    <row r="8" spans="1:9" ht="24.95" customHeight="1">
      <c r="A8" s="407"/>
      <c r="B8" s="284" t="s">
        <v>6</v>
      </c>
      <c r="C8" s="132">
        <f t="shared" si="0"/>
        <v>644</v>
      </c>
      <c r="D8" s="110">
        <f t="shared" si="1"/>
        <v>1116</v>
      </c>
      <c r="E8" s="110">
        <v>1037</v>
      </c>
      <c r="F8" s="110">
        <v>79</v>
      </c>
      <c r="G8" s="110">
        <f t="shared" si="2"/>
        <v>472</v>
      </c>
      <c r="H8" s="110">
        <v>448</v>
      </c>
      <c r="I8" s="111">
        <v>24</v>
      </c>
    </row>
    <row r="9" spans="1:9" ht="24.95" customHeight="1">
      <c r="A9" s="407"/>
      <c r="B9" s="284" t="s">
        <v>4</v>
      </c>
      <c r="C9" s="132">
        <f t="shared" si="0"/>
        <v>2740</v>
      </c>
      <c r="D9" s="110">
        <f t="shared" si="1"/>
        <v>5773</v>
      </c>
      <c r="E9" s="110">
        <v>5170</v>
      </c>
      <c r="F9" s="110">
        <v>603</v>
      </c>
      <c r="G9" s="110">
        <f t="shared" si="2"/>
        <v>3033</v>
      </c>
      <c r="H9" s="110">
        <v>2559</v>
      </c>
      <c r="I9" s="112">
        <v>474</v>
      </c>
    </row>
    <row r="10" spans="1:9" ht="24.95" customHeight="1">
      <c r="A10" s="407"/>
      <c r="B10" s="133" t="s">
        <v>61</v>
      </c>
      <c r="C10" s="132">
        <f t="shared" si="0"/>
        <v>1016</v>
      </c>
      <c r="D10" s="110">
        <f t="shared" si="1"/>
        <v>2044</v>
      </c>
      <c r="E10" s="110">
        <v>1951</v>
      </c>
      <c r="F10" s="110">
        <v>93</v>
      </c>
      <c r="G10" s="110">
        <f t="shared" si="2"/>
        <v>1028</v>
      </c>
      <c r="H10" s="110">
        <v>985</v>
      </c>
      <c r="I10" s="112">
        <v>43</v>
      </c>
    </row>
    <row r="11" spans="1:9" ht="24.95" customHeight="1">
      <c r="A11" s="411" t="s">
        <v>62</v>
      </c>
      <c r="B11" s="130" t="s">
        <v>324</v>
      </c>
      <c r="C11" s="131">
        <f t="shared" si="0"/>
        <v>1127</v>
      </c>
      <c r="D11" s="108">
        <f t="shared" si="1"/>
        <v>4577</v>
      </c>
      <c r="E11" s="108">
        <f>SUM(E12:E17)</f>
        <v>4221</v>
      </c>
      <c r="F11" s="108">
        <f>SUM(F12:F17)</f>
        <v>356</v>
      </c>
      <c r="G11" s="108">
        <f t="shared" si="2"/>
        <v>3450</v>
      </c>
      <c r="H11" s="108">
        <f>SUM(H12:H17)</f>
        <v>2928</v>
      </c>
      <c r="I11" s="109">
        <f>SUM(I12:I17)</f>
        <v>522</v>
      </c>
    </row>
    <row r="12" spans="1:9" ht="24.95" customHeight="1">
      <c r="A12" s="412"/>
      <c r="B12" s="284" t="s">
        <v>63</v>
      </c>
      <c r="C12" s="132">
        <f t="shared" si="0"/>
        <v>486</v>
      </c>
      <c r="D12" s="110">
        <f t="shared" ref="D12:D17" si="3">SUM(E12:F12)</f>
        <v>630</v>
      </c>
      <c r="E12" s="110">
        <v>581</v>
      </c>
      <c r="F12" s="110">
        <v>49</v>
      </c>
      <c r="G12" s="110">
        <f t="shared" ref="G12:G17" si="4">SUM(H12:I12)</f>
        <v>144</v>
      </c>
      <c r="H12" s="110">
        <v>139</v>
      </c>
      <c r="I12" s="111">
        <v>5</v>
      </c>
    </row>
    <row r="13" spans="1:9" ht="24.95" customHeight="1">
      <c r="A13" s="412"/>
      <c r="B13" s="284" t="s">
        <v>64</v>
      </c>
      <c r="C13" s="134">
        <f t="shared" si="0"/>
        <v>-21</v>
      </c>
      <c r="D13" s="110">
        <f t="shared" si="3"/>
        <v>246</v>
      </c>
      <c r="E13" s="110">
        <v>227</v>
      </c>
      <c r="F13" s="110">
        <v>19</v>
      </c>
      <c r="G13" s="110">
        <f t="shared" si="4"/>
        <v>267</v>
      </c>
      <c r="H13" s="110">
        <v>266</v>
      </c>
      <c r="I13" s="111">
        <v>1</v>
      </c>
    </row>
    <row r="14" spans="1:9" ht="24.95" customHeight="1">
      <c r="A14" s="412"/>
      <c r="B14" s="284" t="s">
        <v>65</v>
      </c>
      <c r="C14" s="132">
        <f t="shared" si="0"/>
        <v>209</v>
      </c>
      <c r="D14" s="110">
        <f t="shared" si="3"/>
        <v>734</v>
      </c>
      <c r="E14" s="110">
        <v>688</v>
      </c>
      <c r="F14" s="110">
        <v>46</v>
      </c>
      <c r="G14" s="110">
        <f t="shared" si="4"/>
        <v>525</v>
      </c>
      <c r="H14" s="110">
        <v>515</v>
      </c>
      <c r="I14" s="111">
        <v>10</v>
      </c>
    </row>
    <row r="15" spans="1:9" ht="24.95" customHeight="1">
      <c r="A15" s="412"/>
      <c r="B15" s="284" t="s">
        <v>66</v>
      </c>
      <c r="C15" s="132">
        <f t="shared" si="0"/>
        <v>294</v>
      </c>
      <c r="D15" s="110">
        <f t="shared" si="3"/>
        <v>440</v>
      </c>
      <c r="E15" s="110">
        <v>409</v>
      </c>
      <c r="F15" s="110">
        <v>31</v>
      </c>
      <c r="G15" s="110">
        <f t="shared" si="4"/>
        <v>146</v>
      </c>
      <c r="H15" s="110">
        <v>140</v>
      </c>
      <c r="I15" s="111">
        <v>6</v>
      </c>
    </row>
    <row r="16" spans="1:9" ht="24.95" customHeight="1">
      <c r="A16" s="412"/>
      <c r="B16" s="284" t="s">
        <v>67</v>
      </c>
      <c r="C16" s="132">
        <f t="shared" si="0"/>
        <v>428</v>
      </c>
      <c r="D16" s="110">
        <f t="shared" si="3"/>
        <v>719</v>
      </c>
      <c r="E16" s="110">
        <v>680</v>
      </c>
      <c r="F16" s="110">
        <v>39</v>
      </c>
      <c r="G16" s="110">
        <f t="shared" si="4"/>
        <v>291</v>
      </c>
      <c r="H16" s="110">
        <v>287</v>
      </c>
      <c r="I16" s="112">
        <v>4</v>
      </c>
    </row>
    <row r="17" spans="1:9" ht="24.95" customHeight="1">
      <c r="A17" s="413"/>
      <c r="B17" s="133" t="s">
        <v>68</v>
      </c>
      <c r="C17" s="134">
        <f t="shared" si="0"/>
        <v>-269</v>
      </c>
      <c r="D17" s="110">
        <f t="shared" si="3"/>
        <v>1808</v>
      </c>
      <c r="E17" s="110">
        <v>1636</v>
      </c>
      <c r="F17" s="110">
        <v>172</v>
      </c>
      <c r="G17" s="110">
        <f t="shared" si="4"/>
        <v>2077</v>
      </c>
      <c r="H17" s="110">
        <v>1581</v>
      </c>
      <c r="I17" s="112">
        <v>496</v>
      </c>
    </row>
    <row r="18" spans="1:9" ht="24.95" customHeight="1">
      <c r="A18" s="411" t="s">
        <v>276</v>
      </c>
      <c r="B18" s="130" t="s">
        <v>324</v>
      </c>
      <c r="C18" s="131">
        <f t="shared" si="0"/>
        <v>1470</v>
      </c>
      <c r="D18" s="108">
        <f t="shared" ref="D18:D23" si="5">SUM(E18:F18)</f>
        <v>2727</v>
      </c>
      <c r="E18" s="108">
        <f>SUM(E19:E21)</f>
        <v>2505</v>
      </c>
      <c r="F18" s="108">
        <f>SUM(F19:F21)</f>
        <v>222</v>
      </c>
      <c r="G18" s="108">
        <f t="shared" ref="G18:G23" si="6">SUM(H18:I18)</f>
        <v>1257</v>
      </c>
      <c r="H18" s="108">
        <f>SUM(H19:H21)</f>
        <v>1207</v>
      </c>
      <c r="I18" s="109">
        <f>SUM(I19:I21)</f>
        <v>50</v>
      </c>
    </row>
    <row r="19" spans="1:9" ht="24.95" customHeight="1">
      <c r="A19" s="412"/>
      <c r="B19" s="284" t="s">
        <v>69</v>
      </c>
      <c r="C19" s="132">
        <f t="shared" si="0"/>
        <v>235</v>
      </c>
      <c r="D19" s="110">
        <f t="shared" si="5"/>
        <v>717</v>
      </c>
      <c r="E19" s="110">
        <v>641</v>
      </c>
      <c r="F19" s="110">
        <v>76</v>
      </c>
      <c r="G19" s="110">
        <f t="shared" si="6"/>
        <v>482</v>
      </c>
      <c r="H19" s="110">
        <v>465</v>
      </c>
      <c r="I19" s="112">
        <v>17</v>
      </c>
    </row>
    <row r="20" spans="1:9" ht="24.95" customHeight="1">
      <c r="A20" s="412"/>
      <c r="B20" s="284" t="s">
        <v>5</v>
      </c>
      <c r="C20" s="132">
        <f t="shared" si="0"/>
        <v>682</v>
      </c>
      <c r="D20" s="110">
        <f t="shared" si="5"/>
        <v>1264</v>
      </c>
      <c r="E20" s="110">
        <v>1182</v>
      </c>
      <c r="F20" s="110">
        <v>82</v>
      </c>
      <c r="G20" s="110">
        <f t="shared" si="6"/>
        <v>582</v>
      </c>
      <c r="H20" s="110">
        <v>554</v>
      </c>
      <c r="I20" s="112">
        <v>28</v>
      </c>
    </row>
    <row r="21" spans="1:9" ht="24.95" customHeight="1">
      <c r="A21" s="413"/>
      <c r="B21" s="268" t="s">
        <v>275</v>
      </c>
      <c r="C21" s="132">
        <f t="shared" si="0"/>
        <v>553</v>
      </c>
      <c r="D21" s="110">
        <f t="shared" si="5"/>
        <v>746</v>
      </c>
      <c r="E21" s="110">
        <v>682</v>
      </c>
      <c r="F21" s="110">
        <v>64</v>
      </c>
      <c r="G21" s="110">
        <f t="shared" si="6"/>
        <v>193</v>
      </c>
      <c r="H21" s="110">
        <v>188</v>
      </c>
      <c r="I21" s="112">
        <v>5</v>
      </c>
    </row>
    <row r="22" spans="1:9" ht="24.95" customHeight="1">
      <c r="A22" s="409" t="s">
        <v>325</v>
      </c>
      <c r="B22" s="410"/>
      <c r="C22" s="129">
        <f t="shared" si="0"/>
        <v>-142</v>
      </c>
      <c r="D22" s="108">
        <f t="shared" si="5"/>
        <v>95</v>
      </c>
      <c r="E22" s="108">
        <v>92</v>
      </c>
      <c r="F22" s="108">
        <v>3</v>
      </c>
      <c r="G22" s="108">
        <f t="shared" si="6"/>
        <v>237</v>
      </c>
      <c r="H22" s="108">
        <v>208</v>
      </c>
      <c r="I22" s="109">
        <v>29</v>
      </c>
    </row>
    <row r="23" spans="1:9" ht="24.95" customHeight="1">
      <c r="A23" s="408" t="s">
        <v>326</v>
      </c>
      <c r="B23" s="408"/>
      <c r="C23" s="135">
        <f t="shared" si="0"/>
        <v>847</v>
      </c>
      <c r="D23" s="113">
        <f t="shared" si="5"/>
        <v>2218</v>
      </c>
      <c r="E23" s="113">
        <f>2024+37</f>
        <v>2061</v>
      </c>
      <c r="F23" s="113">
        <f>154+3</f>
        <v>157</v>
      </c>
      <c r="G23" s="113">
        <f t="shared" si="6"/>
        <v>1371</v>
      </c>
      <c r="H23" s="114">
        <v>1196</v>
      </c>
      <c r="I23" s="115">
        <v>175</v>
      </c>
    </row>
    <row r="24" spans="1:9" ht="24" customHeight="1">
      <c r="A24" s="282" t="s">
        <v>315</v>
      </c>
      <c r="B24" s="282"/>
      <c r="C24" s="282"/>
      <c r="D24" s="282"/>
      <c r="E24" s="282"/>
      <c r="F24" s="282"/>
      <c r="G24" s="105"/>
      <c r="H24" s="105"/>
      <c r="I24" s="283" t="s">
        <v>274</v>
      </c>
    </row>
  </sheetData>
  <sheetProtection selectLockedCells="1" selectUnlockedCells="1"/>
  <mergeCells count="10">
    <mergeCell ref="A3:B4"/>
    <mergeCell ref="D3:F3"/>
    <mergeCell ref="G3:I3"/>
    <mergeCell ref="A7:A10"/>
    <mergeCell ref="A23:B23"/>
    <mergeCell ref="A6:B6"/>
    <mergeCell ref="A5:B5"/>
    <mergeCell ref="A22:B22"/>
    <mergeCell ref="A11:A17"/>
    <mergeCell ref="A18:A21"/>
  </mergeCells>
  <phoneticPr fontId="12"/>
  <printOptions horizontalCentered="1"/>
  <pageMargins left="0.59055118110236227" right="0.59055118110236227" top="0.59055118110236227" bottom="0.59055118110236227" header="0.39370078740157483" footer="0.39370078740157483"/>
  <pageSetup paperSize="9" firstPageNumber="57" orientation="portrait" useFirstPageNumber="1" verticalDpi="300"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dimension ref="A1:K44"/>
  <sheetViews>
    <sheetView view="pageBreakPreview" topLeftCell="A31" zoomScale="115" zoomScaleNormal="100" zoomScaleSheetLayoutView="100" workbookViewId="0">
      <selection activeCell="F38" sqref="F38"/>
    </sheetView>
  </sheetViews>
  <sheetFormatPr defaultRowHeight="17.100000000000001" customHeight="1"/>
  <cols>
    <col min="1" max="1" width="14.5703125" style="105" customWidth="1"/>
    <col min="2" max="2" width="12.28515625" style="105" customWidth="1"/>
    <col min="3" max="3" width="11.7109375" style="105" customWidth="1"/>
    <col min="4" max="4" width="11.5703125" style="105" customWidth="1"/>
    <col min="5" max="5" width="12.28515625" style="105" customWidth="1"/>
    <col min="6" max="7" width="11.5703125" style="105" customWidth="1"/>
    <col min="8" max="8" width="14.7109375" style="105" customWidth="1"/>
    <col min="9" max="16384" width="9.140625" style="105"/>
  </cols>
  <sheetData>
    <row r="1" spans="1:11" ht="5.0999999999999996" customHeight="1"/>
    <row r="2" spans="1:11" ht="15" customHeight="1">
      <c r="A2" s="286" t="s">
        <v>70</v>
      </c>
      <c r="B2" s="286"/>
      <c r="C2" s="286"/>
      <c r="D2" s="286"/>
      <c r="E2" s="286"/>
      <c r="F2" s="286"/>
      <c r="G2" s="286"/>
      <c r="H2" s="309" t="s">
        <v>71</v>
      </c>
    </row>
    <row r="3" spans="1:11" ht="30" customHeight="1">
      <c r="A3" s="425" t="s">
        <v>351</v>
      </c>
      <c r="B3" s="405" t="s">
        <v>252</v>
      </c>
      <c r="C3" s="405"/>
      <c r="D3" s="405"/>
      <c r="E3" s="405" t="s">
        <v>13</v>
      </c>
      <c r="F3" s="405"/>
      <c r="G3" s="405"/>
      <c r="H3" s="152"/>
    </row>
    <row r="4" spans="1:11" ht="20.100000000000001" customHeight="1">
      <c r="A4" s="426"/>
      <c r="B4" s="153" t="s">
        <v>72</v>
      </c>
      <c r="C4" s="153" t="s">
        <v>73</v>
      </c>
      <c r="D4" s="153" t="s">
        <v>74</v>
      </c>
      <c r="E4" s="153" t="s">
        <v>75</v>
      </c>
      <c r="F4" s="153" t="s">
        <v>76</v>
      </c>
      <c r="G4" s="153" t="s">
        <v>77</v>
      </c>
      <c r="H4" s="154" t="s">
        <v>78</v>
      </c>
    </row>
    <row r="5" spans="1:11" ht="20.100000000000001" customHeight="1">
      <c r="A5" s="426"/>
      <c r="B5" s="423" t="s">
        <v>352</v>
      </c>
      <c r="C5" s="155" t="s">
        <v>79</v>
      </c>
      <c r="D5" s="155" t="s">
        <v>80</v>
      </c>
      <c r="E5" s="423" t="s">
        <v>353</v>
      </c>
      <c r="F5" s="155" t="s">
        <v>79</v>
      </c>
      <c r="G5" s="155" t="s">
        <v>81</v>
      </c>
      <c r="H5" s="156" t="s">
        <v>82</v>
      </c>
    </row>
    <row r="6" spans="1:11" ht="20.100000000000001" customHeight="1">
      <c r="A6" s="427"/>
      <c r="B6" s="423"/>
      <c r="C6" s="125" t="s">
        <v>83</v>
      </c>
      <c r="D6" s="125" t="s">
        <v>84</v>
      </c>
      <c r="E6" s="423"/>
      <c r="F6" s="125" t="s">
        <v>83</v>
      </c>
      <c r="G6" s="125" t="s">
        <v>85</v>
      </c>
      <c r="H6" s="293"/>
    </row>
    <row r="7" spans="1:11" ht="20.100000000000001" customHeight="1">
      <c r="A7" s="157" t="s">
        <v>354</v>
      </c>
      <c r="B7" s="158">
        <f t="shared" ref="B7:G7" si="0">SUM(B8:B22)</f>
        <v>44619</v>
      </c>
      <c r="C7" s="91">
        <f>SUM(C8:C22)</f>
        <v>20376</v>
      </c>
      <c r="D7" s="91">
        <f t="shared" si="0"/>
        <v>24243</v>
      </c>
      <c r="E7" s="91">
        <f t="shared" si="0"/>
        <v>46671</v>
      </c>
      <c r="F7" s="91">
        <f>SUM(F8:F22)</f>
        <v>20376</v>
      </c>
      <c r="G7" s="91">
        <f t="shared" si="0"/>
        <v>26295</v>
      </c>
      <c r="H7" s="159">
        <f t="shared" ref="H7:H22" si="1">ROUND(E7/B7,5)*100</f>
        <v>104.599</v>
      </c>
    </row>
    <row r="8" spans="1:11" ht="17.100000000000001" customHeight="1">
      <c r="A8" s="160" t="s">
        <v>86</v>
      </c>
      <c r="B8" s="161">
        <f t="shared" ref="B8:B22" si="2">SUM(C8:D8)</f>
        <v>669</v>
      </c>
      <c r="C8" s="24">
        <v>351</v>
      </c>
      <c r="D8" s="24">
        <v>318</v>
      </c>
      <c r="E8" s="24">
        <f t="shared" ref="E8:E22" si="3">SUM(F8:G8)</f>
        <v>653</v>
      </c>
      <c r="F8" s="24">
        <v>351</v>
      </c>
      <c r="G8" s="24">
        <v>302</v>
      </c>
      <c r="H8" s="136">
        <f t="shared" si="1"/>
        <v>97.60799999999999</v>
      </c>
    </row>
    <row r="9" spans="1:11" ht="17.100000000000001" customHeight="1">
      <c r="A9" s="160" t="s">
        <v>87</v>
      </c>
      <c r="B9" s="161">
        <f t="shared" si="2"/>
        <v>3097</v>
      </c>
      <c r="C9" s="24">
        <v>1262</v>
      </c>
      <c r="D9" s="24">
        <v>1835</v>
      </c>
      <c r="E9" s="24">
        <f t="shared" si="3"/>
        <v>3031</v>
      </c>
      <c r="F9" s="24">
        <v>1262</v>
      </c>
      <c r="G9" s="24">
        <v>1769</v>
      </c>
      <c r="H9" s="136">
        <f t="shared" si="1"/>
        <v>97.869</v>
      </c>
    </row>
    <row r="10" spans="1:11" ht="17.100000000000001" customHeight="1">
      <c r="A10" s="160" t="s">
        <v>88</v>
      </c>
      <c r="B10" s="161">
        <f t="shared" si="2"/>
        <v>4743</v>
      </c>
      <c r="C10" s="24">
        <v>1837</v>
      </c>
      <c r="D10" s="24">
        <v>2906</v>
      </c>
      <c r="E10" s="24">
        <f t="shared" si="3"/>
        <v>4684</v>
      </c>
      <c r="F10" s="24">
        <v>1837</v>
      </c>
      <c r="G10" s="24">
        <v>2847</v>
      </c>
      <c r="H10" s="136">
        <f t="shared" si="1"/>
        <v>98.756</v>
      </c>
    </row>
    <row r="11" spans="1:11" ht="17.100000000000001" customHeight="1">
      <c r="A11" s="160" t="s">
        <v>89</v>
      </c>
      <c r="B11" s="161">
        <f t="shared" si="2"/>
        <v>5329</v>
      </c>
      <c r="C11" s="24">
        <v>2153</v>
      </c>
      <c r="D11" s="24">
        <v>3176</v>
      </c>
      <c r="E11" s="24">
        <f t="shared" si="3"/>
        <v>5534</v>
      </c>
      <c r="F11" s="24">
        <v>2153</v>
      </c>
      <c r="G11" s="24">
        <v>3381</v>
      </c>
      <c r="H11" s="136">
        <f t="shared" si="1"/>
        <v>103.84699999999999</v>
      </c>
    </row>
    <row r="12" spans="1:11" ht="17.100000000000001" customHeight="1">
      <c r="A12" s="160" t="s">
        <v>90</v>
      </c>
      <c r="B12" s="161">
        <f t="shared" si="2"/>
        <v>6326</v>
      </c>
      <c r="C12" s="24">
        <v>2599</v>
      </c>
      <c r="D12" s="24">
        <v>3727</v>
      </c>
      <c r="E12" s="24">
        <f t="shared" si="3"/>
        <v>6489</v>
      </c>
      <c r="F12" s="24">
        <v>2599</v>
      </c>
      <c r="G12" s="24">
        <v>3890</v>
      </c>
      <c r="H12" s="136">
        <f t="shared" si="1"/>
        <v>102.57700000000001</v>
      </c>
    </row>
    <row r="13" spans="1:11" ht="17.100000000000001" customHeight="1">
      <c r="A13" s="160" t="s">
        <v>91</v>
      </c>
      <c r="B13" s="161">
        <f t="shared" si="2"/>
        <v>5473</v>
      </c>
      <c r="C13" s="24">
        <v>2379</v>
      </c>
      <c r="D13" s="24">
        <v>3094</v>
      </c>
      <c r="E13" s="24">
        <f t="shared" si="3"/>
        <v>5861</v>
      </c>
      <c r="F13" s="24">
        <v>2379</v>
      </c>
      <c r="G13" s="24">
        <v>3482</v>
      </c>
      <c r="H13" s="136">
        <f t="shared" si="1"/>
        <v>107.08899999999998</v>
      </c>
    </row>
    <row r="14" spans="1:11" ht="17.100000000000001" customHeight="1">
      <c r="A14" s="160" t="s">
        <v>92</v>
      </c>
      <c r="B14" s="161">
        <f t="shared" si="2"/>
        <v>5007</v>
      </c>
      <c r="C14" s="24">
        <v>2296</v>
      </c>
      <c r="D14" s="24">
        <v>2711</v>
      </c>
      <c r="E14" s="24">
        <f t="shared" si="3"/>
        <v>5408</v>
      </c>
      <c r="F14" s="24">
        <v>2296</v>
      </c>
      <c r="G14" s="24">
        <v>3112</v>
      </c>
      <c r="H14" s="136">
        <f t="shared" si="1"/>
        <v>108.009</v>
      </c>
      <c r="K14" s="162"/>
    </row>
    <row r="15" spans="1:11" ht="17.100000000000001" customHeight="1">
      <c r="A15" s="160" t="s">
        <v>93</v>
      </c>
      <c r="B15" s="161">
        <f t="shared" si="2"/>
        <v>4584</v>
      </c>
      <c r="C15" s="24">
        <v>2236</v>
      </c>
      <c r="D15" s="24">
        <v>2348</v>
      </c>
      <c r="E15" s="24">
        <f t="shared" si="3"/>
        <v>5072</v>
      </c>
      <c r="F15" s="24">
        <v>2236</v>
      </c>
      <c r="G15" s="24">
        <v>2836</v>
      </c>
      <c r="H15" s="136">
        <f t="shared" si="1"/>
        <v>110.646</v>
      </c>
    </row>
    <row r="16" spans="1:11" ht="17.100000000000001" customHeight="1">
      <c r="A16" s="160" t="s">
        <v>94</v>
      </c>
      <c r="B16" s="161">
        <f t="shared" si="2"/>
        <v>4455</v>
      </c>
      <c r="C16" s="24">
        <v>2349</v>
      </c>
      <c r="D16" s="24">
        <v>2106</v>
      </c>
      <c r="E16" s="24">
        <f t="shared" si="3"/>
        <v>5036</v>
      </c>
      <c r="F16" s="24">
        <v>2349</v>
      </c>
      <c r="G16" s="24">
        <v>2687</v>
      </c>
      <c r="H16" s="136">
        <f t="shared" si="1"/>
        <v>113.042</v>
      </c>
    </row>
    <row r="17" spans="1:8" ht="17.100000000000001" customHeight="1">
      <c r="A17" s="160" t="s">
        <v>95</v>
      </c>
      <c r="B17" s="161">
        <f t="shared" si="2"/>
        <v>2688</v>
      </c>
      <c r="C17" s="24">
        <v>1424</v>
      </c>
      <c r="D17" s="24">
        <v>1264</v>
      </c>
      <c r="E17" s="24">
        <f t="shared" si="3"/>
        <v>2746</v>
      </c>
      <c r="F17" s="24">
        <v>1424</v>
      </c>
      <c r="G17" s="24">
        <v>1322</v>
      </c>
      <c r="H17" s="136">
        <f t="shared" si="1"/>
        <v>102.15799999999999</v>
      </c>
    </row>
    <row r="18" spans="1:8" ht="17.100000000000001" customHeight="1">
      <c r="A18" s="160" t="s">
        <v>96</v>
      </c>
      <c r="B18" s="161">
        <f t="shared" si="2"/>
        <v>1180</v>
      </c>
      <c r="C18" s="24">
        <v>766</v>
      </c>
      <c r="D18" s="24">
        <v>414</v>
      </c>
      <c r="E18" s="24">
        <f t="shared" si="3"/>
        <v>1178</v>
      </c>
      <c r="F18" s="24">
        <v>766</v>
      </c>
      <c r="G18" s="24">
        <v>412</v>
      </c>
      <c r="H18" s="136">
        <f t="shared" si="1"/>
        <v>99.831000000000003</v>
      </c>
    </row>
    <row r="19" spans="1:8" ht="17.100000000000001" customHeight="1">
      <c r="A19" s="160" t="s">
        <v>97</v>
      </c>
      <c r="B19" s="161">
        <f t="shared" si="2"/>
        <v>689</v>
      </c>
      <c r="C19" s="24">
        <v>473</v>
      </c>
      <c r="D19" s="24">
        <v>216</v>
      </c>
      <c r="E19" s="24">
        <f t="shared" si="3"/>
        <v>645</v>
      </c>
      <c r="F19" s="24">
        <v>473</v>
      </c>
      <c r="G19" s="24">
        <v>172</v>
      </c>
      <c r="H19" s="136">
        <f t="shared" si="1"/>
        <v>93.614000000000004</v>
      </c>
    </row>
    <row r="20" spans="1:8" ht="17.100000000000001" customHeight="1">
      <c r="A20" s="160" t="s">
        <v>98</v>
      </c>
      <c r="B20" s="161">
        <f t="shared" si="2"/>
        <v>261</v>
      </c>
      <c r="C20" s="24">
        <v>171</v>
      </c>
      <c r="D20" s="24">
        <v>90</v>
      </c>
      <c r="E20" s="24">
        <f t="shared" si="3"/>
        <v>229</v>
      </c>
      <c r="F20" s="24">
        <v>171</v>
      </c>
      <c r="G20" s="24">
        <v>58</v>
      </c>
      <c r="H20" s="136">
        <f t="shared" si="1"/>
        <v>87.739000000000004</v>
      </c>
    </row>
    <row r="21" spans="1:8" ht="17.100000000000001" customHeight="1">
      <c r="A21" s="160" t="s">
        <v>99</v>
      </c>
      <c r="B21" s="161">
        <f t="shared" si="2"/>
        <v>78</v>
      </c>
      <c r="C21" s="24">
        <v>48</v>
      </c>
      <c r="D21" s="24">
        <v>30</v>
      </c>
      <c r="E21" s="24">
        <f t="shared" si="3"/>
        <v>68</v>
      </c>
      <c r="F21" s="24">
        <v>48</v>
      </c>
      <c r="G21" s="24">
        <v>20</v>
      </c>
      <c r="H21" s="136">
        <f t="shared" si="1"/>
        <v>87.179000000000002</v>
      </c>
    </row>
    <row r="22" spans="1:8" ht="17.100000000000001" customHeight="1">
      <c r="A22" s="163" t="s">
        <v>100</v>
      </c>
      <c r="B22" s="164">
        <f t="shared" si="2"/>
        <v>40</v>
      </c>
      <c r="C22" s="27">
        <v>32</v>
      </c>
      <c r="D22" s="27">
        <v>8</v>
      </c>
      <c r="E22" s="27">
        <f t="shared" si="3"/>
        <v>37</v>
      </c>
      <c r="F22" s="27">
        <v>32</v>
      </c>
      <c r="G22" s="27">
        <v>5</v>
      </c>
      <c r="H22" s="136">
        <f t="shared" si="1"/>
        <v>92.5</v>
      </c>
    </row>
    <row r="23" spans="1:8" ht="15" customHeight="1">
      <c r="A23" s="329" t="s">
        <v>404</v>
      </c>
      <c r="B23" s="286"/>
      <c r="C23" s="286"/>
      <c r="D23" s="286"/>
      <c r="E23" s="286"/>
      <c r="F23" s="286"/>
      <c r="H23" s="289" t="s">
        <v>355</v>
      </c>
    </row>
    <row r="24" spans="1:8" ht="15" customHeight="1">
      <c r="A24" s="286"/>
      <c r="B24" s="286"/>
      <c r="C24" s="286"/>
      <c r="D24" s="286"/>
      <c r="E24" s="286"/>
      <c r="F24" s="286"/>
      <c r="G24" s="286"/>
      <c r="H24" s="286"/>
    </row>
    <row r="25" spans="1:8" ht="15" customHeight="1" thickBot="1">
      <c r="A25" s="424" t="s">
        <v>356</v>
      </c>
      <c r="B25" s="424"/>
      <c r="C25" s="424"/>
      <c r="D25" s="424"/>
      <c r="E25" s="424"/>
      <c r="F25" s="286"/>
      <c r="G25" s="286"/>
      <c r="H25" s="309" t="s">
        <v>101</v>
      </c>
    </row>
    <row r="26" spans="1:8" ht="30" customHeight="1" thickBot="1">
      <c r="A26" s="416" t="s">
        <v>357</v>
      </c>
      <c r="B26" s="421" t="s">
        <v>353</v>
      </c>
      <c r="C26" s="418" t="s">
        <v>358</v>
      </c>
      <c r="D26" s="418"/>
      <c r="E26" s="418"/>
      <c r="F26" s="419" t="s">
        <v>102</v>
      </c>
      <c r="G26" s="421" t="s">
        <v>103</v>
      </c>
      <c r="H26" s="414" t="s">
        <v>278</v>
      </c>
    </row>
    <row r="27" spans="1:8" ht="20.100000000000001" customHeight="1" thickBot="1">
      <c r="A27" s="417"/>
      <c r="B27" s="422"/>
      <c r="C27" s="303" t="s">
        <v>353</v>
      </c>
      <c r="D27" s="303" t="s">
        <v>359</v>
      </c>
      <c r="E27" s="303" t="s">
        <v>104</v>
      </c>
      <c r="F27" s="420"/>
      <c r="G27" s="422"/>
      <c r="H27" s="415"/>
    </row>
    <row r="28" spans="1:8" ht="20.100000000000001" customHeight="1">
      <c r="A28" s="417"/>
      <c r="B28" s="423"/>
      <c r="C28" s="125" t="s">
        <v>360</v>
      </c>
      <c r="D28" s="294"/>
      <c r="E28" s="125" t="s">
        <v>361</v>
      </c>
      <c r="F28" s="420"/>
      <c r="G28" s="423"/>
      <c r="H28" s="141" t="s">
        <v>362</v>
      </c>
    </row>
    <row r="29" spans="1:8" ht="17.100000000000001" customHeight="1">
      <c r="A29" s="307" t="s">
        <v>110</v>
      </c>
      <c r="B29" s="116">
        <v>1138467</v>
      </c>
      <c r="C29" s="117">
        <v>650307</v>
      </c>
      <c r="D29" s="117">
        <v>578638</v>
      </c>
      <c r="E29" s="117">
        <v>71669</v>
      </c>
      <c r="F29" s="117">
        <v>405186</v>
      </c>
      <c r="G29" s="118">
        <v>61.6</v>
      </c>
      <c r="H29" s="165">
        <f t="shared" ref="H29:H40" si="4">ROUND(E29/C29,5)*100</f>
        <v>11.021000000000001</v>
      </c>
    </row>
    <row r="30" spans="1:8" ht="17.100000000000001" customHeight="1">
      <c r="A30" s="307" t="s">
        <v>111</v>
      </c>
      <c r="B30" s="299">
        <v>260656</v>
      </c>
      <c r="C30" s="298">
        <v>144801</v>
      </c>
      <c r="D30" s="298">
        <v>131003</v>
      </c>
      <c r="E30" s="298">
        <v>13798</v>
      </c>
      <c r="F30" s="298">
        <v>84412</v>
      </c>
      <c r="G30" s="300">
        <v>63.2</v>
      </c>
      <c r="H30" s="297">
        <f t="shared" si="4"/>
        <v>9.5289999999999999</v>
      </c>
    </row>
    <row r="31" spans="1:8" ht="17.100000000000001" customHeight="1">
      <c r="A31" s="307" t="s">
        <v>4</v>
      </c>
      <c r="B31" s="299">
        <v>74292</v>
      </c>
      <c r="C31" s="298">
        <v>41735</v>
      </c>
      <c r="D31" s="298">
        <v>37349</v>
      </c>
      <c r="E31" s="298">
        <v>4386</v>
      </c>
      <c r="F31" s="298">
        <v>25738</v>
      </c>
      <c r="G31" s="300">
        <v>61.9</v>
      </c>
      <c r="H31" s="166">
        <f t="shared" si="4"/>
        <v>10.509</v>
      </c>
    </row>
    <row r="32" spans="1:8" ht="17.100000000000001" customHeight="1">
      <c r="A32" s="307" t="s">
        <v>112</v>
      </c>
      <c r="B32" s="299">
        <v>38169</v>
      </c>
      <c r="C32" s="298">
        <v>24076</v>
      </c>
      <c r="D32" s="298">
        <v>22275</v>
      </c>
      <c r="E32" s="298">
        <v>1801</v>
      </c>
      <c r="F32" s="298">
        <v>11465</v>
      </c>
      <c r="G32" s="300">
        <v>67.7</v>
      </c>
      <c r="H32" s="166">
        <f>ROUND(E32/C32,5)*100</f>
        <v>7.48</v>
      </c>
    </row>
    <row r="33" spans="1:8" ht="17.100000000000001" customHeight="1">
      <c r="A33" s="167" t="s">
        <v>113</v>
      </c>
      <c r="B33" s="295">
        <v>88533</v>
      </c>
      <c r="C33" s="296">
        <v>52000</v>
      </c>
      <c r="D33" s="296">
        <v>46871</v>
      </c>
      <c r="E33" s="296">
        <v>5129</v>
      </c>
      <c r="F33" s="296">
        <v>29875</v>
      </c>
      <c r="G33" s="119">
        <v>63.5</v>
      </c>
      <c r="H33" s="168">
        <f t="shared" si="4"/>
        <v>9.8629999999999995</v>
      </c>
    </row>
    <row r="34" spans="1:8" ht="17.100000000000001" customHeight="1">
      <c r="A34" s="307" t="s">
        <v>114</v>
      </c>
      <c r="B34" s="299">
        <v>48359</v>
      </c>
      <c r="C34" s="298">
        <v>27188</v>
      </c>
      <c r="D34" s="298">
        <v>24142</v>
      </c>
      <c r="E34" s="298">
        <v>3046</v>
      </c>
      <c r="F34" s="298">
        <v>17550</v>
      </c>
      <c r="G34" s="300">
        <v>60.8</v>
      </c>
      <c r="H34" s="166">
        <f t="shared" si="4"/>
        <v>11.203000000000001</v>
      </c>
    </row>
    <row r="35" spans="1:8" ht="17.100000000000001" customHeight="1">
      <c r="A35" s="307" t="s">
        <v>69</v>
      </c>
      <c r="B35" s="299">
        <v>46577</v>
      </c>
      <c r="C35" s="298">
        <v>27535</v>
      </c>
      <c r="D35" s="298">
        <v>24293</v>
      </c>
      <c r="E35" s="298">
        <v>3242</v>
      </c>
      <c r="F35" s="298">
        <v>17484</v>
      </c>
      <c r="G35" s="300">
        <v>61.2</v>
      </c>
      <c r="H35" s="166">
        <f t="shared" si="4"/>
        <v>11.773999999999999</v>
      </c>
    </row>
    <row r="36" spans="1:8" ht="17.100000000000001" customHeight="1">
      <c r="A36" s="307" t="s">
        <v>61</v>
      </c>
      <c r="B36" s="299">
        <v>105150</v>
      </c>
      <c r="C36" s="298">
        <v>58803</v>
      </c>
      <c r="D36" s="298">
        <v>50271</v>
      </c>
      <c r="E36" s="298">
        <v>8532</v>
      </c>
      <c r="F36" s="298">
        <v>38706</v>
      </c>
      <c r="G36" s="300">
        <v>60.3</v>
      </c>
      <c r="H36" s="166">
        <f t="shared" si="4"/>
        <v>14.509</v>
      </c>
    </row>
    <row r="37" spans="1:8" ht="17.100000000000001" customHeight="1">
      <c r="A37" s="307" t="s">
        <v>5</v>
      </c>
      <c r="B37" s="299">
        <v>45786</v>
      </c>
      <c r="C37" s="298">
        <v>27197</v>
      </c>
      <c r="D37" s="298">
        <v>24666</v>
      </c>
      <c r="E37" s="298">
        <v>2531</v>
      </c>
      <c r="F37" s="298">
        <v>15274</v>
      </c>
      <c r="G37" s="300">
        <v>64</v>
      </c>
      <c r="H37" s="166">
        <f t="shared" si="4"/>
        <v>9.3060000000000009</v>
      </c>
    </row>
    <row r="38" spans="1:8" ht="17.100000000000001" customHeight="1">
      <c r="A38" s="307" t="s">
        <v>6</v>
      </c>
      <c r="B38" s="299">
        <v>95761</v>
      </c>
      <c r="C38" s="298">
        <v>52329</v>
      </c>
      <c r="D38" s="298">
        <v>42823</v>
      </c>
      <c r="E38" s="298">
        <v>9506</v>
      </c>
      <c r="F38" s="298">
        <v>36917</v>
      </c>
      <c r="G38" s="300">
        <v>58.6</v>
      </c>
      <c r="H38" s="166">
        <f t="shared" si="4"/>
        <v>18.166</v>
      </c>
    </row>
    <row r="39" spans="1:8" ht="17.100000000000001" customHeight="1">
      <c r="A39" s="307" t="s">
        <v>7</v>
      </c>
      <c r="B39" s="299">
        <v>43303</v>
      </c>
      <c r="C39" s="298">
        <v>26175</v>
      </c>
      <c r="D39" s="298">
        <v>24029</v>
      </c>
      <c r="E39" s="298">
        <v>2146</v>
      </c>
      <c r="F39" s="298">
        <v>15453</v>
      </c>
      <c r="G39" s="300">
        <v>62.9</v>
      </c>
      <c r="H39" s="166">
        <f t="shared" si="4"/>
        <v>8.1989999999999998</v>
      </c>
    </row>
    <row r="40" spans="1:8" ht="17.100000000000001" customHeight="1">
      <c r="A40" s="307" t="s">
        <v>275</v>
      </c>
      <c r="B40" s="299">
        <v>33294</v>
      </c>
      <c r="C40" s="298">
        <v>19227</v>
      </c>
      <c r="D40" s="298">
        <v>17225</v>
      </c>
      <c r="E40" s="298">
        <v>2002</v>
      </c>
      <c r="F40" s="298">
        <v>13727</v>
      </c>
      <c r="G40" s="300">
        <v>58.3</v>
      </c>
      <c r="H40" s="166">
        <f t="shared" si="4"/>
        <v>10.412000000000001</v>
      </c>
    </row>
    <row r="41" spans="1:8" ht="17.100000000000001" customHeight="1" thickBot="1">
      <c r="A41" s="169" t="s">
        <v>10</v>
      </c>
      <c r="B41" s="120">
        <v>258587</v>
      </c>
      <c r="C41" s="121">
        <v>149241</v>
      </c>
      <c r="D41" s="121">
        <v>133691</v>
      </c>
      <c r="E41" s="121">
        <v>15550</v>
      </c>
      <c r="F41" s="121">
        <v>98585</v>
      </c>
      <c r="G41" s="122">
        <v>60.2</v>
      </c>
      <c r="H41" s="170">
        <f>ROUND(E41/C41,5)*100</f>
        <v>10.419</v>
      </c>
    </row>
    <row r="42" spans="1:8" ht="15" customHeight="1">
      <c r="A42" s="286" t="s">
        <v>279</v>
      </c>
      <c r="B42" s="286"/>
      <c r="C42" s="286"/>
      <c r="D42" s="286"/>
      <c r="E42" s="286"/>
      <c r="F42" s="286"/>
      <c r="H42" s="269" t="s">
        <v>355</v>
      </c>
    </row>
    <row r="43" spans="1:8" ht="15" customHeight="1">
      <c r="A43" s="20" t="s">
        <v>293</v>
      </c>
      <c r="B43" s="286"/>
      <c r="C43" s="286"/>
      <c r="D43" s="286"/>
      <c r="E43" s="286"/>
      <c r="F43" s="286"/>
      <c r="G43" s="286"/>
      <c r="H43" s="286"/>
    </row>
    <row r="44" spans="1:8" ht="15" customHeight="1"/>
  </sheetData>
  <sheetProtection selectLockedCells="1" selectUnlockedCells="1"/>
  <mergeCells count="12">
    <mergeCell ref="A25:E25"/>
    <mergeCell ref="A3:A6"/>
    <mergeCell ref="B3:D3"/>
    <mergeCell ref="E3:G3"/>
    <mergeCell ref="B5:B6"/>
    <mergeCell ref="E5:E6"/>
    <mergeCell ref="H26:H27"/>
    <mergeCell ref="A26:A28"/>
    <mergeCell ref="C26:E26"/>
    <mergeCell ref="F26:F28"/>
    <mergeCell ref="G26:G28"/>
    <mergeCell ref="B26:B28"/>
  </mergeCells>
  <phoneticPr fontId="12"/>
  <printOptions horizontalCentered="1"/>
  <pageMargins left="0.59055118110236227" right="0.59055118110236227" top="0.59055118110236227" bottom="0.59055118110236227" header="0.39370078740157483" footer="0.39370078740157483"/>
  <pageSetup paperSize="9" firstPageNumber="58" orientation="portrait" useFirstPageNumber="1" verticalDpi="300" r:id="rId1"/>
  <headerFooter scaleWithDoc="0" alignWithMargins="0">
    <oddHeader>&amp;L労働力</oddHeader>
    <oddFooter>&amp;C&amp;11－&amp;12&amp;P&amp;11－</oddFooter>
  </headerFooter>
</worksheet>
</file>

<file path=xl/worksheets/sheet5.xml><?xml version="1.0" encoding="utf-8"?>
<worksheet xmlns="http://schemas.openxmlformats.org/spreadsheetml/2006/main" xmlns:r="http://schemas.openxmlformats.org/officeDocument/2006/relationships">
  <dimension ref="A1:AL35"/>
  <sheetViews>
    <sheetView view="pageBreakPreview" zoomScaleNormal="100" zoomScaleSheetLayoutView="100" workbookViewId="0">
      <selection activeCell="F32" sqref="F32:F33"/>
    </sheetView>
  </sheetViews>
  <sheetFormatPr defaultRowHeight="17.100000000000001" customHeight="1"/>
  <cols>
    <col min="1" max="1" width="3.5703125" style="105" customWidth="1"/>
    <col min="2" max="2" width="8.28515625" style="105" customWidth="1"/>
    <col min="3" max="3" width="12.7109375" style="105" customWidth="1"/>
    <col min="4" max="7" width="12" style="105" customWidth="1"/>
    <col min="8" max="9" width="13.7109375" style="105" customWidth="1"/>
    <col min="10" max="38" width="9.140625" style="105"/>
    <col min="39" max="16384" width="9.140625" style="13"/>
  </cols>
  <sheetData>
    <row r="1" spans="1:11" ht="5.0999999999999996" customHeight="1">
      <c r="A1" s="430"/>
      <c r="B1" s="430"/>
      <c r="C1" s="431"/>
      <c r="D1" s="431"/>
      <c r="E1" s="431"/>
      <c r="F1" s="431"/>
      <c r="G1" s="431"/>
      <c r="H1" s="431"/>
      <c r="I1" s="431"/>
    </row>
    <row r="2" spans="1:11" ht="15" customHeight="1">
      <c r="A2" s="430" t="s">
        <v>115</v>
      </c>
      <c r="B2" s="430"/>
      <c r="C2" s="430"/>
      <c r="D2" s="430"/>
      <c r="E2" s="430"/>
      <c r="F2" s="430"/>
      <c r="G2" s="430"/>
      <c r="H2" s="430"/>
      <c r="I2" s="430"/>
    </row>
    <row r="3" spans="1:11" ht="5.0999999999999996" customHeight="1">
      <c r="A3" s="171"/>
      <c r="B3" s="171"/>
      <c r="C3" s="193"/>
      <c r="D3" s="193"/>
      <c r="E3" s="193"/>
      <c r="F3" s="193"/>
      <c r="G3" s="193"/>
      <c r="H3" s="193"/>
      <c r="I3" s="193"/>
    </row>
    <row r="4" spans="1:11" ht="158.25" customHeight="1">
      <c r="A4" s="432" t="s">
        <v>316</v>
      </c>
      <c r="B4" s="432"/>
      <c r="C4" s="432"/>
      <c r="D4" s="432"/>
      <c r="E4" s="432"/>
      <c r="F4" s="432"/>
      <c r="G4" s="432"/>
      <c r="H4" s="432"/>
      <c r="I4" s="432"/>
    </row>
    <row r="5" spans="1:11" ht="15" customHeight="1">
      <c r="A5" s="13"/>
      <c r="B5" s="13"/>
      <c r="C5" s="13"/>
      <c r="D5" s="13"/>
      <c r="E5" s="13"/>
      <c r="F5" s="13"/>
      <c r="G5" s="13"/>
      <c r="H5" s="13"/>
      <c r="I5" s="13"/>
      <c r="K5" s="162"/>
    </row>
    <row r="6" spans="1:11" ht="15" customHeight="1" thickBot="1">
      <c r="A6" s="13" t="s">
        <v>280</v>
      </c>
      <c r="B6" s="13"/>
      <c r="C6" s="13"/>
      <c r="D6" s="13"/>
      <c r="E6" s="13"/>
      <c r="F6" s="13"/>
      <c r="G6" s="13"/>
      <c r="H6" s="13"/>
      <c r="I6" s="123" t="s">
        <v>0</v>
      </c>
    </row>
    <row r="7" spans="1:11" ht="30" customHeight="1" thickBot="1">
      <c r="A7" s="270"/>
      <c r="B7" s="271"/>
      <c r="C7" s="421" t="s">
        <v>57</v>
      </c>
      <c r="D7" s="418" t="s">
        <v>116</v>
      </c>
      <c r="E7" s="418"/>
      <c r="F7" s="418"/>
      <c r="G7" s="419" t="s">
        <v>117</v>
      </c>
      <c r="H7" s="421" t="s">
        <v>103</v>
      </c>
      <c r="I7" s="433" t="s">
        <v>118</v>
      </c>
    </row>
    <row r="8" spans="1:11" ht="20.100000000000001" customHeight="1" thickBot="1">
      <c r="A8" s="429" t="s">
        <v>119</v>
      </c>
      <c r="B8" s="426"/>
      <c r="C8" s="428"/>
      <c r="D8" s="236" t="s">
        <v>120</v>
      </c>
      <c r="E8" s="236" t="s">
        <v>121</v>
      </c>
      <c r="F8" s="236" t="s">
        <v>104</v>
      </c>
      <c r="G8" s="420"/>
      <c r="H8" s="420"/>
      <c r="I8" s="434"/>
    </row>
    <row r="9" spans="1:11" ht="20.100000000000001" customHeight="1">
      <c r="A9" s="172"/>
      <c r="B9" s="173"/>
      <c r="C9" s="125" t="s">
        <v>105</v>
      </c>
      <c r="D9" s="235" t="s">
        <v>106</v>
      </c>
      <c r="E9" s="173"/>
      <c r="F9" s="125" t="s">
        <v>107</v>
      </c>
      <c r="G9" s="420"/>
      <c r="H9" s="125" t="s">
        <v>108</v>
      </c>
      <c r="I9" s="141" t="s">
        <v>109</v>
      </c>
    </row>
    <row r="10" spans="1:11" ht="20.100000000000001" customHeight="1">
      <c r="A10" s="137"/>
      <c r="B10" s="437" t="s">
        <v>122</v>
      </c>
      <c r="C10" s="438">
        <v>73580</v>
      </c>
      <c r="D10" s="439">
        <v>46959</v>
      </c>
      <c r="E10" s="439">
        <v>42062</v>
      </c>
      <c r="F10" s="439">
        <v>4897</v>
      </c>
      <c r="G10" s="439">
        <v>26448</v>
      </c>
      <c r="H10" s="435">
        <f>ROUND(D10/C10,5)*100</f>
        <v>63.82</v>
      </c>
      <c r="I10" s="436">
        <f>ROUND(F10/D10,5)*100</f>
        <v>10.427999999999999</v>
      </c>
    </row>
    <row r="11" spans="1:11" ht="20.100000000000001" customHeight="1">
      <c r="A11" s="137" t="s">
        <v>123</v>
      </c>
      <c r="B11" s="437"/>
      <c r="C11" s="438"/>
      <c r="D11" s="439"/>
      <c r="E11" s="439"/>
      <c r="F11" s="439"/>
      <c r="G11" s="439"/>
      <c r="H11" s="435"/>
      <c r="I11" s="436"/>
    </row>
    <row r="12" spans="1:11" ht="20.100000000000001" customHeight="1">
      <c r="A12" s="137" t="s">
        <v>124</v>
      </c>
      <c r="B12" s="437" t="s">
        <v>125</v>
      </c>
      <c r="C12" s="438">
        <v>35804</v>
      </c>
      <c r="D12" s="439">
        <v>28912</v>
      </c>
      <c r="E12" s="439">
        <v>25706</v>
      </c>
      <c r="F12" s="439">
        <v>3206</v>
      </c>
      <c r="G12" s="439">
        <v>6801</v>
      </c>
      <c r="H12" s="435">
        <f>ROUND(D12/C12,5)*100</f>
        <v>80.750999999999991</v>
      </c>
      <c r="I12" s="436">
        <f>ROUND(F12/D12,5)*100</f>
        <v>11.089</v>
      </c>
    </row>
    <row r="13" spans="1:11" ht="20.100000000000001" customHeight="1">
      <c r="A13" s="137" t="s">
        <v>317</v>
      </c>
      <c r="B13" s="437"/>
      <c r="C13" s="438"/>
      <c r="D13" s="439"/>
      <c r="E13" s="439"/>
      <c r="F13" s="439"/>
      <c r="G13" s="439"/>
      <c r="H13" s="435"/>
      <c r="I13" s="436"/>
    </row>
    <row r="14" spans="1:11" ht="20.100000000000001" customHeight="1">
      <c r="A14" s="137" t="s">
        <v>126</v>
      </c>
      <c r="B14" s="437" t="s">
        <v>127</v>
      </c>
      <c r="C14" s="438">
        <v>37776</v>
      </c>
      <c r="D14" s="439">
        <v>18047</v>
      </c>
      <c r="E14" s="439">
        <v>16356</v>
      </c>
      <c r="F14" s="439">
        <v>1691</v>
      </c>
      <c r="G14" s="439">
        <v>19647</v>
      </c>
      <c r="H14" s="435">
        <f>ROUND(D14/C14,5)*100</f>
        <v>47.774000000000001</v>
      </c>
      <c r="I14" s="436">
        <f>ROUND(F14/D14,5)*100</f>
        <v>9.370000000000001</v>
      </c>
    </row>
    <row r="15" spans="1:11" ht="20.100000000000001" customHeight="1">
      <c r="A15" s="174"/>
      <c r="B15" s="437"/>
      <c r="C15" s="438"/>
      <c r="D15" s="439"/>
      <c r="E15" s="439"/>
      <c r="F15" s="439"/>
      <c r="G15" s="439"/>
      <c r="H15" s="435"/>
      <c r="I15" s="436"/>
    </row>
    <row r="16" spans="1:11" ht="20.100000000000001" customHeight="1">
      <c r="A16" s="137"/>
      <c r="B16" s="437" t="s">
        <v>122</v>
      </c>
      <c r="C16" s="438">
        <v>78330</v>
      </c>
      <c r="D16" s="439">
        <v>48536</v>
      </c>
      <c r="E16" s="439">
        <v>44359</v>
      </c>
      <c r="F16" s="439">
        <v>4177</v>
      </c>
      <c r="G16" s="439">
        <v>29127</v>
      </c>
      <c r="H16" s="435">
        <f>ROUND(D16/C16,5)*100</f>
        <v>61.963000000000001</v>
      </c>
      <c r="I16" s="436">
        <f>ROUND(F16/D16,5)*100</f>
        <v>8.6059999999999999</v>
      </c>
    </row>
    <row r="17" spans="1:9" ht="20.100000000000001" customHeight="1">
      <c r="A17" s="137" t="s">
        <v>123</v>
      </c>
      <c r="B17" s="437"/>
      <c r="C17" s="438"/>
      <c r="D17" s="439"/>
      <c r="E17" s="439"/>
      <c r="F17" s="439"/>
      <c r="G17" s="439"/>
      <c r="H17" s="435"/>
      <c r="I17" s="436"/>
    </row>
    <row r="18" spans="1:9" ht="20.100000000000001" customHeight="1">
      <c r="A18" s="137" t="s">
        <v>124</v>
      </c>
      <c r="B18" s="437" t="s">
        <v>125</v>
      </c>
      <c r="C18" s="438">
        <v>37825</v>
      </c>
      <c r="D18" s="439">
        <v>28695</v>
      </c>
      <c r="E18" s="439">
        <v>26129</v>
      </c>
      <c r="F18" s="439">
        <v>2566</v>
      </c>
      <c r="G18" s="439">
        <v>8742</v>
      </c>
      <c r="H18" s="435">
        <f>ROUND(D18/C18,5)*100</f>
        <v>75.863</v>
      </c>
      <c r="I18" s="436">
        <f>ROUND(F18/D18,5)*100</f>
        <v>8.9420000000000002</v>
      </c>
    </row>
    <row r="19" spans="1:9" ht="20.100000000000001" customHeight="1">
      <c r="A19" s="137" t="s">
        <v>318</v>
      </c>
      <c r="B19" s="437"/>
      <c r="C19" s="438"/>
      <c r="D19" s="439"/>
      <c r="E19" s="439"/>
      <c r="F19" s="439"/>
      <c r="G19" s="439"/>
      <c r="H19" s="435"/>
      <c r="I19" s="436"/>
    </row>
    <row r="20" spans="1:9" ht="20.100000000000001" customHeight="1">
      <c r="A20" s="137" t="s">
        <v>126</v>
      </c>
      <c r="B20" s="437" t="s">
        <v>127</v>
      </c>
      <c r="C20" s="438">
        <v>40505</v>
      </c>
      <c r="D20" s="439">
        <v>19841</v>
      </c>
      <c r="E20" s="439">
        <v>18230</v>
      </c>
      <c r="F20" s="439">
        <v>1611</v>
      </c>
      <c r="G20" s="439">
        <v>20385</v>
      </c>
      <c r="H20" s="435">
        <f>ROUND(D20/C20,5)*100</f>
        <v>48.984000000000002</v>
      </c>
      <c r="I20" s="436">
        <f>ROUND(F20/D20,5)*100</f>
        <v>8.1199999999999992</v>
      </c>
    </row>
    <row r="21" spans="1:9" ht="20.100000000000001" customHeight="1">
      <c r="A21" s="174"/>
      <c r="B21" s="437"/>
      <c r="C21" s="438"/>
      <c r="D21" s="439"/>
      <c r="E21" s="439"/>
      <c r="F21" s="439"/>
      <c r="G21" s="439"/>
      <c r="H21" s="435"/>
      <c r="I21" s="436"/>
    </row>
    <row r="22" spans="1:9" ht="20.100000000000001" customHeight="1">
      <c r="A22" s="137"/>
      <c r="B22" s="440" t="s">
        <v>122</v>
      </c>
      <c r="C22" s="438">
        <f>SUM(C24:C26)</f>
        <v>84512</v>
      </c>
      <c r="D22" s="439">
        <f>SUM(E22:F23)</f>
        <v>50913</v>
      </c>
      <c r="E22" s="439">
        <v>44780</v>
      </c>
      <c r="F22" s="439">
        <v>6133</v>
      </c>
      <c r="G22" s="439">
        <v>30388</v>
      </c>
      <c r="H22" s="435">
        <f>ROUND(D22/C22,5)*100</f>
        <v>60.244</v>
      </c>
      <c r="I22" s="436">
        <f>ROUND(F22/D22,5)*100</f>
        <v>12.045999999999999</v>
      </c>
    </row>
    <row r="23" spans="1:9" ht="20.100000000000001" customHeight="1">
      <c r="A23" s="137" t="s">
        <v>123</v>
      </c>
      <c r="B23" s="423"/>
      <c r="C23" s="438"/>
      <c r="D23" s="439"/>
      <c r="E23" s="439"/>
      <c r="F23" s="439"/>
      <c r="G23" s="439"/>
      <c r="H23" s="435"/>
      <c r="I23" s="436"/>
    </row>
    <row r="24" spans="1:9" ht="20.100000000000001" customHeight="1">
      <c r="A24" s="137" t="s">
        <v>124</v>
      </c>
      <c r="B24" s="440" t="s">
        <v>125</v>
      </c>
      <c r="C24" s="438">
        <v>40915</v>
      </c>
      <c r="D24" s="439">
        <f>SUM(E24:F25)</f>
        <v>29430</v>
      </c>
      <c r="E24" s="439">
        <v>25435</v>
      </c>
      <c r="F24" s="439">
        <v>3995</v>
      </c>
      <c r="G24" s="439">
        <v>9385</v>
      </c>
      <c r="H24" s="435">
        <f>ROUND(D24/C24,5)*100</f>
        <v>71.930000000000007</v>
      </c>
      <c r="I24" s="436">
        <f>ROUND(F24/D24,5)*100</f>
        <v>13.575000000000001</v>
      </c>
    </row>
    <row r="25" spans="1:9" ht="20.100000000000001" customHeight="1">
      <c r="A25" s="137" t="s">
        <v>319</v>
      </c>
      <c r="B25" s="423"/>
      <c r="C25" s="438"/>
      <c r="D25" s="439"/>
      <c r="E25" s="439"/>
      <c r="F25" s="439"/>
      <c r="G25" s="439"/>
      <c r="H25" s="435"/>
      <c r="I25" s="436"/>
    </row>
    <row r="26" spans="1:9" ht="20.100000000000001" customHeight="1">
      <c r="A26" s="137" t="s">
        <v>126</v>
      </c>
      <c r="B26" s="440" t="s">
        <v>127</v>
      </c>
      <c r="C26" s="438">
        <v>43597</v>
      </c>
      <c r="D26" s="439">
        <f>SUM(E26:F27)</f>
        <v>21483</v>
      </c>
      <c r="E26" s="439">
        <v>19345</v>
      </c>
      <c r="F26" s="439">
        <v>2138</v>
      </c>
      <c r="G26" s="439">
        <v>21003</v>
      </c>
      <c r="H26" s="435">
        <f>D26/C26*100</f>
        <v>49.276326352730692</v>
      </c>
      <c r="I26" s="436">
        <f>ROUND(F26/D26,5)*100</f>
        <v>9.952</v>
      </c>
    </row>
    <row r="27" spans="1:9" ht="20.100000000000001" customHeight="1">
      <c r="A27" s="174"/>
      <c r="B27" s="423"/>
      <c r="C27" s="438"/>
      <c r="D27" s="439"/>
      <c r="E27" s="439"/>
      <c r="F27" s="439"/>
      <c r="G27" s="439"/>
      <c r="H27" s="435"/>
      <c r="I27" s="436"/>
    </row>
    <row r="28" spans="1:9" ht="20.100000000000001" customHeight="1">
      <c r="A28" s="228"/>
      <c r="B28" s="445" t="s">
        <v>122</v>
      </c>
      <c r="C28" s="447">
        <f>SUM(C30:C32)</f>
        <v>88533</v>
      </c>
      <c r="D28" s="451">
        <f>SUM(E28:F29)</f>
        <v>52000</v>
      </c>
      <c r="E28" s="451">
        <f>SUM(E30,E32)</f>
        <v>46871</v>
      </c>
      <c r="F28" s="451">
        <f>SUM(F30,F32)</f>
        <v>5129</v>
      </c>
      <c r="G28" s="451">
        <f>SUM(G30,G32,)</f>
        <v>29875</v>
      </c>
      <c r="H28" s="452">
        <v>63.5</v>
      </c>
      <c r="I28" s="443">
        <f>ROUND(F28/D28,5)*100</f>
        <v>9.8629999999999995</v>
      </c>
    </row>
    <row r="29" spans="1:9" ht="20.100000000000001" customHeight="1">
      <c r="A29" s="228" t="s">
        <v>123</v>
      </c>
      <c r="B29" s="453"/>
      <c r="C29" s="447"/>
      <c r="D29" s="451"/>
      <c r="E29" s="451"/>
      <c r="F29" s="451"/>
      <c r="G29" s="451"/>
      <c r="H29" s="452"/>
      <c r="I29" s="443"/>
    </row>
    <row r="30" spans="1:9" ht="20.100000000000001" customHeight="1">
      <c r="A30" s="228" t="s">
        <v>124</v>
      </c>
      <c r="B30" s="445" t="s">
        <v>125</v>
      </c>
      <c r="C30" s="447">
        <v>42642</v>
      </c>
      <c r="D30" s="451">
        <v>29341</v>
      </c>
      <c r="E30" s="451">
        <v>25943</v>
      </c>
      <c r="F30" s="451">
        <v>3398</v>
      </c>
      <c r="G30" s="451">
        <v>10023</v>
      </c>
      <c r="H30" s="452">
        <v>74.5</v>
      </c>
      <c r="I30" s="443">
        <f>ROUND(F30/D30,5)*100</f>
        <v>11.581</v>
      </c>
    </row>
    <row r="31" spans="1:9" ht="20.100000000000001" customHeight="1">
      <c r="A31" s="228" t="s">
        <v>320</v>
      </c>
      <c r="B31" s="453"/>
      <c r="C31" s="447"/>
      <c r="D31" s="451"/>
      <c r="E31" s="451"/>
      <c r="F31" s="451"/>
      <c r="G31" s="451"/>
      <c r="H31" s="452"/>
      <c r="I31" s="443"/>
    </row>
    <row r="32" spans="1:9" ht="20.100000000000001" customHeight="1">
      <c r="A32" s="228" t="s">
        <v>126</v>
      </c>
      <c r="B32" s="445" t="s">
        <v>127</v>
      </c>
      <c r="C32" s="447">
        <v>45891</v>
      </c>
      <c r="D32" s="449">
        <v>22659</v>
      </c>
      <c r="E32" s="449">
        <v>20928</v>
      </c>
      <c r="F32" s="449">
        <v>1731</v>
      </c>
      <c r="G32" s="449">
        <v>19852</v>
      </c>
      <c r="H32" s="441">
        <v>53.3</v>
      </c>
      <c r="I32" s="443">
        <f>ROUND(F32/D32,5)*100</f>
        <v>7.6390000000000002</v>
      </c>
    </row>
    <row r="33" spans="1:9" ht="20.100000000000001" customHeight="1" thickBot="1">
      <c r="A33" s="229"/>
      <c r="B33" s="446"/>
      <c r="C33" s="448"/>
      <c r="D33" s="450"/>
      <c r="E33" s="450"/>
      <c r="F33" s="450"/>
      <c r="G33" s="450"/>
      <c r="H33" s="442"/>
      <c r="I33" s="444"/>
    </row>
    <row r="34" spans="1:9" ht="15" customHeight="1">
      <c r="A34" s="13" t="s">
        <v>128</v>
      </c>
      <c r="B34" s="13"/>
      <c r="C34" s="13"/>
      <c r="D34" s="13"/>
      <c r="E34" s="13"/>
      <c r="F34" s="13"/>
      <c r="G34" s="13"/>
      <c r="I34" s="269" t="s">
        <v>321</v>
      </c>
    </row>
    <row r="35" spans="1:9" ht="17.100000000000001" customHeight="1">
      <c r="A35" s="234" t="s">
        <v>310</v>
      </c>
      <c r="B35" s="234"/>
      <c r="C35" s="234"/>
      <c r="D35" s="234"/>
      <c r="E35" s="234"/>
      <c r="F35" s="234"/>
      <c r="G35" s="234"/>
    </row>
  </sheetData>
  <sheetProtection selectLockedCells="1" selectUnlockedCells="1"/>
  <mergeCells count="106">
    <mergeCell ref="H32:H33"/>
    <mergeCell ref="I32:I33"/>
    <mergeCell ref="B32:B33"/>
    <mergeCell ref="C32:C33"/>
    <mergeCell ref="D32:D33"/>
    <mergeCell ref="E32:E33"/>
    <mergeCell ref="F32:F33"/>
    <mergeCell ref="G32:G33"/>
    <mergeCell ref="F28:F29"/>
    <mergeCell ref="G28:G29"/>
    <mergeCell ref="H28:H29"/>
    <mergeCell ref="I28:I29"/>
    <mergeCell ref="B30:B31"/>
    <mergeCell ref="C30:C31"/>
    <mergeCell ref="D30:D31"/>
    <mergeCell ref="E30:E31"/>
    <mergeCell ref="H30:H31"/>
    <mergeCell ref="I30:I31"/>
    <mergeCell ref="B28:B29"/>
    <mergeCell ref="C28:C29"/>
    <mergeCell ref="D28:D29"/>
    <mergeCell ref="E28:E29"/>
    <mergeCell ref="F30:F31"/>
    <mergeCell ref="G30:G31"/>
    <mergeCell ref="H26:H27"/>
    <mergeCell ref="I26:I27"/>
    <mergeCell ref="F26:F27"/>
    <mergeCell ref="G26:G27"/>
    <mergeCell ref="B26:B27"/>
    <mergeCell ref="C26:C27"/>
    <mergeCell ref="D26:D27"/>
    <mergeCell ref="E26:E27"/>
    <mergeCell ref="E24:E25"/>
    <mergeCell ref="B24:B25"/>
    <mergeCell ref="C24:C25"/>
    <mergeCell ref="D24:D25"/>
    <mergeCell ref="D22:D23"/>
    <mergeCell ref="E22:E23"/>
    <mergeCell ref="B20:B21"/>
    <mergeCell ref="C20:C21"/>
    <mergeCell ref="B22:B23"/>
    <mergeCell ref="C22:C23"/>
    <mergeCell ref="H16:H17"/>
    <mergeCell ref="D20:D21"/>
    <mergeCell ref="E20:E21"/>
    <mergeCell ref="I16:I17"/>
    <mergeCell ref="H18:H19"/>
    <mergeCell ref="I18:I19"/>
    <mergeCell ref="G18:G19"/>
    <mergeCell ref="F24:F25"/>
    <mergeCell ref="G24:G25"/>
    <mergeCell ref="F22:F23"/>
    <mergeCell ref="G22:G23"/>
    <mergeCell ref="F16:F17"/>
    <mergeCell ref="G20:G21"/>
    <mergeCell ref="H24:H25"/>
    <mergeCell ref="I24:I25"/>
    <mergeCell ref="H22:H23"/>
    <mergeCell ref="I22:I23"/>
    <mergeCell ref="H20:H21"/>
    <mergeCell ref="I20:I21"/>
    <mergeCell ref="G16:G17"/>
    <mergeCell ref="F20:F21"/>
    <mergeCell ref="E12:E13"/>
    <mergeCell ref="B18:B19"/>
    <mergeCell ref="C18:C19"/>
    <mergeCell ref="D16:D17"/>
    <mergeCell ref="E16:E17"/>
    <mergeCell ref="D18:D19"/>
    <mergeCell ref="E18:E19"/>
    <mergeCell ref="D14:D15"/>
    <mergeCell ref="E14:E15"/>
    <mergeCell ref="H10:H11"/>
    <mergeCell ref="I10:I11"/>
    <mergeCell ref="B12:B13"/>
    <mergeCell ref="C12:C13"/>
    <mergeCell ref="F18:F19"/>
    <mergeCell ref="F12:F13"/>
    <mergeCell ref="B16:B17"/>
    <mergeCell ref="C16:C17"/>
    <mergeCell ref="B14:B15"/>
    <mergeCell ref="C14:C15"/>
    <mergeCell ref="H14:H15"/>
    <mergeCell ref="I14:I15"/>
    <mergeCell ref="F14:F15"/>
    <mergeCell ref="G14:G15"/>
    <mergeCell ref="G12:G13"/>
    <mergeCell ref="H12:H13"/>
    <mergeCell ref="I12:I13"/>
    <mergeCell ref="B10:B11"/>
    <mergeCell ref="C10:C11"/>
    <mergeCell ref="F10:F11"/>
    <mergeCell ref="G10:G11"/>
    <mergeCell ref="D10:D11"/>
    <mergeCell ref="E10:E11"/>
    <mergeCell ref="D12:D13"/>
    <mergeCell ref="C7:C8"/>
    <mergeCell ref="D7:F7"/>
    <mergeCell ref="A8:B8"/>
    <mergeCell ref="A1:B1"/>
    <mergeCell ref="C1:I1"/>
    <mergeCell ref="A2:I2"/>
    <mergeCell ref="A4:I4"/>
    <mergeCell ref="H7:H8"/>
    <mergeCell ref="G7:G9"/>
    <mergeCell ref="I7:I8"/>
  </mergeCells>
  <phoneticPr fontId="12"/>
  <printOptions horizontalCentered="1"/>
  <pageMargins left="0.59055118110236227" right="0.59055118110236227" top="0.59055118110236227" bottom="0.59055118110236227" header="0.39370078740157483" footer="0.39370078740157483"/>
  <pageSetup paperSize="9" firstPageNumber="59" orientation="portrait" useFirstPageNumber="1" verticalDpi="300" r:id="rId1"/>
  <headerFooter scaleWithDoc="0" alignWithMargins="0">
    <oddHeader>&amp;R労働力</oddHeader>
    <oddFooter>&amp;C&amp;11－&amp;12&amp;P&amp;11－</oddFooter>
  </headerFooter>
  <legacyDrawing r:id="rId2"/>
</worksheet>
</file>

<file path=xl/worksheets/sheet6.xml><?xml version="1.0" encoding="utf-8"?>
<worksheet xmlns="http://schemas.openxmlformats.org/spreadsheetml/2006/main" xmlns:r="http://schemas.openxmlformats.org/officeDocument/2006/relationships">
  <dimension ref="A1:O55"/>
  <sheetViews>
    <sheetView view="pageBreakPreview" topLeftCell="A31" zoomScaleNormal="100" zoomScaleSheetLayoutView="100" workbookViewId="0">
      <selection activeCell="E18" sqref="E18:F19"/>
    </sheetView>
  </sheetViews>
  <sheetFormatPr defaultRowHeight="15.95" customHeight="1"/>
  <cols>
    <col min="1" max="1" width="3.140625" style="105" customWidth="1"/>
    <col min="2" max="2" width="6.7109375" style="105" customWidth="1"/>
    <col min="3" max="3" width="12" style="105" customWidth="1"/>
    <col min="4" max="5" width="9.140625" style="105"/>
    <col min="6" max="6" width="7.85546875" style="105" customWidth="1"/>
    <col min="7" max="8" width="9.140625" style="105"/>
    <col min="9" max="9" width="8.42578125" style="105" customWidth="1"/>
    <col min="10" max="11" width="9.140625" style="105"/>
    <col min="12" max="12" width="7.85546875" style="105" customWidth="1"/>
    <col min="13" max="16384" width="9.140625" style="105"/>
  </cols>
  <sheetData>
    <row r="1" spans="1:12" s="272" customFormat="1" ht="5.0999999999999996" customHeight="1">
      <c r="A1" s="454"/>
      <c r="B1" s="454"/>
      <c r="C1" s="454"/>
      <c r="D1" s="454"/>
      <c r="E1" s="454"/>
      <c r="F1" s="454"/>
      <c r="G1" s="454"/>
      <c r="H1" s="454"/>
      <c r="I1" s="454"/>
      <c r="J1" s="454"/>
      <c r="K1" s="454"/>
      <c r="L1" s="454"/>
    </row>
    <row r="2" spans="1:12" s="272" customFormat="1" ht="15" customHeight="1">
      <c r="A2" s="455" t="s">
        <v>129</v>
      </c>
      <c r="B2" s="455"/>
      <c r="C2" s="455"/>
      <c r="D2" s="455"/>
      <c r="E2" s="455"/>
      <c r="F2" s="455"/>
      <c r="G2" s="455"/>
      <c r="H2" s="455"/>
      <c r="I2" s="455"/>
      <c r="J2" s="455"/>
      <c r="K2" s="455"/>
      <c r="L2" s="455"/>
    </row>
    <row r="3" spans="1:12" s="272" customFormat="1" ht="5.0999999999999996" customHeight="1">
      <c r="A3" s="273"/>
      <c r="B3" s="273"/>
      <c r="C3" s="273"/>
      <c r="D3" s="273"/>
      <c r="E3" s="273"/>
      <c r="F3" s="273"/>
      <c r="G3" s="273"/>
      <c r="H3" s="273"/>
      <c r="I3" s="273"/>
      <c r="J3" s="273"/>
      <c r="K3" s="273"/>
      <c r="L3" s="273"/>
    </row>
    <row r="4" spans="1:12" s="272" customFormat="1" ht="42.95" customHeight="1">
      <c r="A4" s="456" t="s">
        <v>294</v>
      </c>
      <c r="B4" s="456"/>
      <c r="C4" s="456"/>
      <c r="D4" s="456"/>
      <c r="E4" s="456"/>
      <c r="F4" s="456"/>
      <c r="G4" s="456"/>
      <c r="H4" s="456"/>
      <c r="I4" s="456"/>
      <c r="J4" s="456"/>
      <c r="K4" s="456"/>
      <c r="L4" s="456"/>
    </row>
    <row r="5" spans="1:12" ht="15" customHeight="1">
      <c r="A5" s="286"/>
      <c r="B5" s="286"/>
      <c r="C5" s="286"/>
      <c r="D5" s="286"/>
      <c r="E5" s="286"/>
      <c r="F5" s="286"/>
      <c r="G5" s="286"/>
      <c r="H5" s="286"/>
      <c r="I5" s="286"/>
      <c r="J5" s="286"/>
      <c r="K5" s="286"/>
    </row>
    <row r="6" spans="1:12" ht="15" customHeight="1" thickBot="1">
      <c r="A6" s="286" t="s">
        <v>130</v>
      </c>
      <c r="B6" s="286"/>
      <c r="C6" s="286"/>
      <c r="D6" s="286"/>
      <c r="E6" s="286"/>
      <c r="F6" s="286"/>
      <c r="G6" s="286"/>
      <c r="H6" s="286"/>
      <c r="I6" s="286"/>
      <c r="J6" s="286"/>
      <c r="K6" s="286"/>
      <c r="L6" s="309" t="s">
        <v>11</v>
      </c>
    </row>
    <row r="7" spans="1:12" ht="24.95" customHeight="1">
      <c r="A7" s="416" t="s">
        <v>131</v>
      </c>
      <c r="B7" s="457"/>
      <c r="C7" s="418" t="s">
        <v>1</v>
      </c>
      <c r="D7" s="418"/>
      <c r="E7" s="418" t="s">
        <v>132</v>
      </c>
      <c r="F7" s="418"/>
      <c r="G7" s="418" t="s">
        <v>133</v>
      </c>
      <c r="H7" s="418"/>
      <c r="I7" s="418" t="s">
        <v>134</v>
      </c>
      <c r="J7" s="418"/>
      <c r="K7" s="458" t="s">
        <v>135</v>
      </c>
      <c r="L7" s="459"/>
    </row>
    <row r="8" spans="1:12" ht="12" customHeight="1">
      <c r="A8" s="175"/>
      <c r="B8" s="437" t="s">
        <v>1</v>
      </c>
      <c r="C8" s="464">
        <v>44359</v>
      </c>
      <c r="D8" s="464"/>
      <c r="E8" s="460">
        <v>36511</v>
      </c>
      <c r="F8" s="460"/>
      <c r="G8" s="463">
        <v>1703</v>
      </c>
      <c r="H8" s="463"/>
      <c r="I8" s="460">
        <v>4936</v>
      </c>
      <c r="J8" s="460"/>
      <c r="K8" s="367">
        <v>1171</v>
      </c>
      <c r="L8" s="462"/>
    </row>
    <row r="9" spans="1:12" ht="12" customHeight="1">
      <c r="A9" s="137" t="s">
        <v>123</v>
      </c>
      <c r="B9" s="437"/>
      <c r="C9" s="464"/>
      <c r="D9" s="464"/>
      <c r="E9" s="460"/>
      <c r="F9" s="460"/>
      <c r="G9" s="463"/>
      <c r="H9" s="463"/>
      <c r="I9" s="460"/>
      <c r="J9" s="460"/>
      <c r="K9" s="367"/>
      <c r="L9" s="462"/>
    </row>
    <row r="10" spans="1:12" ht="12" customHeight="1">
      <c r="A10" s="137" t="s">
        <v>124</v>
      </c>
      <c r="B10" s="437" t="s">
        <v>125</v>
      </c>
      <c r="C10" s="464">
        <v>26129</v>
      </c>
      <c r="D10" s="464"/>
      <c r="E10" s="460">
        <v>20689</v>
      </c>
      <c r="F10" s="460"/>
      <c r="G10" s="463">
        <v>1468</v>
      </c>
      <c r="H10" s="463"/>
      <c r="I10" s="460">
        <v>3712</v>
      </c>
      <c r="J10" s="460"/>
      <c r="K10" s="367">
        <v>257</v>
      </c>
      <c r="L10" s="462"/>
    </row>
    <row r="11" spans="1:12" ht="12" customHeight="1">
      <c r="A11" s="137" t="s">
        <v>363</v>
      </c>
      <c r="B11" s="437"/>
      <c r="C11" s="464"/>
      <c r="D11" s="464"/>
      <c r="E11" s="460"/>
      <c r="F11" s="460"/>
      <c r="G11" s="463"/>
      <c r="H11" s="463"/>
      <c r="I11" s="460"/>
      <c r="J11" s="460"/>
      <c r="K11" s="367"/>
      <c r="L11" s="462"/>
    </row>
    <row r="12" spans="1:12" ht="12" customHeight="1">
      <c r="A12" s="137" t="s">
        <v>126</v>
      </c>
      <c r="B12" s="437" t="s">
        <v>127</v>
      </c>
      <c r="C12" s="464">
        <v>18230</v>
      </c>
      <c r="D12" s="464"/>
      <c r="E12" s="460">
        <v>15822</v>
      </c>
      <c r="F12" s="460"/>
      <c r="G12" s="463">
        <v>235</v>
      </c>
      <c r="H12" s="463"/>
      <c r="I12" s="460">
        <v>1224</v>
      </c>
      <c r="J12" s="460"/>
      <c r="K12" s="367">
        <v>914</v>
      </c>
      <c r="L12" s="462"/>
    </row>
    <row r="13" spans="1:12" ht="12" customHeight="1">
      <c r="A13" s="137"/>
      <c r="B13" s="437"/>
      <c r="C13" s="464"/>
      <c r="D13" s="464"/>
      <c r="E13" s="460"/>
      <c r="F13" s="460"/>
      <c r="G13" s="463"/>
      <c r="H13" s="463"/>
      <c r="I13" s="460"/>
      <c r="J13" s="460"/>
      <c r="K13" s="367"/>
      <c r="L13" s="462"/>
    </row>
    <row r="14" spans="1:12" ht="12" customHeight="1">
      <c r="A14" s="175"/>
      <c r="B14" s="437" t="s">
        <v>1</v>
      </c>
      <c r="C14" s="464">
        <v>44780</v>
      </c>
      <c r="D14" s="365"/>
      <c r="E14" s="460">
        <v>37413</v>
      </c>
      <c r="F14" s="460"/>
      <c r="G14" s="463">
        <v>1607</v>
      </c>
      <c r="H14" s="463"/>
      <c r="I14" s="365">
        <v>4632</v>
      </c>
      <c r="J14" s="365"/>
      <c r="K14" s="460">
        <v>1095</v>
      </c>
      <c r="L14" s="461"/>
    </row>
    <row r="15" spans="1:12" ht="12" customHeight="1">
      <c r="A15" s="137" t="s">
        <v>123</v>
      </c>
      <c r="B15" s="437"/>
      <c r="C15" s="464"/>
      <c r="D15" s="365"/>
      <c r="E15" s="460"/>
      <c r="F15" s="460"/>
      <c r="G15" s="463"/>
      <c r="H15" s="463"/>
      <c r="I15" s="365"/>
      <c r="J15" s="365"/>
      <c r="K15" s="460"/>
      <c r="L15" s="461"/>
    </row>
    <row r="16" spans="1:12" ht="12" customHeight="1">
      <c r="A16" s="137" t="s">
        <v>124</v>
      </c>
      <c r="B16" s="437" t="s">
        <v>125</v>
      </c>
      <c r="C16" s="464">
        <v>25435</v>
      </c>
      <c r="D16" s="365"/>
      <c r="E16" s="460">
        <v>20286</v>
      </c>
      <c r="F16" s="460"/>
      <c r="G16" s="463">
        <v>1337</v>
      </c>
      <c r="H16" s="463"/>
      <c r="I16" s="365">
        <v>3557</v>
      </c>
      <c r="J16" s="365"/>
      <c r="K16" s="365">
        <v>254</v>
      </c>
      <c r="L16" s="462"/>
    </row>
    <row r="17" spans="1:15" ht="12" customHeight="1">
      <c r="A17" s="137" t="s">
        <v>364</v>
      </c>
      <c r="B17" s="437"/>
      <c r="C17" s="464"/>
      <c r="D17" s="365"/>
      <c r="E17" s="460"/>
      <c r="F17" s="460"/>
      <c r="G17" s="463"/>
      <c r="H17" s="463"/>
      <c r="I17" s="365"/>
      <c r="J17" s="365"/>
      <c r="K17" s="365"/>
      <c r="L17" s="462"/>
    </row>
    <row r="18" spans="1:15" ht="12" customHeight="1">
      <c r="A18" s="137" t="s">
        <v>126</v>
      </c>
      <c r="B18" s="437" t="s">
        <v>127</v>
      </c>
      <c r="C18" s="464">
        <v>19345</v>
      </c>
      <c r="D18" s="365"/>
      <c r="E18" s="460">
        <v>17127</v>
      </c>
      <c r="F18" s="460"/>
      <c r="G18" s="463">
        <v>270</v>
      </c>
      <c r="H18" s="463"/>
      <c r="I18" s="365">
        <v>1075</v>
      </c>
      <c r="J18" s="365"/>
      <c r="K18" s="460">
        <v>841</v>
      </c>
      <c r="L18" s="461"/>
    </row>
    <row r="19" spans="1:15" ht="12" customHeight="1">
      <c r="A19" s="137"/>
      <c r="B19" s="437"/>
      <c r="C19" s="464"/>
      <c r="D19" s="365"/>
      <c r="E19" s="460"/>
      <c r="F19" s="460"/>
      <c r="G19" s="463"/>
      <c r="H19" s="463"/>
      <c r="I19" s="365"/>
      <c r="J19" s="365"/>
      <c r="K19" s="460"/>
      <c r="L19" s="461"/>
    </row>
    <row r="20" spans="1:15" ht="12" customHeight="1">
      <c r="A20" s="230"/>
      <c r="B20" s="445" t="s">
        <v>1</v>
      </c>
      <c r="C20" s="468">
        <v>46871</v>
      </c>
      <c r="D20" s="359"/>
      <c r="E20" s="359">
        <v>37025</v>
      </c>
      <c r="F20" s="359"/>
      <c r="G20" s="471">
        <v>1799</v>
      </c>
      <c r="H20" s="471"/>
      <c r="I20" s="359">
        <v>3905</v>
      </c>
      <c r="J20" s="359"/>
      <c r="K20" s="359">
        <v>883</v>
      </c>
      <c r="L20" s="469"/>
    </row>
    <row r="21" spans="1:15" ht="12" customHeight="1">
      <c r="A21" s="228" t="s">
        <v>123</v>
      </c>
      <c r="B21" s="453"/>
      <c r="C21" s="468"/>
      <c r="D21" s="359"/>
      <c r="E21" s="359"/>
      <c r="F21" s="359"/>
      <c r="G21" s="471"/>
      <c r="H21" s="471"/>
      <c r="I21" s="359"/>
      <c r="J21" s="359"/>
      <c r="K21" s="359"/>
      <c r="L21" s="469"/>
    </row>
    <row r="22" spans="1:15" ht="12" customHeight="1">
      <c r="A22" s="228" t="s">
        <v>124</v>
      </c>
      <c r="B22" s="445" t="s">
        <v>125</v>
      </c>
      <c r="C22" s="468">
        <v>25943</v>
      </c>
      <c r="D22" s="359"/>
      <c r="E22" s="359">
        <v>19436</v>
      </c>
      <c r="F22" s="359"/>
      <c r="G22" s="471">
        <v>1475</v>
      </c>
      <c r="H22" s="471"/>
      <c r="I22" s="359">
        <v>2916</v>
      </c>
      <c r="J22" s="359"/>
      <c r="K22" s="359">
        <v>220</v>
      </c>
      <c r="L22" s="469"/>
    </row>
    <row r="23" spans="1:15" ht="12" customHeight="1">
      <c r="A23" s="228" t="s">
        <v>365</v>
      </c>
      <c r="B23" s="453"/>
      <c r="C23" s="468"/>
      <c r="D23" s="359"/>
      <c r="E23" s="359"/>
      <c r="F23" s="359"/>
      <c r="G23" s="471"/>
      <c r="H23" s="471"/>
      <c r="I23" s="359"/>
      <c r="J23" s="359"/>
      <c r="K23" s="359"/>
      <c r="L23" s="469"/>
    </row>
    <row r="24" spans="1:15" ht="12" customHeight="1">
      <c r="A24" s="228" t="s">
        <v>126</v>
      </c>
      <c r="B24" s="445" t="s">
        <v>127</v>
      </c>
      <c r="C24" s="468">
        <v>20928</v>
      </c>
      <c r="D24" s="359"/>
      <c r="E24" s="359">
        <v>17589</v>
      </c>
      <c r="F24" s="359"/>
      <c r="G24" s="471">
        <v>324</v>
      </c>
      <c r="H24" s="471"/>
      <c r="I24" s="359">
        <v>989</v>
      </c>
      <c r="J24" s="359"/>
      <c r="K24" s="359">
        <v>663</v>
      </c>
      <c r="L24" s="469"/>
    </row>
    <row r="25" spans="1:15" ht="12" customHeight="1" thickBot="1">
      <c r="A25" s="231"/>
      <c r="B25" s="446"/>
      <c r="C25" s="480"/>
      <c r="D25" s="470"/>
      <c r="E25" s="470"/>
      <c r="F25" s="470"/>
      <c r="G25" s="487"/>
      <c r="H25" s="487"/>
      <c r="I25" s="470"/>
      <c r="J25" s="470"/>
      <c r="K25" s="470"/>
      <c r="L25" s="488"/>
    </row>
    <row r="26" spans="1:15" ht="15" customHeight="1">
      <c r="A26" s="286" t="s">
        <v>366</v>
      </c>
      <c r="B26" s="286"/>
      <c r="C26" s="286"/>
      <c r="D26" s="286"/>
      <c r="E26" s="286"/>
      <c r="F26" s="286"/>
      <c r="G26" s="286"/>
      <c r="H26" s="286"/>
      <c r="I26" s="286"/>
      <c r="J26" s="286"/>
      <c r="K26" s="286"/>
      <c r="L26" s="309" t="s">
        <v>367</v>
      </c>
    </row>
    <row r="27" spans="1:15" ht="15" customHeight="1">
      <c r="A27" s="286"/>
      <c r="B27" s="286"/>
      <c r="C27" s="286"/>
      <c r="D27" s="286"/>
      <c r="E27" s="286"/>
      <c r="F27" s="286"/>
      <c r="G27" s="286"/>
      <c r="H27" s="286"/>
      <c r="I27" s="286"/>
      <c r="J27" s="286"/>
      <c r="K27" s="286"/>
    </row>
    <row r="28" spans="1:15" ht="15" customHeight="1" thickBot="1">
      <c r="A28" s="286" t="s">
        <v>136</v>
      </c>
      <c r="B28" s="286"/>
      <c r="C28" s="286"/>
      <c r="D28" s="286"/>
      <c r="E28" s="286"/>
      <c r="F28" s="286"/>
      <c r="G28" s="286"/>
      <c r="H28" s="286"/>
      <c r="I28" s="286"/>
      <c r="J28" s="286"/>
      <c r="K28" s="286"/>
      <c r="L28" s="309" t="s">
        <v>0</v>
      </c>
    </row>
    <row r="29" spans="1:15" ht="18" customHeight="1">
      <c r="A29" s="176"/>
      <c r="B29" s="177"/>
      <c r="C29" s="177"/>
      <c r="D29" s="418" t="s">
        <v>368</v>
      </c>
      <c r="E29" s="418"/>
      <c r="F29" s="418"/>
      <c r="G29" s="418" t="s">
        <v>369</v>
      </c>
      <c r="H29" s="418"/>
      <c r="I29" s="418"/>
      <c r="J29" s="484" t="s">
        <v>370</v>
      </c>
      <c r="K29" s="485"/>
      <c r="L29" s="486"/>
    </row>
    <row r="30" spans="1:15" ht="18" customHeight="1">
      <c r="A30" s="481" t="s">
        <v>371</v>
      </c>
      <c r="B30" s="482"/>
      <c r="C30" s="483"/>
      <c r="D30" s="440" t="s">
        <v>1</v>
      </c>
      <c r="E30" s="440"/>
      <c r="F30" s="303" t="s">
        <v>137</v>
      </c>
      <c r="G30" s="440" t="s">
        <v>1</v>
      </c>
      <c r="H30" s="440"/>
      <c r="I30" s="303" t="s">
        <v>137</v>
      </c>
      <c r="J30" s="478" t="s">
        <v>1</v>
      </c>
      <c r="K30" s="479"/>
      <c r="L30" s="139" t="s">
        <v>137</v>
      </c>
    </row>
    <row r="31" spans="1:15" ht="18" customHeight="1">
      <c r="A31" s="178"/>
      <c r="B31" s="179"/>
      <c r="C31" s="179"/>
      <c r="D31" s="140"/>
      <c r="E31" s="126" t="s">
        <v>138</v>
      </c>
      <c r="F31" s="125" t="s">
        <v>139</v>
      </c>
      <c r="G31" s="140"/>
      <c r="H31" s="126" t="s">
        <v>138</v>
      </c>
      <c r="I31" s="125" t="s">
        <v>139</v>
      </c>
      <c r="J31" s="140"/>
      <c r="K31" s="126" t="s">
        <v>138</v>
      </c>
      <c r="L31" s="141" t="s">
        <v>139</v>
      </c>
    </row>
    <row r="32" spans="1:15" s="162" customFormat="1" ht="15" customHeight="1">
      <c r="A32" s="465" t="s">
        <v>1</v>
      </c>
      <c r="B32" s="466"/>
      <c r="C32" s="467"/>
      <c r="D32" s="180">
        <f>D34+D38+D42+D53</f>
        <v>44359</v>
      </c>
      <c r="E32" s="142">
        <f>E34+E38+E42+E53</f>
        <v>26129</v>
      </c>
      <c r="F32" s="181">
        <v>0</v>
      </c>
      <c r="G32" s="142">
        <f>G34+G38+G42+G53</f>
        <v>44780</v>
      </c>
      <c r="H32" s="142">
        <f>H34+H38+H42+H53</f>
        <v>25435</v>
      </c>
      <c r="I32" s="181">
        <v>0</v>
      </c>
      <c r="J32" s="142">
        <f>J34+J38+J42+J53</f>
        <v>46871</v>
      </c>
      <c r="K32" s="142">
        <f>K34+K38+K42+K53</f>
        <v>25943</v>
      </c>
      <c r="L32" s="150">
        <v>0</v>
      </c>
      <c r="N32" s="20"/>
      <c r="O32" s="20"/>
    </row>
    <row r="33" spans="1:15" ht="12" customHeight="1">
      <c r="A33" s="307"/>
      <c r="B33" s="301"/>
      <c r="C33" s="301"/>
      <c r="D33" s="182"/>
      <c r="E33" s="143"/>
      <c r="F33" s="183"/>
      <c r="G33" s="143"/>
      <c r="H33" s="143"/>
      <c r="I33" s="183"/>
      <c r="J33" s="143"/>
      <c r="K33" s="143"/>
      <c r="L33" s="144"/>
      <c r="N33" s="20"/>
      <c r="O33" s="184"/>
    </row>
    <row r="34" spans="1:15" s="187" customFormat="1" ht="15" customHeight="1">
      <c r="A34" s="476" t="s">
        <v>140</v>
      </c>
      <c r="B34" s="477"/>
      <c r="C34" s="477"/>
      <c r="D34" s="185">
        <f>SUM(D35:D37)</f>
        <v>238</v>
      </c>
      <c r="E34" s="145">
        <f>SUM(E35:E37)</f>
        <v>203</v>
      </c>
      <c r="F34" s="186">
        <f>ROUNDUP(D34/$D$32*100,2)</f>
        <v>0.54</v>
      </c>
      <c r="G34" s="145">
        <f>SUM(G35:G37)</f>
        <v>205</v>
      </c>
      <c r="H34" s="145">
        <f>SUM(H35:H37)</f>
        <v>176</v>
      </c>
      <c r="I34" s="186">
        <f>G34/$G$32*100</f>
        <v>0.45779365788298348</v>
      </c>
      <c r="J34" s="145">
        <f>SUM(J35:J37)</f>
        <v>212</v>
      </c>
      <c r="K34" s="145">
        <f>SUM(K35:K37)</f>
        <v>174</v>
      </c>
      <c r="L34" s="146">
        <f>ROUNDUP(J34/$J$32*100,2)</f>
        <v>0.46</v>
      </c>
      <c r="N34" s="20"/>
      <c r="O34" s="184"/>
    </row>
    <row r="35" spans="1:15" ht="15" customHeight="1">
      <c r="A35" s="307" t="s">
        <v>372</v>
      </c>
      <c r="B35" s="472" t="s">
        <v>373</v>
      </c>
      <c r="C35" s="473"/>
      <c r="D35" s="143">
        <v>165</v>
      </c>
      <c r="E35" s="143">
        <v>131</v>
      </c>
      <c r="F35" s="183">
        <f>ROUNDUP(D35/$D$32*100,2)</f>
        <v>0.38</v>
      </c>
      <c r="G35" s="143">
        <v>143</v>
      </c>
      <c r="H35" s="143">
        <v>115</v>
      </c>
      <c r="I35" s="183">
        <f>G35/$G$32*100</f>
        <v>0.31933899062081283</v>
      </c>
      <c r="J35" s="143">
        <v>160</v>
      </c>
      <c r="K35" s="143">
        <v>126</v>
      </c>
      <c r="L35" s="144">
        <f t="shared" ref="L35:L42" si="0">J35/$J$32*100</f>
        <v>0.34136246293017003</v>
      </c>
      <c r="N35" s="20"/>
      <c r="O35" s="184"/>
    </row>
    <row r="36" spans="1:15" ht="15" customHeight="1">
      <c r="A36" s="307" t="s">
        <v>372</v>
      </c>
      <c r="B36" s="472" t="s">
        <v>374</v>
      </c>
      <c r="C36" s="473"/>
      <c r="D36" s="147">
        <v>0</v>
      </c>
      <c r="E36" s="147">
        <v>0</v>
      </c>
      <c r="F36" s="147">
        <v>0</v>
      </c>
      <c r="G36" s="147">
        <v>5</v>
      </c>
      <c r="H36" s="147">
        <v>4</v>
      </c>
      <c r="I36" s="188">
        <f>G36/G32*100</f>
        <v>1.1165698972755694E-2</v>
      </c>
      <c r="J36" s="147">
        <v>2</v>
      </c>
      <c r="K36" s="147">
        <v>1</v>
      </c>
      <c r="L36" s="144">
        <f t="shared" si="0"/>
        <v>4.2670307866271261E-3</v>
      </c>
      <c r="N36" s="20"/>
      <c r="O36" s="184"/>
    </row>
    <row r="37" spans="1:15" ht="15" customHeight="1">
      <c r="A37" s="307" t="s">
        <v>372</v>
      </c>
      <c r="B37" s="472" t="s">
        <v>375</v>
      </c>
      <c r="C37" s="473"/>
      <c r="D37" s="143">
        <v>73</v>
      </c>
      <c r="E37" s="143">
        <v>72</v>
      </c>
      <c r="F37" s="183">
        <f>ROUNDUP(D37/$D$32*100,2)</f>
        <v>0.17</v>
      </c>
      <c r="G37" s="143">
        <v>57</v>
      </c>
      <c r="H37" s="143">
        <v>57</v>
      </c>
      <c r="I37" s="183">
        <f t="shared" ref="I37:I42" si="1">G37/$G$32*100</f>
        <v>0.12728896828941491</v>
      </c>
      <c r="J37" s="143">
        <v>50</v>
      </c>
      <c r="K37" s="143">
        <v>47</v>
      </c>
      <c r="L37" s="144">
        <f t="shared" si="0"/>
        <v>0.10667576966567813</v>
      </c>
      <c r="N37" s="21"/>
      <c r="O37" s="184"/>
    </row>
    <row r="38" spans="1:15" s="187" customFormat="1" ht="15" customHeight="1">
      <c r="A38" s="476" t="s">
        <v>141</v>
      </c>
      <c r="B38" s="477"/>
      <c r="C38" s="477"/>
      <c r="D38" s="145">
        <f>SUM(D39:D41)</f>
        <v>8129</v>
      </c>
      <c r="E38" s="145">
        <f>SUM(E39:E41)</f>
        <v>6544</v>
      </c>
      <c r="F38" s="189">
        <f t="shared" ref="F38:F48" si="2">ROUNDUP(D38/$D$32*100,2)</f>
        <v>18.330000000000002</v>
      </c>
      <c r="G38" s="145">
        <f>SUM(G39:G41)</f>
        <v>7250</v>
      </c>
      <c r="H38" s="145">
        <f>SUM(H39:H41)</f>
        <v>5638</v>
      </c>
      <c r="I38" s="186">
        <f t="shared" si="1"/>
        <v>16.190263510495758</v>
      </c>
      <c r="J38" s="145">
        <f>SUM(J39:J41)</f>
        <v>6321</v>
      </c>
      <c r="K38" s="145">
        <f>SUM(K39:K41)</f>
        <v>4826</v>
      </c>
      <c r="L38" s="146">
        <f t="shared" si="0"/>
        <v>13.485950801135029</v>
      </c>
      <c r="N38" s="20"/>
      <c r="O38" s="184"/>
    </row>
    <row r="39" spans="1:15" ht="15" customHeight="1">
      <c r="A39" s="307" t="s">
        <v>372</v>
      </c>
      <c r="B39" s="472" t="s">
        <v>376</v>
      </c>
      <c r="C39" s="473"/>
      <c r="D39" s="143">
        <v>17</v>
      </c>
      <c r="E39" s="143">
        <v>11</v>
      </c>
      <c r="F39" s="183">
        <f t="shared" si="2"/>
        <v>0.04</v>
      </c>
      <c r="G39" s="143">
        <v>10</v>
      </c>
      <c r="H39" s="143">
        <v>8</v>
      </c>
      <c r="I39" s="183">
        <f t="shared" si="1"/>
        <v>2.2331397945511387E-2</v>
      </c>
      <c r="J39" s="143">
        <v>18</v>
      </c>
      <c r="K39" s="143">
        <v>14</v>
      </c>
      <c r="L39" s="144">
        <f t="shared" si="0"/>
        <v>3.8403277079644131E-2</v>
      </c>
      <c r="N39" s="22"/>
      <c r="O39" s="184"/>
    </row>
    <row r="40" spans="1:15" ht="15" customHeight="1">
      <c r="A40" s="307" t="s">
        <v>372</v>
      </c>
      <c r="B40" s="472" t="s">
        <v>377</v>
      </c>
      <c r="C40" s="473"/>
      <c r="D40" s="143">
        <v>5680</v>
      </c>
      <c r="E40" s="143">
        <v>4970</v>
      </c>
      <c r="F40" s="183">
        <f t="shared" si="2"/>
        <v>12.81</v>
      </c>
      <c r="G40" s="143">
        <v>4793</v>
      </c>
      <c r="H40" s="143">
        <v>4180</v>
      </c>
      <c r="I40" s="183">
        <f t="shared" si="1"/>
        <v>10.703439035283608</v>
      </c>
      <c r="J40" s="143">
        <v>4124</v>
      </c>
      <c r="K40" s="143">
        <v>3549</v>
      </c>
      <c r="L40" s="144">
        <f t="shared" si="0"/>
        <v>8.7986174820251328</v>
      </c>
      <c r="N40" s="20"/>
      <c r="O40" s="184"/>
    </row>
    <row r="41" spans="1:15" ht="15" customHeight="1">
      <c r="A41" s="307" t="s">
        <v>372</v>
      </c>
      <c r="B41" s="472" t="s">
        <v>378</v>
      </c>
      <c r="C41" s="473"/>
      <c r="D41" s="143">
        <v>2432</v>
      </c>
      <c r="E41" s="143">
        <v>1563</v>
      </c>
      <c r="F41" s="183">
        <f t="shared" si="2"/>
        <v>5.49</v>
      </c>
      <c r="G41" s="143">
        <v>2447</v>
      </c>
      <c r="H41" s="143">
        <v>1450</v>
      </c>
      <c r="I41" s="183">
        <f t="shared" si="1"/>
        <v>5.4644930772666367</v>
      </c>
      <c r="J41" s="143">
        <v>2179</v>
      </c>
      <c r="K41" s="143">
        <v>1263</v>
      </c>
      <c r="L41" s="144">
        <f t="shared" si="0"/>
        <v>4.6489300420302531</v>
      </c>
      <c r="N41" s="20"/>
      <c r="O41" s="184"/>
    </row>
    <row r="42" spans="1:15" s="187" customFormat="1" ht="15" customHeight="1">
      <c r="A42" s="476" t="s">
        <v>142</v>
      </c>
      <c r="B42" s="477"/>
      <c r="C42" s="477"/>
      <c r="D42" s="145">
        <f>SUM(D43:D52)</f>
        <v>35528</v>
      </c>
      <c r="E42" s="145">
        <f>SUM(E43:E52)</f>
        <v>19105</v>
      </c>
      <c r="F42" s="189">
        <f t="shared" si="2"/>
        <v>80.100000000000009</v>
      </c>
      <c r="G42" s="145">
        <f>SUM(G43:G52)</f>
        <v>36898</v>
      </c>
      <c r="H42" s="145">
        <f>SUM(H43:H52)</f>
        <v>19356</v>
      </c>
      <c r="I42" s="186">
        <f t="shared" si="1"/>
        <v>82.398392139347919</v>
      </c>
      <c r="J42" s="145">
        <f>SUM(J43:J52)</f>
        <v>35687</v>
      </c>
      <c r="K42" s="145">
        <f>SUM(K43:K52)</f>
        <v>18266</v>
      </c>
      <c r="L42" s="146">
        <f t="shared" si="0"/>
        <v>76.138763841181117</v>
      </c>
      <c r="N42" s="20"/>
      <c r="O42" s="184"/>
    </row>
    <row r="43" spans="1:15" ht="15" customHeight="1">
      <c r="A43" s="138" t="s">
        <v>379</v>
      </c>
      <c r="B43" s="492" t="s">
        <v>380</v>
      </c>
      <c r="C43" s="493"/>
      <c r="D43" s="143">
        <v>372</v>
      </c>
      <c r="E43" s="143">
        <v>315</v>
      </c>
      <c r="F43" s="183">
        <f t="shared" si="2"/>
        <v>0.84</v>
      </c>
      <c r="G43" s="143">
        <v>359</v>
      </c>
      <c r="H43" s="143">
        <v>279</v>
      </c>
      <c r="I43" s="183">
        <f t="shared" ref="I43:I52" si="3">G43/$G$32*100</f>
        <v>0.80169718624385888</v>
      </c>
      <c r="J43" s="143">
        <v>365</v>
      </c>
      <c r="K43" s="143">
        <v>288</v>
      </c>
      <c r="L43" s="144">
        <f t="shared" ref="L43:L52" si="4">J43/$J$32*100</f>
        <v>0.77873311855945038</v>
      </c>
      <c r="N43" s="20"/>
      <c r="O43" s="184"/>
    </row>
    <row r="44" spans="1:15" ht="15" customHeight="1">
      <c r="A44" s="307" t="s">
        <v>381</v>
      </c>
      <c r="B44" s="472" t="s">
        <v>285</v>
      </c>
      <c r="C44" s="473"/>
      <c r="D44" s="143">
        <v>3210</v>
      </c>
      <c r="E44" s="143">
        <v>2581</v>
      </c>
      <c r="F44" s="183">
        <f t="shared" si="2"/>
        <v>7.24</v>
      </c>
      <c r="G44" s="143">
        <v>4100</v>
      </c>
      <c r="H44" s="143">
        <v>3138</v>
      </c>
      <c r="I44" s="183">
        <f t="shared" si="3"/>
        <v>9.1558731576596699</v>
      </c>
      <c r="J44" s="143">
        <v>3896</v>
      </c>
      <c r="K44" s="143">
        <v>3022</v>
      </c>
      <c r="L44" s="144">
        <f t="shared" si="4"/>
        <v>8.3121759723496407</v>
      </c>
      <c r="N44" s="20"/>
      <c r="O44" s="190"/>
    </row>
    <row r="45" spans="1:15" ht="15" customHeight="1">
      <c r="A45" s="307"/>
      <c r="B45" s="472" t="s">
        <v>286</v>
      </c>
      <c r="C45" s="473"/>
      <c r="D45" s="491">
        <v>12164</v>
      </c>
      <c r="E45" s="490">
        <v>5870</v>
      </c>
      <c r="F45" s="489">
        <f>ROUNDUP(D45/$D$32*100,2)</f>
        <v>27.430000000000003</v>
      </c>
      <c r="G45" s="143">
        <v>9409</v>
      </c>
      <c r="H45" s="143">
        <v>4725</v>
      </c>
      <c r="I45" s="183">
        <f>G45/$G$32*100</f>
        <v>21.011612326931665</v>
      </c>
      <c r="J45" s="143">
        <v>8216</v>
      </c>
      <c r="K45" s="143">
        <v>4164</v>
      </c>
      <c r="L45" s="144">
        <f t="shared" si="4"/>
        <v>17.528962471464233</v>
      </c>
      <c r="N45" s="20"/>
      <c r="O45" s="190"/>
    </row>
    <row r="46" spans="1:15" ht="15" customHeight="1">
      <c r="A46" s="138" t="s">
        <v>381</v>
      </c>
      <c r="B46" s="492" t="s">
        <v>287</v>
      </c>
      <c r="C46" s="493"/>
      <c r="D46" s="491"/>
      <c r="E46" s="490"/>
      <c r="F46" s="489"/>
      <c r="G46" s="143">
        <v>3045</v>
      </c>
      <c r="H46" s="143">
        <v>1222</v>
      </c>
      <c r="I46" s="183">
        <f t="shared" si="3"/>
        <v>6.7999106744082178</v>
      </c>
      <c r="J46" s="143">
        <v>3169</v>
      </c>
      <c r="K46" s="143">
        <v>1268</v>
      </c>
      <c r="L46" s="144">
        <f t="shared" si="4"/>
        <v>6.76111028141068</v>
      </c>
    </row>
    <row r="47" spans="1:15" ht="15" customHeight="1">
      <c r="A47" s="307" t="s">
        <v>381</v>
      </c>
      <c r="B47" s="472" t="s">
        <v>382</v>
      </c>
      <c r="C47" s="473"/>
      <c r="D47" s="143">
        <v>1507</v>
      </c>
      <c r="E47" s="143">
        <v>736</v>
      </c>
      <c r="F47" s="183">
        <f t="shared" si="2"/>
        <v>3.4</v>
      </c>
      <c r="G47" s="143">
        <v>1308</v>
      </c>
      <c r="H47" s="143">
        <v>623</v>
      </c>
      <c r="I47" s="183">
        <f t="shared" si="3"/>
        <v>2.9209468512728898</v>
      </c>
      <c r="J47" s="143">
        <v>1265</v>
      </c>
      <c r="K47" s="143">
        <v>580</v>
      </c>
      <c r="L47" s="144">
        <f t="shared" si="4"/>
        <v>2.6988969725416569</v>
      </c>
    </row>
    <row r="48" spans="1:15" ht="15" customHeight="1">
      <c r="A48" s="307" t="s">
        <v>381</v>
      </c>
      <c r="B48" s="472" t="s">
        <v>383</v>
      </c>
      <c r="C48" s="473"/>
      <c r="D48" s="143">
        <v>615</v>
      </c>
      <c r="E48" s="143">
        <v>420</v>
      </c>
      <c r="F48" s="183">
        <f t="shared" si="2"/>
        <v>1.39</v>
      </c>
      <c r="G48" s="143">
        <v>696</v>
      </c>
      <c r="H48" s="143">
        <v>455</v>
      </c>
      <c r="I48" s="183">
        <f t="shared" si="3"/>
        <v>1.5542652970075927</v>
      </c>
      <c r="J48" s="143">
        <v>1080</v>
      </c>
      <c r="K48" s="143">
        <v>726</v>
      </c>
      <c r="L48" s="144">
        <f t="shared" si="4"/>
        <v>2.3041966247786481</v>
      </c>
    </row>
    <row r="49" spans="1:12" ht="15" customHeight="1">
      <c r="A49" s="307"/>
      <c r="B49" s="472" t="s">
        <v>289</v>
      </c>
      <c r="C49" s="473"/>
      <c r="D49" s="491">
        <v>15077</v>
      </c>
      <c r="E49" s="490">
        <v>7418</v>
      </c>
      <c r="F49" s="489">
        <f>ROUNDUP(D49/$D$32*100,2)</f>
        <v>33.989999999999995</v>
      </c>
      <c r="G49" s="143">
        <v>2657</v>
      </c>
      <c r="H49" s="143">
        <v>1149</v>
      </c>
      <c r="I49" s="183">
        <f>G49/G32*100</f>
        <v>5.9334524341223753</v>
      </c>
      <c r="J49" s="143">
        <v>2467</v>
      </c>
      <c r="K49" s="143">
        <v>1064</v>
      </c>
      <c r="L49" s="144">
        <f t="shared" si="4"/>
        <v>5.2633824753045593</v>
      </c>
    </row>
    <row r="50" spans="1:12" ht="15" customHeight="1">
      <c r="A50" s="307"/>
      <c r="B50" s="472" t="s">
        <v>288</v>
      </c>
      <c r="C50" s="473"/>
      <c r="D50" s="491"/>
      <c r="E50" s="490"/>
      <c r="F50" s="489"/>
      <c r="G50" s="143">
        <v>4885</v>
      </c>
      <c r="H50" s="143">
        <v>1287</v>
      </c>
      <c r="I50" s="183">
        <f>G50/G32*100</f>
        <v>10.908887896382314</v>
      </c>
      <c r="J50" s="143">
        <v>5658</v>
      </c>
      <c r="K50" s="143">
        <v>1539</v>
      </c>
      <c r="L50" s="144">
        <f>J50/$J$32*100</f>
        <v>12.071430095368138</v>
      </c>
    </row>
    <row r="51" spans="1:12" ht="15" customHeight="1">
      <c r="A51" s="307" t="s">
        <v>381</v>
      </c>
      <c r="B51" s="472" t="s">
        <v>384</v>
      </c>
      <c r="C51" s="473"/>
      <c r="D51" s="491"/>
      <c r="E51" s="490"/>
      <c r="F51" s="489"/>
      <c r="G51" s="143">
        <v>8032</v>
      </c>
      <c r="H51" s="143">
        <v>4800</v>
      </c>
      <c r="I51" s="183">
        <f t="shared" si="3"/>
        <v>17.936578829834747</v>
      </c>
      <c r="J51" s="143">
        <v>7390</v>
      </c>
      <c r="K51" s="143">
        <v>4139</v>
      </c>
      <c r="L51" s="144">
        <f>J51/$J$32*100</f>
        <v>15.766678756587229</v>
      </c>
    </row>
    <row r="52" spans="1:12" ht="15" customHeight="1">
      <c r="A52" s="307" t="s">
        <v>381</v>
      </c>
      <c r="B52" s="472" t="s">
        <v>385</v>
      </c>
      <c r="C52" s="473"/>
      <c r="D52" s="143">
        <v>2583</v>
      </c>
      <c r="E52" s="143">
        <v>1765</v>
      </c>
      <c r="F52" s="183">
        <f>ROUNDUP(D52/$D$32*100,2)</f>
        <v>5.83</v>
      </c>
      <c r="G52" s="143">
        <v>2407</v>
      </c>
      <c r="H52" s="143">
        <v>1678</v>
      </c>
      <c r="I52" s="183">
        <f t="shared" si="3"/>
        <v>5.3751674854845914</v>
      </c>
      <c r="J52" s="143">
        <v>2181</v>
      </c>
      <c r="K52" s="143">
        <v>1476</v>
      </c>
      <c r="L52" s="144">
        <f t="shared" si="4"/>
        <v>4.6531970728168801</v>
      </c>
    </row>
    <row r="53" spans="1:12" s="187" customFormat="1" ht="15" customHeight="1" thickBot="1">
      <c r="A53" s="474" t="s">
        <v>145</v>
      </c>
      <c r="B53" s="475"/>
      <c r="C53" s="475"/>
      <c r="D53" s="148">
        <v>464</v>
      </c>
      <c r="E53" s="148">
        <v>277</v>
      </c>
      <c r="F53" s="191">
        <f>ROUNDUP(D53/$D$32*100,2)</f>
        <v>1.05</v>
      </c>
      <c r="G53" s="148">
        <v>427</v>
      </c>
      <c r="H53" s="148">
        <v>265</v>
      </c>
      <c r="I53" s="192">
        <f>ROUNDUP(G53/$G$32*100,2)</f>
        <v>0.96</v>
      </c>
      <c r="J53" s="148">
        <v>4651</v>
      </c>
      <c r="K53" s="148">
        <v>2677</v>
      </c>
      <c r="L53" s="149">
        <f>J53/$J$32*100</f>
        <v>9.9229800943013799</v>
      </c>
    </row>
    <row r="54" spans="1:12" ht="15" customHeight="1">
      <c r="A54" s="105" t="s">
        <v>295</v>
      </c>
      <c r="B54" s="286"/>
      <c r="C54" s="286"/>
      <c r="D54" s="286"/>
      <c r="E54" s="286"/>
      <c r="F54" s="286"/>
      <c r="G54" s="286"/>
      <c r="H54" s="286"/>
      <c r="I54" s="286"/>
      <c r="J54" s="286"/>
      <c r="K54" s="286"/>
      <c r="L54" s="309" t="s">
        <v>386</v>
      </c>
    </row>
    <row r="55" spans="1:12" ht="15.95" customHeight="1">
      <c r="B55" s="105" t="s">
        <v>296</v>
      </c>
    </row>
  </sheetData>
  <sheetProtection selectLockedCells="1" selectUnlockedCells="1"/>
  <mergeCells count="97">
    <mergeCell ref="F49:F51"/>
    <mergeCell ref="F45:F46"/>
    <mergeCell ref="B39:C39"/>
    <mergeCell ref="B45:C45"/>
    <mergeCell ref="B49:C49"/>
    <mergeCell ref="A42:C42"/>
    <mergeCell ref="B41:C41"/>
    <mergeCell ref="B40:C40"/>
    <mergeCell ref="E45:E46"/>
    <mergeCell ref="D49:D51"/>
    <mergeCell ref="E49:E51"/>
    <mergeCell ref="B44:C44"/>
    <mergeCell ref="B43:C43"/>
    <mergeCell ref="D45:D46"/>
    <mergeCell ref="B47:C47"/>
    <mergeCell ref="B46:C46"/>
    <mergeCell ref="A34:C34"/>
    <mergeCell ref="I22:J23"/>
    <mergeCell ref="K22:L23"/>
    <mergeCell ref="D29:F29"/>
    <mergeCell ref="J30:K30"/>
    <mergeCell ref="B24:B25"/>
    <mergeCell ref="C24:D25"/>
    <mergeCell ref="E24:F25"/>
    <mergeCell ref="A30:C30"/>
    <mergeCell ref="G30:H30"/>
    <mergeCell ref="J29:L29"/>
    <mergeCell ref="G29:I29"/>
    <mergeCell ref="G22:H23"/>
    <mergeCell ref="G24:H25"/>
    <mergeCell ref="K24:L25"/>
    <mergeCell ref="D30:E30"/>
    <mergeCell ref="B37:C37"/>
    <mergeCell ref="B36:C36"/>
    <mergeCell ref="B35:C35"/>
    <mergeCell ref="A53:C53"/>
    <mergeCell ref="B52:C52"/>
    <mergeCell ref="B51:C51"/>
    <mergeCell ref="B48:C48"/>
    <mergeCell ref="B50:C50"/>
    <mergeCell ref="A38:C38"/>
    <mergeCell ref="K20:L21"/>
    <mergeCell ref="I24:J25"/>
    <mergeCell ref="G20:H21"/>
    <mergeCell ref="E22:F23"/>
    <mergeCell ref="B22:B23"/>
    <mergeCell ref="C22:D23"/>
    <mergeCell ref="B20:B21"/>
    <mergeCell ref="I18:J19"/>
    <mergeCell ref="I20:J21"/>
    <mergeCell ref="G18:H19"/>
    <mergeCell ref="C18:D19"/>
    <mergeCell ref="E18:F19"/>
    <mergeCell ref="C20:D21"/>
    <mergeCell ref="A32:C32"/>
    <mergeCell ref="E20:F21"/>
    <mergeCell ref="B8:B9"/>
    <mergeCell ref="C8:D9"/>
    <mergeCell ref="E8:F9"/>
    <mergeCell ref="E12:F13"/>
    <mergeCell ref="C14:D15"/>
    <mergeCell ref="E14:F15"/>
    <mergeCell ref="B16:B17"/>
    <mergeCell ref="C16:D17"/>
    <mergeCell ref="E16:F17"/>
    <mergeCell ref="G16:H17"/>
    <mergeCell ref="K16:L17"/>
    <mergeCell ref="I14:J15"/>
    <mergeCell ref="K14:L15"/>
    <mergeCell ref="I12:J13"/>
    <mergeCell ref="G12:H13"/>
    <mergeCell ref="G14:H15"/>
    <mergeCell ref="K18:L19"/>
    <mergeCell ref="B18:B19"/>
    <mergeCell ref="I8:J9"/>
    <mergeCell ref="K8:L9"/>
    <mergeCell ref="B12:B13"/>
    <mergeCell ref="K10:L11"/>
    <mergeCell ref="B14:B15"/>
    <mergeCell ref="E10:F11"/>
    <mergeCell ref="G10:H11"/>
    <mergeCell ref="I10:J11"/>
    <mergeCell ref="G8:H9"/>
    <mergeCell ref="C12:D13"/>
    <mergeCell ref="B10:B11"/>
    <mergeCell ref="C10:D11"/>
    <mergeCell ref="K12:L13"/>
    <mergeCell ref="I16:J17"/>
    <mergeCell ref="A1:L1"/>
    <mergeCell ref="A2:L2"/>
    <mergeCell ref="A4:L4"/>
    <mergeCell ref="A7:B7"/>
    <mergeCell ref="C7:D7"/>
    <mergeCell ref="E7:F7"/>
    <mergeCell ref="G7:H7"/>
    <mergeCell ref="K7:L7"/>
    <mergeCell ref="I7:J7"/>
  </mergeCells>
  <phoneticPr fontId="12"/>
  <printOptions horizontalCentered="1"/>
  <pageMargins left="0.59055118110236227" right="0.59055118110236227" top="0.59055118110236227" bottom="0.59055118110236227" header="0.39370078740157483" footer="0.39370078740157483"/>
  <pageSetup paperSize="9" firstPageNumber="60" orientation="portrait" useFirstPageNumber="1" verticalDpi="300" r:id="rId1"/>
  <headerFooter scaleWithDoc="0" alignWithMargins="0">
    <oddHeader>&amp;L労働力</oddHeader>
    <oddFooter>&amp;C&amp;11－&amp;12&amp;P&amp;11－</oddFooter>
  </headerFooter>
  <ignoredErrors>
    <ignoredError sqref="J42:K42 E42 G42:H42" formulaRange="1"/>
    <ignoredError sqref="F34:I38" formula="1"/>
    <ignoredError sqref="I42 F42" formula="1" formulaRange="1"/>
  </ignoredErrors>
</worksheet>
</file>

<file path=xl/worksheets/sheet7.xml><?xml version="1.0" encoding="utf-8"?>
<worksheet xmlns="http://schemas.openxmlformats.org/spreadsheetml/2006/main" xmlns:r="http://schemas.openxmlformats.org/officeDocument/2006/relationships">
  <dimension ref="A1:L49"/>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E20" sqref="E20"/>
    </sheetView>
  </sheetViews>
  <sheetFormatPr defaultRowHeight="17.100000000000001" customHeight="1"/>
  <cols>
    <col min="1" max="1" width="3.140625" style="105" customWidth="1"/>
    <col min="2" max="2" width="28.42578125" style="105" customWidth="1"/>
    <col min="3" max="3" width="10.28515625" style="105" customWidth="1"/>
    <col min="4" max="7" width="14.7109375" style="105" customWidth="1"/>
    <col min="8" max="16384" width="9.140625" style="105"/>
  </cols>
  <sheetData>
    <row r="1" spans="1:12" ht="5.0999999999999996" customHeight="1"/>
    <row r="2" spans="1:12" s="193" customFormat="1" ht="63.75" customHeight="1">
      <c r="A2" s="456" t="s">
        <v>322</v>
      </c>
      <c r="B2" s="456"/>
      <c r="C2" s="456"/>
      <c r="D2" s="456"/>
      <c r="E2" s="456"/>
      <c r="F2" s="456"/>
      <c r="G2" s="456"/>
    </row>
    <row r="3" spans="1:12" ht="15" customHeight="1">
      <c r="B3" s="194"/>
      <c r="C3" s="286"/>
      <c r="D3" s="286"/>
      <c r="E3" s="286"/>
      <c r="F3" s="286"/>
      <c r="G3" s="286"/>
    </row>
    <row r="4" spans="1:12" ht="15" customHeight="1" thickBot="1">
      <c r="A4" s="286" t="s">
        <v>146</v>
      </c>
      <c r="C4" s="286"/>
      <c r="D4" s="286"/>
      <c r="E4" s="286"/>
      <c r="F4" s="286"/>
      <c r="G4" s="309" t="s">
        <v>11</v>
      </c>
    </row>
    <row r="5" spans="1:12" ht="20.100000000000001" customHeight="1" thickBot="1">
      <c r="A5" s="195"/>
      <c r="B5" s="497" t="s">
        <v>147</v>
      </c>
      <c r="C5" s="457"/>
      <c r="D5" s="418" t="s">
        <v>120</v>
      </c>
      <c r="E5" s="196" t="s">
        <v>148</v>
      </c>
      <c r="F5" s="418" t="s">
        <v>149</v>
      </c>
      <c r="G5" s="459" t="s">
        <v>135</v>
      </c>
    </row>
    <row r="6" spans="1:12" ht="20.100000000000001" customHeight="1">
      <c r="A6" s="197"/>
      <c r="B6" s="498"/>
      <c r="C6" s="425"/>
      <c r="D6" s="405"/>
      <c r="E6" s="125" t="s">
        <v>150</v>
      </c>
      <c r="F6" s="405"/>
      <c r="G6" s="509"/>
    </row>
    <row r="7" spans="1:12" ht="15.95" customHeight="1">
      <c r="A7" s="501" t="s">
        <v>151</v>
      </c>
      <c r="B7" s="511"/>
      <c r="C7" s="306" t="s">
        <v>1</v>
      </c>
      <c r="D7" s="198">
        <f t="shared" ref="D7:G8" si="0">SUM(D9,D17,D25,D45)</f>
        <v>46871</v>
      </c>
      <c r="E7" s="199">
        <f t="shared" si="0"/>
        <v>38824</v>
      </c>
      <c r="F7" s="199">
        <f t="shared" si="0"/>
        <v>3905</v>
      </c>
      <c r="G7" s="200">
        <f t="shared" si="0"/>
        <v>883</v>
      </c>
    </row>
    <row r="8" spans="1:12" ht="15.95" customHeight="1">
      <c r="A8" s="503"/>
      <c r="B8" s="512"/>
      <c r="C8" s="305" t="s">
        <v>138</v>
      </c>
      <c r="D8" s="254">
        <f t="shared" si="0"/>
        <v>25943</v>
      </c>
      <c r="E8" s="24">
        <f t="shared" si="0"/>
        <v>20911</v>
      </c>
      <c r="F8" s="24">
        <f t="shared" si="0"/>
        <v>2916</v>
      </c>
      <c r="G8" s="274">
        <f t="shared" si="0"/>
        <v>220</v>
      </c>
    </row>
    <row r="9" spans="1:12" ht="15.95" customHeight="1">
      <c r="A9" s="501" t="s">
        <v>140</v>
      </c>
      <c r="B9" s="511"/>
      <c r="C9" s="201" t="s">
        <v>1</v>
      </c>
      <c r="D9" s="92">
        <f t="shared" ref="D9:G10" si="1">SUM(D11,D13,D15)</f>
        <v>212</v>
      </c>
      <c r="E9" s="26">
        <f t="shared" si="1"/>
        <v>76</v>
      </c>
      <c r="F9" s="26">
        <f t="shared" si="1"/>
        <v>111</v>
      </c>
      <c r="G9" s="151">
        <f t="shared" si="1"/>
        <v>25</v>
      </c>
    </row>
    <row r="10" spans="1:12" ht="15.95" customHeight="1">
      <c r="A10" s="503"/>
      <c r="B10" s="512"/>
      <c r="C10" s="202" t="s">
        <v>138</v>
      </c>
      <c r="D10" s="254">
        <f t="shared" si="1"/>
        <v>174</v>
      </c>
      <c r="E10" s="24">
        <f t="shared" si="1"/>
        <v>57</v>
      </c>
      <c r="F10" s="24">
        <f t="shared" si="1"/>
        <v>107</v>
      </c>
      <c r="G10" s="274">
        <f t="shared" si="1"/>
        <v>10</v>
      </c>
      <c r="L10" s="162"/>
    </row>
    <row r="11" spans="1:12" ht="15.95" customHeight="1">
      <c r="A11" s="307"/>
      <c r="B11" s="510" t="s">
        <v>152</v>
      </c>
      <c r="C11" s="203" t="s">
        <v>1</v>
      </c>
      <c r="D11" s="254">
        <v>160</v>
      </c>
      <c r="E11" s="24">
        <v>62</v>
      </c>
      <c r="F11" s="24">
        <v>75</v>
      </c>
      <c r="G11" s="274">
        <v>23</v>
      </c>
    </row>
    <row r="12" spans="1:12" ht="15.95" customHeight="1">
      <c r="A12" s="204"/>
      <c r="B12" s="508"/>
      <c r="C12" s="202" t="s">
        <v>138</v>
      </c>
      <c r="D12" s="254">
        <v>126</v>
      </c>
      <c r="E12" s="24">
        <v>44</v>
      </c>
      <c r="F12" s="24">
        <v>72</v>
      </c>
      <c r="G12" s="274">
        <v>10</v>
      </c>
    </row>
    <row r="13" spans="1:12" ht="15.95" customHeight="1">
      <c r="A13" s="205"/>
      <c r="B13" s="507" t="s">
        <v>153</v>
      </c>
      <c r="C13" s="203" t="s">
        <v>1</v>
      </c>
      <c r="D13" s="254">
        <v>2</v>
      </c>
      <c r="E13" s="24">
        <v>1</v>
      </c>
      <c r="F13" s="275">
        <v>1</v>
      </c>
      <c r="G13" s="276" t="s">
        <v>387</v>
      </c>
    </row>
    <row r="14" spans="1:12" ht="15.95" customHeight="1">
      <c r="A14" s="204"/>
      <c r="B14" s="508"/>
      <c r="C14" s="202" t="s">
        <v>138</v>
      </c>
      <c r="D14" s="254">
        <v>1</v>
      </c>
      <c r="E14" s="275" t="s">
        <v>387</v>
      </c>
      <c r="F14" s="275">
        <v>1</v>
      </c>
      <c r="G14" s="276" t="s">
        <v>387</v>
      </c>
    </row>
    <row r="15" spans="1:12" ht="15.95" customHeight="1">
      <c r="A15" s="205"/>
      <c r="B15" s="499" t="s">
        <v>154</v>
      </c>
      <c r="C15" s="203" t="s">
        <v>1</v>
      </c>
      <c r="D15" s="254">
        <v>50</v>
      </c>
      <c r="E15" s="24">
        <v>13</v>
      </c>
      <c r="F15" s="24">
        <v>35</v>
      </c>
      <c r="G15" s="274">
        <v>2</v>
      </c>
    </row>
    <row r="16" spans="1:12" ht="15.95" customHeight="1">
      <c r="A16" s="204"/>
      <c r="B16" s="500"/>
      <c r="C16" s="202" t="s">
        <v>138</v>
      </c>
      <c r="D16" s="254">
        <v>47</v>
      </c>
      <c r="E16" s="24">
        <v>13</v>
      </c>
      <c r="F16" s="24">
        <v>34</v>
      </c>
      <c r="G16" s="276" t="s">
        <v>387</v>
      </c>
      <c r="J16" s="105">
        <f>+D25/D7</f>
        <v>0.76138763841181112</v>
      </c>
    </row>
    <row r="17" spans="1:7" ht="15.95" customHeight="1">
      <c r="A17" s="501" t="s">
        <v>141</v>
      </c>
      <c r="B17" s="502"/>
      <c r="C17" s="201" t="s">
        <v>1</v>
      </c>
      <c r="D17" s="92">
        <f t="shared" ref="D17:G18" si="2">SUM(D19,D21,D23)</f>
        <v>6321</v>
      </c>
      <c r="E17" s="26">
        <f t="shared" si="2"/>
        <v>5296</v>
      </c>
      <c r="F17" s="26">
        <f t="shared" si="2"/>
        <v>830</v>
      </c>
      <c r="G17" s="151">
        <f t="shared" si="2"/>
        <v>158</v>
      </c>
    </row>
    <row r="18" spans="1:7" ht="15.95" customHeight="1">
      <c r="A18" s="503"/>
      <c r="B18" s="504"/>
      <c r="C18" s="202" t="s">
        <v>138</v>
      </c>
      <c r="D18" s="254">
        <f t="shared" si="2"/>
        <v>4826</v>
      </c>
      <c r="E18" s="24">
        <f t="shared" si="2"/>
        <v>3976</v>
      </c>
      <c r="F18" s="24">
        <f t="shared" si="2"/>
        <v>783</v>
      </c>
      <c r="G18" s="274">
        <f t="shared" si="2"/>
        <v>59</v>
      </c>
    </row>
    <row r="19" spans="1:7" ht="15.95" customHeight="1">
      <c r="A19" s="205"/>
      <c r="B19" s="499" t="s">
        <v>155</v>
      </c>
      <c r="C19" s="203" t="s">
        <v>1</v>
      </c>
      <c r="D19" s="254">
        <v>18</v>
      </c>
      <c r="E19" s="24">
        <v>17</v>
      </c>
      <c r="F19" s="275">
        <v>1</v>
      </c>
      <c r="G19" s="276" t="s">
        <v>387</v>
      </c>
    </row>
    <row r="20" spans="1:7" ht="15.95" customHeight="1">
      <c r="A20" s="204"/>
      <c r="B20" s="500"/>
      <c r="C20" s="202" t="s">
        <v>138</v>
      </c>
      <c r="D20" s="254">
        <v>14</v>
      </c>
      <c r="E20" s="24">
        <v>13</v>
      </c>
      <c r="F20" s="275">
        <v>1</v>
      </c>
      <c r="G20" s="276" t="s">
        <v>387</v>
      </c>
    </row>
    <row r="21" spans="1:7" ht="15.95" customHeight="1">
      <c r="A21" s="205"/>
      <c r="B21" s="499" t="s">
        <v>156</v>
      </c>
      <c r="C21" s="203" t="s">
        <v>1</v>
      </c>
      <c r="D21" s="254">
        <v>4124</v>
      </c>
      <c r="E21" s="24">
        <v>3418</v>
      </c>
      <c r="F21" s="24">
        <v>596</v>
      </c>
      <c r="G21" s="274">
        <v>108</v>
      </c>
    </row>
    <row r="22" spans="1:7" ht="15.95" customHeight="1">
      <c r="A22" s="204"/>
      <c r="B22" s="500"/>
      <c r="C22" s="202" t="s">
        <v>138</v>
      </c>
      <c r="D22" s="254">
        <v>3549</v>
      </c>
      <c r="E22" s="24">
        <v>2910</v>
      </c>
      <c r="F22" s="24">
        <v>592</v>
      </c>
      <c r="G22" s="274">
        <v>46</v>
      </c>
    </row>
    <row r="23" spans="1:7" ht="15.95" customHeight="1">
      <c r="A23" s="205"/>
      <c r="B23" s="499" t="s">
        <v>157</v>
      </c>
      <c r="C23" s="203" t="s">
        <v>1</v>
      </c>
      <c r="D23" s="254">
        <v>2179</v>
      </c>
      <c r="E23" s="24">
        <v>1861</v>
      </c>
      <c r="F23" s="24">
        <v>233</v>
      </c>
      <c r="G23" s="274">
        <v>50</v>
      </c>
    </row>
    <row r="24" spans="1:7" ht="15.95" customHeight="1">
      <c r="A24" s="204"/>
      <c r="B24" s="500"/>
      <c r="C24" s="202" t="s">
        <v>138</v>
      </c>
      <c r="D24" s="254">
        <v>1263</v>
      </c>
      <c r="E24" s="24">
        <v>1053</v>
      </c>
      <c r="F24" s="24">
        <v>190</v>
      </c>
      <c r="G24" s="274">
        <v>13</v>
      </c>
    </row>
    <row r="25" spans="1:7" ht="15.95" customHeight="1">
      <c r="A25" s="501" t="s">
        <v>142</v>
      </c>
      <c r="B25" s="502"/>
      <c r="C25" s="201" t="s">
        <v>1</v>
      </c>
      <c r="D25" s="92">
        <f t="shared" ref="D25:G26" si="3">SUM(D27,D29,D31,D33,D35,D37,D39,D41,D43)</f>
        <v>35687</v>
      </c>
      <c r="E25" s="26">
        <f t="shared" si="3"/>
        <v>32184</v>
      </c>
      <c r="F25" s="26">
        <f t="shared" si="3"/>
        <v>2819</v>
      </c>
      <c r="G25" s="151">
        <f t="shared" si="3"/>
        <v>664</v>
      </c>
    </row>
    <row r="26" spans="1:7" ht="15.95" customHeight="1">
      <c r="A26" s="503"/>
      <c r="B26" s="504"/>
      <c r="C26" s="202" t="s">
        <v>138</v>
      </c>
      <c r="D26" s="254">
        <f t="shared" si="3"/>
        <v>18266</v>
      </c>
      <c r="E26" s="24">
        <f t="shared" si="3"/>
        <v>16192</v>
      </c>
      <c r="F26" s="24">
        <f t="shared" si="3"/>
        <v>1924</v>
      </c>
      <c r="G26" s="274">
        <f t="shared" si="3"/>
        <v>142</v>
      </c>
    </row>
    <row r="27" spans="1:7" ht="15.95" customHeight="1">
      <c r="A27" s="205"/>
      <c r="B27" s="505" t="s">
        <v>158</v>
      </c>
      <c r="C27" s="203" t="s">
        <v>1</v>
      </c>
      <c r="D27" s="254">
        <v>365</v>
      </c>
      <c r="E27" s="24">
        <v>365</v>
      </c>
      <c r="F27" s="275" t="s">
        <v>387</v>
      </c>
      <c r="G27" s="276" t="s">
        <v>387</v>
      </c>
    </row>
    <row r="28" spans="1:7" ht="15.95" customHeight="1">
      <c r="A28" s="204"/>
      <c r="B28" s="506"/>
      <c r="C28" s="202" t="s">
        <v>138</v>
      </c>
      <c r="D28" s="254">
        <v>288</v>
      </c>
      <c r="E28" s="24">
        <v>288</v>
      </c>
      <c r="F28" s="275" t="s">
        <v>387</v>
      </c>
      <c r="G28" s="276" t="s">
        <v>387</v>
      </c>
    </row>
    <row r="29" spans="1:7" ht="15.95" customHeight="1">
      <c r="A29" s="307"/>
      <c r="B29" s="507" t="s">
        <v>290</v>
      </c>
      <c r="C29" s="203" t="s">
        <v>1</v>
      </c>
      <c r="D29" s="254">
        <v>1431</v>
      </c>
      <c r="E29" s="24">
        <v>1376</v>
      </c>
      <c r="F29" s="275">
        <v>52</v>
      </c>
      <c r="G29" s="276">
        <v>3</v>
      </c>
    </row>
    <row r="30" spans="1:7" ht="15.95" customHeight="1">
      <c r="A30" s="307"/>
      <c r="B30" s="508"/>
      <c r="C30" s="202" t="s">
        <v>138</v>
      </c>
      <c r="D30" s="254">
        <v>959</v>
      </c>
      <c r="E30" s="24">
        <v>917</v>
      </c>
      <c r="F30" s="275">
        <v>42</v>
      </c>
      <c r="G30" s="276">
        <v>0</v>
      </c>
    </row>
    <row r="31" spans="1:7" ht="15.95" customHeight="1">
      <c r="A31" s="205"/>
      <c r="B31" s="499" t="s">
        <v>291</v>
      </c>
      <c r="C31" s="203" t="s">
        <v>1</v>
      </c>
      <c r="D31" s="254">
        <v>2465</v>
      </c>
      <c r="E31" s="24">
        <v>2292</v>
      </c>
      <c r="F31" s="24">
        <v>163</v>
      </c>
      <c r="G31" s="274">
        <v>7</v>
      </c>
    </row>
    <row r="32" spans="1:7" ht="15.95" customHeight="1">
      <c r="A32" s="204"/>
      <c r="B32" s="500"/>
      <c r="C32" s="202" t="s">
        <v>138</v>
      </c>
      <c r="D32" s="254">
        <v>2063</v>
      </c>
      <c r="E32" s="24">
        <v>1899</v>
      </c>
      <c r="F32" s="24">
        <v>160</v>
      </c>
      <c r="G32" s="276">
        <v>2</v>
      </c>
    </row>
    <row r="33" spans="1:7" ht="15.95" customHeight="1">
      <c r="A33" s="307"/>
      <c r="B33" s="507" t="s">
        <v>292</v>
      </c>
      <c r="C33" s="203" t="s">
        <v>1</v>
      </c>
      <c r="D33" s="254">
        <v>8216</v>
      </c>
      <c r="E33" s="24">
        <v>7352</v>
      </c>
      <c r="F33" s="24">
        <v>633</v>
      </c>
      <c r="G33" s="276">
        <v>226</v>
      </c>
    </row>
    <row r="34" spans="1:7" ht="15.95" customHeight="1">
      <c r="A34" s="307"/>
      <c r="B34" s="508"/>
      <c r="C34" s="202" t="s">
        <v>138</v>
      </c>
      <c r="D34" s="254">
        <v>4164</v>
      </c>
      <c r="E34" s="24">
        <v>3690</v>
      </c>
      <c r="F34" s="24">
        <v>425</v>
      </c>
      <c r="G34" s="276">
        <v>45</v>
      </c>
    </row>
    <row r="35" spans="1:7" ht="15.95" customHeight="1">
      <c r="A35" s="205"/>
      <c r="B35" s="499" t="s">
        <v>287</v>
      </c>
      <c r="C35" s="203" t="s">
        <v>1</v>
      </c>
      <c r="D35" s="254">
        <v>3169</v>
      </c>
      <c r="E35" s="24">
        <v>2637</v>
      </c>
      <c r="F35" s="24">
        <v>411</v>
      </c>
      <c r="G35" s="274">
        <v>120</v>
      </c>
    </row>
    <row r="36" spans="1:7" ht="15.95" customHeight="1">
      <c r="A36" s="204"/>
      <c r="B36" s="500"/>
      <c r="C36" s="202" t="s">
        <v>138</v>
      </c>
      <c r="D36" s="254">
        <v>1268</v>
      </c>
      <c r="E36" s="24">
        <v>1021</v>
      </c>
      <c r="F36" s="24">
        <v>222</v>
      </c>
      <c r="G36" s="274">
        <v>25</v>
      </c>
    </row>
    <row r="37" spans="1:7" ht="15.95" customHeight="1">
      <c r="A37" s="205"/>
      <c r="B37" s="499" t="s">
        <v>143</v>
      </c>
      <c r="C37" s="203" t="s">
        <v>1</v>
      </c>
      <c r="D37" s="254">
        <v>1265</v>
      </c>
      <c r="E37" s="24">
        <v>1194</v>
      </c>
      <c r="F37" s="24">
        <v>55</v>
      </c>
      <c r="G37" s="274">
        <v>14</v>
      </c>
    </row>
    <row r="38" spans="1:7" ht="15.95" customHeight="1">
      <c r="A38" s="204"/>
      <c r="B38" s="500"/>
      <c r="C38" s="202" t="s">
        <v>138</v>
      </c>
      <c r="D38" s="254">
        <v>580</v>
      </c>
      <c r="E38" s="24">
        <v>536</v>
      </c>
      <c r="F38" s="24">
        <v>40</v>
      </c>
      <c r="G38" s="274">
        <v>3</v>
      </c>
    </row>
    <row r="39" spans="1:7" ht="15.95" customHeight="1">
      <c r="A39" s="205"/>
      <c r="B39" s="499" t="s">
        <v>159</v>
      </c>
      <c r="C39" s="203" t="s">
        <v>1</v>
      </c>
      <c r="D39" s="254">
        <v>1080</v>
      </c>
      <c r="E39" s="24">
        <v>829</v>
      </c>
      <c r="F39" s="24">
        <v>207</v>
      </c>
      <c r="G39" s="274">
        <v>43</v>
      </c>
    </row>
    <row r="40" spans="1:7" ht="15.95" customHeight="1">
      <c r="A40" s="204"/>
      <c r="B40" s="500"/>
      <c r="C40" s="202" t="s">
        <v>138</v>
      </c>
      <c r="D40" s="254">
        <v>726</v>
      </c>
      <c r="E40" s="24">
        <v>529</v>
      </c>
      <c r="F40" s="24">
        <v>183</v>
      </c>
      <c r="G40" s="274">
        <v>14</v>
      </c>
    </row>
    <row r="41" spans="1:7" ht="15.95" customHeight="1">
      <c r="A41" s="205"/>
      <c r="B41" s="499" t="s">
        <v>144</v>
      </c>
      <c r="C41" s="203" t="s">
        <v>1</v>
      </c>
      <c r="D41" s="254">
        <v>15515</v>
      </c>
      <c r="E41" s="24">
        <v>13959</v>
      </c>
      <c r="F41" s="24">
        <v>1298</v>
      </c>
      <c r="G41" s="274">
        <v>251</v>
      </c>
    </row>
    <row r="42" spans="1:7" ht="15.95" customHeight="1">
      <c r="A42" s="204"/>
      <c r="B42" s="500"/>
      <c r="C42" s="202" t="s">
        <v>138</v>
      </c>
      <c r="D42" s="254">
        <v>6742</v>
      </c>
      <c r="E42" s="24">
        <v>5836</v>
      </c>
      <c r="F42" s="24">
        <v>852</v>
      </c>
      <c r="G42" s="274">
        <v>53</v>
      </c>
    </row>
    <row r="43" spans="1:7" ht="15.95" customHeight="1">
      <c r="A43" s="205"/>
      <c r="B43" s="308" t="s">
        <v>160</v>
      </c>
      <c r="C43" s="203" t="s">
        <v>1</v>
      </c>
      <c r="D43" s="254">
        <v>2181</v>
      </c>
      <c r="E43" s="24">
        <v>2180</v>
      </c>
      <c r="F43" s="275" t="s">
        <v>387</v>
      </c>
      <c r="G43" s="276" t="s">
        <v>387</v>
      </c>
    </row>
    <row r="44" spans="1:7" ht="15.95" customHeight="1">
      <c r="A44" s="204"/>
      <c r="B44" s="305" t="s">
        <v>161</v>
      </c>
      <c r="C44" s="202" t="s">
        <v>138</v>
      </c>
      <c r="D44" s="254">
        <v>1476</v>
      </c>
      <c r="E44" s="24">
        <v>1476</v>
      </c>
      <c r="F44" s="275" t="s">
        <v>387</v>
      </c>
      <c r="G44" s="276" t="s">
        <v>387</v>
      </c>
    </row>
    <row r="45" spans="1:7" ht="15.95" customHeight="1">
      <c r="A45" s="494" t="s">
        <v>145</v>
      </c>
      <c r="B45" s="472"/>
      <c r="C45" s="206" t="s">
        <v>1</v>
      </c>
      <c r="D45" s="92">
        <v>4651</v>
      </c>
      <c r="E45" s="26">
        <v>1268</v>
      </c>
      <c r="F45" s="26">
        <v>145</v>
      </c>
      <c r="G45" s="151">
        <v>36</v>
      </c>
    </row>
    <row r="46" spans="1:7" ht="15.95" customHeight="1" thickBot="1">
      <c r="A46" s="495"/>
      <c r="B46" s="496"/>
      <c r="C46" s="207" t="s">
        <v>138</v>
      </c>
      <c r="D46" s="277">
        <v>2677</v>
      </c>
      <c r="E46" s="237">
        <v>686</v>
      </c>
      <c r="F46" s="237">
        <v>102</v>
      </c>
      <c r="G46" s="278">
        <v>9</v>
      </c>
    </row>
    <row r="47" spans="1:7" ht="15" customHeight="1">
      <c r="A47" s="286" t="s">
        <v>162</v>
      </c>
      <c r="C47" s="286"/>
      <c r="D47" s="286"/>
      <c r="E47" s="286"/>
      <c r="G47" s="269" t="s">
        <v>388</v>
      </c>
    </row>
    <row r="48" spans="1:7" ht="17.100000000000001" customHeight="1">
      <c r="C48" s="286"/>
      <c r="D48" s="286"/>
      <c r="E48" s="286"/>
      <c r="F48" s="286"/>
      <c r="G48" s="286"/>
    </row>
    <row r="49" spans="3:7" ht="17.100000000000001" customHeight="1">
      <c r="C49" s="286"/>
      <c r="D49" s="286"/>
      <c r="E49" s="286"/>
      <c r="F49" s="286"/>
      <c r="G49" s="286"/>
    </row>
  </sheetData>
  <sheetProtection selectLockedCells="1" selectUnlockedCells="1"/>
  <mergeCells count="24">
    <mergeCell ref="G5:G6"/>
    <mergeCell ref="A2:G2"/>
    <mergeCell ref="B11:B12"/>
    <mergeCell ref="B13:B14"/>
    <mergeCell ref="D5:D6"/>
    <mergeCell ref="F5:F6"/>
    <mergeCell ref="A9:B10"/>
    <mergeCell ref="A7:B8"/>
    <mergeCell ref="A45:B46"/>
    <mergeCell ref="B5:C6"/>
    <mergeCell ref="B15:B16"/>
    <mergeCell ref="B19:B20"/>
    <mergeCell ref="B37:B38"/>
    <mergeCell ref="B39:B40"/>
    <mergeCell ref="A17:B18"/>
    <mergeCell ref="B41:B42"/>
    <mergeCell ref="B21:B22"/>
    <mergeCell ref="B23:B24"/>
    <mergeCell ref="B27:B28"/>
    <mergeCell ref="B31:B32"/>
    <mergeCell ref="B35:B36"/>
    <mergeCell ref="A25:B26"/>
    <mergeCell ref="B29:B30"/>
    <mergeCell ref="B33:B34"/>
  </mergeCells>
  <phoneticPr fontId="12"/>
  <printOptions horizontalCentered="1"/>
  <pageMargins left="0.59055118110236227" right="0.59055118110236227" top="0.59055118110236227" bottom="0.59055118110236227" header="0.39370078740157483" footer="0.39370078740157483"/>
  <pageSetup paperSize="9" firstPageNumber="61" orientation="portrait" useFirstPageNumber="1" verticalDpi="300"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dimension ref="A1:P34"/>
  <sheetViews>
    <sheetView view="pageBreakPreview" zoomScaleNormal="100" zoomScaleSheetLayoutView="100" workbookViewId="0">
      <selection activeCell="A18" sqref="A18"/>
    </sheetView>
  </sheetViews>
  <sheetFormatPr defaultRowHeight="21.95" customHeight="1"/>
  <cols>
    <col min="1" max="1" width="15.7109375" style="105" customWidth="1"/>
    <col min="2" max="9" width="10.28515625" style="105" customWidth="1"/>
    <col min="10" max="10" width="8.85546875" style="105" customWidth="1"/>
    <col min="11" max="11" width="2.7109375" style="105" customWidth="1"/>
    <col min="12" max="12" width="10" style="105" customWidth="1"/>
    <col min="13" max="16384" width="9.140625" style="105"/>
  </cols>
  <sheetData>
    <row r="1" spans="1:15" ht="5.0999999999999996" customHeight="1">
      <c r="A1" s="286"/>
      <c r="I1" s="309"/>
      <c r="J1" s="179"/>
      <c r="K1" s="179"/>
      <c r="L1" s="179"/>
    </row>
    <row r="2" spans="1:15" ht="15" customHeight="1" thickBot="1">
      <c r="A2" s="286" t="s">
        <v>163</v>
      </c>
      <c r="I2" s="309" t="s">
        <v>11</v>
      </c>
      <c r="J2" s="179"/>
      <c r="K2" s="179"/>
      <c r="L2" s="179"/>
    </row>
    <row r="3" spans="1:15" ht="20.100000000000001" customHeight="1" thickBot="1">
      <c r="A3" s="519" t="s">
        <v>253</v>
      </c>
      <c r="B3" s="421" t="s">
        <v>311</v>
      </c>
      <c r="C3" s="421" t="s">
        <v>393</v>
      </c>
      <c r="D3" s="418" t="s">
        <v>271</v>
      </c>
      <c r="E3" s="513" t="s">
        <v>394</v>
      </c>
      <c r="F3" s="514" t="s">
        <v>395</v>
      </c>
      <c r="G3" s="514"/>
      <c r="H3" s="514"/>
      <c r="I3" s="515"/>
      <c r="J3" s="304"/>
      <c r="K3" s="304"/>
      <c r="L3" s="304"/>
    </row>
    <row r="4" spans="1:15" ht="20.100000000000001" customHeight="1" thickBot="1">
      <c r="A4" s="429"/>
      <c r="B4" s="422"/>
      <c r="C4" s="422"/>
      <c r="D4" s="405"/>
      <c r="E4" s="405"/>
      <c r="F4" s="437" t="s">
        <v>327</v>
      </c>
      <c r="G4" s="516" t="s">
        <v>400</v>
      </c>
      <c r="H4" s="516" t="s">
        <v>399</v>
      </c>
      <c r="I4" s="518" t="s">
        <v>165</v>
      </c>
      <c r="J4" s="179"/>
      <c r="K4" s="179"/>
      <c r="L4" s="179"/>
    </row>
    <row r="5" spans="1:15" ht="20.100000000000001" customHeight="1">
      <c r="A5" s="520"/>
      <c r="B5" s="423"/>
      <c r="C5" s="423"/>
      <c r="D5" s="405"/>
      <c r="E5" s="405"/>
      <c r="F5" s="437"/>
      <c r="G5" s="517"/>
      <c r="H5" s="517"/>
      <c r="I5" s="518"/>
      <c r="J5" s="179"/>
      <c r="K5" s="208"/>
      <c r="L5" s="304"/>
    </row>
    <row r="6" spans="1:15" ht="20.100000000000001" customHeight="1">
      <c r="A6" s="209" t="s">
        <v>166</v>
      </c>
      <c r="B6" s="210">
        <v>9135</v>
      </c>
      <c r="C6" s="24">
        <f>SUM(C7:C18)</f>
        <v>9147</v>
      </c>
      <c r="D6" s="24">
        <f>SUM(D7:D18)</f>
        <v>9038</v>
      </c>
      <c r="E6" s="24">
        <f>SUM(E7:E18)</f>
        <v>8942</v>
      </c>
      <c r="F6" s="314">
        <f t="shared" ref="F6:F18" si="0">SUM(G6:I6)</f>
        <v>8868</v>
      </c>
      <c r="G6" s="24">
        <f>SUM(G7:G18)</f>
        <v>6153</v>
      </c>
      <c r="H6" s="24">
        <f t="shared" ref="H6:I6" si="1">SUM(H7:H18)</f>
        <v>2707</v>
      </c>
      <c r="I6" s="315">
        <f t="shared" si="1"/>
        <v>8</v>
      </c>
      <c r="J6" s="25"/>
      <c r="K6" s="179"/>
      <c r="L6" s="179"/>
    </row>
    <row r="7" spans="1:15" ht="20.100000000000001" customHeight="1">
      <c r="A7" s="211" t="s">
        <v>23</v>
      </c>
      <c r="B7" s="210">
        <v>505</v>
      </c>
      <c r="C7" s="210">
        <v>492</v>
      </c>
      <c r="D7" s="210">
        <v>487</v>
      </c>
      <c r="E7" s="210">
        <v>491</v>
      </c>
      <c r="F7" s="314">
        <f t="shared" si="0"/>
        <v>481</v>
      </c>
      <c r="G7" s="24">
        <v>350</v>
      </c>
      <c r="H7" s="24">
        <v>131</v>
      </c>
      <c r="I7" s="316">
        <v>0</v>
      </c>
      <c r="J7" s="25"/>
      <c r="K7" s="179"/>
      <c r="L7" s="179"/>
    </row>
    <row r="8" spans="1:15" ht="20.100000000000001" customHeight="1">
      <c r="A8" s="211" t="s">
        <v>167</v>
      </c>
      <c r="B8" s="210">
        <v>1825</v>
      </c>
      <c r="C8" s="210">
        <v>1821</v>
      </c>
      <c r="D8" s="210">
        <v>1802</v>
      </c>
      <c r="E8" s="210">
        <v>1782</v>
      </c>
      <c r="F8" s="314">
        <f t="shared" si="0"/>
        <v>1761</v>
      </c>
      <c r="G8" s="24">
        <v>1279</v>
      </c>
      <c r="H8" s="24">
        <v>480</v>
      </c>
      <c r="I8" s="317">
        <v>2</v>
      </c>
      <c r="J8" s="25"/>
      <c r="K8" s="179"/>
      <c r="L8" s="291"/>
      <c r="M8" s="24"/>
    </row>
    <row r="9" spans="1:15" ht="20.100000000000001" customHeight="1">
      <c r="A9" s="211" t="s">
        <v>4</v>
      </c>
      <c r="B9" s="210">
        <v>912</v>
      </c>
      <c r="C9" s="210">
        <v>903</v>
      </c>
      <c r="D9" s="210">
        <v>903</v>
      </c>
      <c r="E9" s="210">
        <v>906</v>
      </c>
      <c r="F9" s="314">
        <f t="shared" si="0"/>
        <v>899</v>
      </c>
      <c r="G9" s="24">
        <v>629</v>
      </c>
      <c r="H9" s="24">
        <v>270</v>
      </c>
      <c r="I9" s="317">
        <v>0</v>
      </c>
      <c r="J9" s="25"/>
      <c r="K9" s="179"/>
      <c r="L9" s="291"/>
      <c r="M9" s="24"/>
    </row>
    <row r="10" spans="1:15" ht="20.100000000000001" customHeight="1">
      <c r="A10" s="302" t="s">
        <v>24</v>
      </c>
      <c r="B10" s="212">
        <v>487</v>
      </c>
      <c r="C10" s="212">
        <v>476</v>
      </c>
      <c r="D10" s="212">
        <v>477</v>
      </c>
      <c r="E10" s="212">
        <v>468</v>
      </c>
      <c r="F10" s="318">
        <f t="shared" si="0"/>
        <v>457</v>
      </c>
      <c r="G10" s="26">
        <v>334</v>
      </c>
      <c r="H10" s="26">
        <v>123</v>
      </c>
      <c r="I10" s="326">
        <v>0</v>
      </c>
      <c r="J10" s="213"/>
      <c r="K10" s="179"/>
      <c r="L10" s="291"/>
      <c r="M10" s="24"/>
    </row>
    <row r="11" spans="1:15" ht="20.100000000000001" customHeight="1">
      <c r="A11" s="211" t="s">
        <v>168</v>
      </c>
      <c r="B11" s="210">
        <v>150</v>
      </c>
      <c r="C11" s="210">
        <v>147</v>
      </c>
      <c r="D11" s="210">
        <v>141</v>
      </c>
      <c r="E11" s="210">
        <v>142</v>
      </c>
      <c r="F11" s="314">
        <f t="shared" si="0"/>
        <v>137</v>
      </c>
      <c r="G11" s="24">
        <v>87</v>
      </c>
      <c r="H11" s="24">
        <v>50</v>
      </c>
      <c r="I11" s="317">
        <v>0</v>
      </c>
      <c r="J11" s="25"/>
      <c r="K11" s="179"/>
      <c r="L11" s="291"/>
      <c r="M11" s="24"/>
      <c r="O11" s="179"/>
    </row>
    <row r="12" spans="1:15" ht="20.100000000000001" customHeight="1">
      <c r="A12" s="211" t="s">
        <v>169</v>
      </c>
      <c r="B12" s="210">
        <v>51</v>
      </c>
      <c r="C12" s="210">
        <v>55</v>
      </c>
      <c r="D12" s="210">
        <v>52</v>
      </c>
      <c r="E12" s="210">
        <v>52</v>
      </c>
      <c r="F12" s="314">
        <f t="shared" si="0"/>
        <v>49</v>
      </c>
      <c r="G12" s="24">
        <v>35</v>
      </c>
      <c r="H12" s="24">
        <v>14</v>
      </c>
      <c r="I12" s="317">
        <v>0</v>
      </c>
      <c r="J12" s="25"/>
      <c r="K12" s="179"/>
      <c r="L12" s="291"/>
      <c r="M12" s="24"/>
    </row>
    <row r="13" spans="1:15" ht="20.100000000000001" customHeight="1">
      <c r="A13" s="211" t="s">
        <v>170</v>
      </c>
      <c r="B13" s="210">
        <v>2142</v>
      </c>
      <c r="C13" s="210">
        <v>2151</v>
      </c>
      <c r="D13" s="210">
        <v>2130</v>
      </c>
      <c r="E13" s="210">
        <v>2093</v>
      </c>
      <c r="F13" s="314">
        <f t="shared" si="0"/>
        <v>2076</v>
      </c>
      <c r="G13" s="24">
        <v>1367</v>
      </c>
      <c r="H13" s="24">
        <v>707</v>
      </c>
      <c r="I13" s="319">
        <v>2</v>
      </c>
      <c r="J13" s="25"/>
      <c r="K13" s="179"/>
      <c r="L13" s="291"/>
      <c r="M13" s="24"/>
      <c r="O13" s="162"/>
    </row>
    <row r="14" spans="1:15" ht="20.100000000000001" customHeight="1">
      <c r="A14" s="211" t="s">
        <v>25</v>
      </c>
      <c r="B14" s="210">
        <v>125</v>
      </c>
      <c r="C14" s="210">
        <v>129</v>
      </c>
      <c r="D14" s="210">
        <v>128</v>
      </c>
      <c r="E14" s="210">
        <v>118</v>
      </c>
      <c r="F14" s="314">
        <f t="shared" si="0"/>
        <v>123</v>
      </c>
      <c r="G14" s="24">
        <v>91</v>
      </c>
      <c r="H14" s="24">
        <v>32</v>
      </c>
      <c r="I14" s="317">
        <v>0</v>
      </c>
      <c r="J14" s="25"/>
      <c r="K14" s="179"/>
      <c r="L14" s="291"/>
      <c r="M14" s="24"/>
    </row>
    <row r="15" spans="1:15" ht="20.100000000000001" customHeight="1">
      <c r="A15" s="211" t="s">
        <v>5</v>
      </c>
      <c r="B15" s="210">
        <v>71</v>
      </c>
      <c r="C15" s="210">
        <v>70</v>
      </c>
      <c r="D15" s="210">
        <v>65</v>
      </c>
      <c r="E15" s="210">
        <v>79</v>
      </c>
      <c r="F15" s="314">
        <f t="shared" si="0"/>
        <v>81</v>
      </c>
      <c r="G15" s="24">
        <v>67</v>
      </c>
      <c r="H15" s="24">
        <v>14</v>
      </c>
      <c r="I15" s="317">
        <v>0</v>
      </c>
      <c r="J15" s="25"/>
      <c r="K15" s="179"/>
      <c r="L15" s="291"/>
      <c r="M15" s="24"/>
    </row>
    <row r="16" spans="1:15" ht="20.100000000000001" customHeight="1">
      <c r="A16" s="211" t="s">
        <v>8</v>
      </c>
      <c r="B16" s="210">
        <v>33</v>
      </c>
      <c r="C16" s="210">
        <v>40</v>
      </c>
      <c r="D16" s="210">
        <v>42</v>
      </c>
      <c r="E16" s="210">
        <v>44</v>
      </c>
      <c r="F16" s="314">
        <f t="shared" si="0"/>
        <v>41</v>
      </c>
      <c r="G16" s="24">
        <v>26</v>
      </c>
      <c r="H16" s="24">
        <v>15</v>
      </c>
      <c r="I16" s="317">
        <v>0</v>
      </c>
      <c r="J16" s="25"/>
      <c r="K16" s="179"/>
      <c r="L16" s="291"/>
      <c r="M16" s="24"/>
    </row>
    <row r="17" spans="1:16" ht="20.100000000000001" customHeight="1">
      <c r="A17" s="211" t="s">
        <v>9</v>
      </c>
      <c r="B17" s="210">
        <v>52</v>
      </c>
      <c r="C17" s="210">
        <v>54</v>
      </c>
      <c r="D17" s="210">
        <v>57</v>
      </c>
      <c r="E17" s="210">
        <v>56</v>
      </c>
      <c r="F17" s="314">
        <f t="shared" si="0"/>
        <v>64</v>
      </c>
      <c r="G17" s="24">
        <v>46</v>
      </c>
      <c r="H17" s="24">
        <v>18</v>
      </c>
      <c r="I17" s="317">
        <v>0</v>
      </c>
      <c r="J17" s="25"/>
      <c r="K17" s="179"/>
      <c r="L17" s="291"/>
      <c r="M17" s="24"/>
    </row>
    <row r="18" spans="1:16" ht="20.100000000000001" customHeight="1" thickBot="1">
      <c r="A18" s="214" t="s">
        <v>171</v>
      </c>
      <c r="B18" s="215">
        <v>2782</v>
      </c>
      <c r="C18" s="215">
        <v>2809</v>
      </c>
      <c r="D18" s="215">
        <v>2754</v>
      </c>
      <c r="E18" s="215">
        <v>2711</v>
      </c>
      <c r="F18" s="320">
        <f t="shared" si="0"/>
        <v>2699</v>
      </c>
      <c r="G18" s="237">
        <v>1842</v>
      </c>
      <c r="H18" s="237">
        <v>853</v>
      </c>
      <c r="I18" s="321">
        <v>4</v>
      </c>
      <c r="J18" s="25"/>
      <c r="K18" s="179"/>
      <c r="L18" s="291"/>
      <c r="M18" s="24"/>
      <c r="N18" s="179"/>
      <c r="O18" s="179"/>
      <c r="P18" s="179"/>
    </row>
    <row r="19" spans="1:16" ht="15" customHeight="1">
      <c r="A19" s="20"/>
      <c r="D19" s="20"/>
      <c r="E19" s="529" t="s">
        <v>398</v>
      </c>
      <c r="F19" s="527"/>
      <c r="G19" s="527"/>
      <c r="H19" s="527"/>
      <c r="I19" s="527"/>
      <c r="J19" s="179"/>
      <c r="K19" s="20"/>
      <c r="L19" s="20"/>
      <c r="M19" s="20"/>
      <c r="N19" s="20"/>
      <c r="O19" s="20"/>
    </row>
    <row r="20" spans="1:16" ht="15" customHeight="1">
      <c r="A20" s="286"/>
      <c r="B20" s="286"/>
      <c r="C20" s="286"/>
      <c r="D20" s="286"/>
      <c r="E20" s="530" t="s">
        <v>397</v>
      </c>
      <c r="F20" s="528"/>
      <c r="G20" s="528"/>
      <c r="H20" s="528"/>
      <c r="I20" s="528"/>
      <c r="J20" s="20"/>
      <c r="K20" s="286"/>
      <c r="L20" s="286"/>
    </row>
    <row r="21" spans="1:16" ht="15" customHeight="1">
      <c r="A21" s="286"/>
      <c r="B21" s="286"/>
      <c r="C21" s="286"/>
      <c r="D21" s="286"/>
      <c r="E21" s="193"/>
      <c r="F21" s="193"/>
      <c r="G21" s="193"/>
      <c r="H21" s="193"/>
      <c r="I21" s="193"/>
      <c r="J21" s="20"/>
      <c r="K21" s="286"/>
      <c r="L21" s="286"/>
    </row>
    <row r="22" spans="1:16" ht="15" customHeight="1" thickBot="1">
      <c r="A22" s="286" t="s">
        <v>172</v>
      </c>
      <c r="B22" s="286"/>
      <c r="C22" s="286"/>
      <c r="D22" s="286"/>
      <c r="E22" s="286"/>
      <c r="F22" s="286"/>
      <c r="G22" s="286"/>
      <c r="K22" s="286"/>
    </row>
    <row r="23" spans="1:16" ht="20.100000000000001" customHeight="1">
      <c r="A23" s="404" t="s">
        <v>254</v>
      </c>
      <c r="B23" s="404"/>
      <c r="C23" s="404"/>
      <c r="D23" s="404"/>
      <c r="E23" s="312" t="s">
        <v>311</v>
      </c>
      <c r="F23" s="312" t="s">
        <v>389</v>
      </c>
      <c r="G23" s="312" t="s">
        <v>271</v>
      </c>
      <c r="H23" s="313" t="s">
        <v>394</v>
      </c>
      <c r="I23" s="322" t="s">
        <v>396</v>
      </c>
    </row>
    <row r="24" spans="1:16" ht="20.100000000000001" customHeight="1">
      <c r="A24" s="531" t="s">
        <v>255</v>
      </c>
      <c r="B24" s="531"/>
      <c r="C24" s="531"/>
      <c r="D24" s="531"/>
      <c r="E24" s="78">
        <f>SUM(E25:E29)</f>
        <v>9135</v>
      </c>
      <c r="F24" s="78">
        <f>SUM(F25:F29)</f>
        <v>9147</v>
      </c>
      <c r="G24" s="78">
        <f>SUM(G25:G29)</f>
        <v>9038</v>
      </c>
      <c r="H24" s="91">
        <f>SUM(H25:H29)</f>
        <v>8942</v>
      </c>
      <c r="I24" s="323">
        <f>SUM(I25:I29)</f>
        <v>8868</v>
      </c>
      <c r="K24" s="20"/>
      <c r="L24" s="24"/>
      <c r="M24" s="20"/>
    </row>
    <row r="25" spans="1:16" ht="20.100000000000001" customHeight="1">
      <c r="A25" s="526" t="s">
        <v>256</v>
      </c>
      <c r="B25" s="526"/>
      <c r="C25" s="522" t="s">
        <v>390</v>
      </c>
      <c r="D25" s="523"/>
      <c r="E25" s="219">
        <v>804</v>
      </c>
      <c r="F25" s="219">
        <v>801</v>
      </c>
      <c r="G25" s="219">
        <v>800</v>
      </c>
      <c r="H25" s="219">
        <v>807</v>
      </c>
      <c r="I25" s="323">
        <v>818</v>
      </c>
      <c r="K25" s="20"/>
      <c r="L25" s="20"/>
      <c r="M25" s="304"/>
    </row>
    <row r="26" spans="1:16" ht="20.100000000000001" customHeight="1">
      <c r="A26" s="526"/>
      <c r="B26" s="526"/>
      <c r="C26" s="521" t="s">
        <v>391</v>
      </c>
      <c r="D26" s="473"/>
      <c r="E26" s="24">
        <v>608</v>
      </c>
      <c r="F26" s="24">
        <v>603</v>
      </c>
      <c r="G26" s="24">
        <v>611</v>
      </c>
      <c r="H26" s="24">
        <v>598</v>
      </c>
      <c r="I26" s="324">
        <v>586</v>
      </c>
      <c r="K26" s="304"/>
      <c r="L26" s="24"/>
      <c r="M26" s="102"/>
    </row>
    <row r="27" spans="1:16" ht="20.100000000000001" customHeight="1">
      <c r="A27" s="526"/>
      <c r="B27" s="526"/>
      <c r="C27" s="521" t="s">
        <v>173</v>
      </c>
      <c r="D27" s="473"/>
      <c r="E27" s="24">
        <v>2990</v>
      </c>
      <c r="F27" s="24">
        <v>2991</v>
      </c>
      <c r="G27" s="24">
        <v>2976</v>
      </c>
      <c r="H27" s="24">
        <v>2963</v>
      </c>
      <c r="I27" s="324">
        <v>2949</v>
      </c>
      <c r="K27" s="304"/>
      <c r="L27" s="24"/>
      <c r="M27" s="102"/>
    </row>
    <row r="28" spans="1:16" ht="20.100000000000001" customHeight="1">
      <c r="A28" s="526"/>
      <c r="B28" s="526"/>
      <c r="C28" s="521" t="s">
        <v>174</v>
      </c>
      <c r="D28" s="473"/>
      <c r="E28" s="24">
        <v>3043</v>
      </c>
      <c r="F28" s="24">
        <v>3021</v>
      </c>
      <c r="G28" s="24">
        <v>3014</v>
      </c>
      <c r="H28" s="24">
        <v>3028</v>
      </c>
      <c r="I28" s="324">
        <v>3015</v>
      </c>
      <c r="K28" s="304"/>
      <c r="L28" s="24"/>
      <c r="M28" s="102"/>
    </row>
    <row r="29" spans="1:16" ht="20.100000000000001" customHeight="1">
      <c r="A29" s="526"/>
      <c r="B29" s="526"/>
      <c r="C29" s="524" t="s">
        <v>175</v>
      </c>
      <c r="D29" s="525"/>
      <c r="E29" s="24">
        <v>1690</v>
      </c>
      <c r="F29" s="24">
        <v>1731</v>
      </c>
      <c r="G29" s="24">
        <v>1637</v>
      </c>
      <c r="H29" s="24">
        <v>1546</v>
      </c>
      <c r="I29" s="324">
        <v>1500</v>
      </c>
      <c r="K29" s="304"/>
      <c r="L29" s="24"/>
      <c r="M29" s="102"/>
    </row>
    <row r="30" spans="1:16" ht="20.100000000000001" customHeight="1" thickBot="1">
      <c r="A30" s="532" t="s">
        <v>392</v>
      </c>
      <c r="B30" s="532"/>
      <c r="C30" s="522" t="s">
        <v>176</v>
      </c>
      <c r="D30" s="523"/>
      <c r="E30" s="219">
        <v>6167</v>
      </c>
      <c r="F30" s="219">
        <v>6185</v>
      </c>
      <c r="G30" s="219">
        <v>6167</v>
      </c>
      <c r="H30" s="219">
        <v>6187</v>
      </c>
      <c r="I30" s="323">
        <v>6153</v>
      </c>
      <c r="K30" s="304"/>
      <c r="L30" s="24"/>
      <c r="M30" s="102"/>
    </row>
    <row r="31" spans="1:16" ht="20.100000000000001" customHeight="1" thickBot="1">
      <c r="A31" s="532"/>
      <c r="B31" s="532"/>
      <c r="C31" s="521" t="s">
        <v>164</v>
      </c>
      <c r="D31" s="473"/>
      <c r="E31" s="24">
        <v>2960</v>
      </c>
      <c r="F31" s="24">
        <v>2955</v>
      </c>
      <c r="G31" s="24">
        <v>2863</v>
      </c>
      <c r="H31" s="24">
        <v>2747</v>
      </c>
      <c r="I31" s="324">
        <v>2707</v>
      </c>
    </row>
    <row r="32" spans="1:16" ht="20.100000000000001" customHeight="1" thickBot="1">
      <c r="A32" s="532"/>
      <c r="B32" s="532"/>
      <c r="C32" s="533" t="s">
        <v>177</v>
      </c>
      <c r="D32" s="534"/>
      <c r="E32" s="27">
        <v>8</v>
      </c>
      <c r="F32" s="27">
        <v>7</v>
      </c>
      <c r="G32" s="27">
        <v>8</v>
      </c>
      <c r="H32" s="237">
        <v>8</v>
      </c>
      <c r="I32" s="325">
        <v>8</v>
      </c>
      <c r="J32" s="179"/>
      <c r="K32" s="179"/>
      <c r="L32" s="179"/>
    </row>
    <row r="33" spans="1:12" ht="15" customHeight="1">
      <c r="A33" s="286" t="s">
        <v>178</v>
      </c>
      <c r="B33" s="286"/>
      <c r="C33" s="286"/>
      <c r="D33" s="286"/>
      <c r="E33" s="527" t="s">
        <v>282</v>
      </c>
      <c r="F33" s="527"/>
      <c r="G33" s="527"/>
      <c r="H33" s="527"/>
      <c r="I33" s="527"/>
      <c r="K33" s="20"/>
    </row>
    <row r="34" spans="1:12" ht="15" customHeight="1">
      <c r="A34" s="286"/>
      <c r="B34" s="286"/>
      <c r="C34" s="286"/>
      <c r="D34" s="286"/>
      <c r="E34" s="528" t="s">
        <v>323</v>
      </c>
      <c r="F34" s="528"/>
      <c r="G34" s="528"/>
      <c r="H34" s="528"/>
      <c r="I34" s="528"/>
      <c r="J34" s="286"/>
      <c r="K34" s="286"/>
      <c r="L34" s="286"/>
    </row>
  </sheetData>
  <sheetProtection selectLockedCells="1" selectUnlockedCells="1"/>
  <mergeCells count="26">
    <mergeCell ref="E33:I33"/>
    <mergeCell ref="E34:I34"/>
    <mergeCell ref="E19:I19"/>
    <mergeCell ref="E20:I20"/>
    <mergeCell ref="A23:D23"/>
    <mergeCell ref="A24:D24"/>
    <mergeCell ref="A30:B32"/>
    <mergeCell ref="C32:D32"/>
    <mergeCell ref="A3:A5"/>
    <mergeCell ref="C3:C5"/>
    <mergeCell ref="D3:D5"/>
    <mergeCell ref="C31:D31"/>
    <mergeCell ref="C30:D30"/>
    <mergeCell ref="C29:D29"/>
    <mergeCell ref="C28:D28"/>
    <mergeCell ref="A25:B29"/>
    <mergeCell ref="C25:D25"/>
    <mergeCell ref="C27:D27"/>
    <mergeCell ref="C26:D26"/>
    <mergeCell ref="B3:B5"/>
    <mergeCell ref="E3:E5"/>
    <mergeCell ref="F3:I3"/>
    <mergeCell ref="F4:F5"/>
    <mergeCell ref="G4:G5"/>
    <mergeCell ref="H4:H5"/>
    <mergeCell ref="I4:I5"/>
  </mergeCells>
  <phoneticPr fontId="12"/>
  <printOptions horizontalCentered="1"/>
  <pageMargins left="0.59055118110236227" right="0.59055118110236227" top="0.59055118110236227" bottom="0.59055118110236227" header="0.39370078740157483" footer="0.39370078740157483"/>
  <pageSetup paperSize="9" firstPageNumber="62" orientation="portrait" useFirstPageNumber="1" verticalDpi="300" r:id="rId1"/>
  <headerFooter scaleWithDoc="0" alignWithMargins="0">
    <oddHeader>&amp;L労働力</oddHeader>
    <oddFooter>&amp;C&amp;11－&amp;12&amp;P&amp;11－</oddFooter>
  </headerFooter>
  <ignoredErrors>
    <ignoredError sqref="F6" formula="1"/>
    <ignoredError sqref="E24:I24" formulaRange="1"/>
  </ignoredErrors>
</worksheet>
</file>

<file path=xl/worksheets/sheet9.xml><?xml version="1.0" encoding="utf-8"?>
<worksheet xmlns="http://schemas.openxmlformats.org/spreadsheetml/2006/main" xmlns:r="http://schemas.openxmlformats.org/officeDocument/2006/relationships">
  <dimension ref="A1:IV121"/>
  <sheetViews>
    <sheetView view="pageBreakPreview" topLeftCell="A61" zoomScaleNormal="100" zoomScaleSheetLayoutView="100" workbookViewId="0">
      <selection activeCell="C66" sqref="C66"/>
    </sheetView>
  </sheetViews>
  <sheetFormatPr defaultRowHeight="12"/>
  <cols>
    <col min="1" max="6" width="16.7109375" style="3" customWidth="1"/>
    <col min="7" max="7" width="2.28515625" style="3" customWidth="1"/>
    <col min="8" max="8" width="8.7109375" style="3" customWidth="1"/>
    <col min="9" max="9" width="7.85546875" style="3" customWidth="1"/>
    <col min="10" max="10" width="8.85546875" style="3" customWidth="1"/>
    <col min="11" max="11" width="9.7109375" style="3" customWidth="1"/>
    <col min="12" max="12" width="7.140625" style="3" customWidth="1"/>
    <col min="13" max="13" width="9.7109375" style="3" customWidth="1"/>
    <col min="14" max="14" width="9.42578125" style="3" customWidth="1"/>
    <col min="15" max="16384" width="9.140625" style="3"/>
  </cols>
  <sheetData>
    <row r="1" spans="1:256" ht="17.100000000000001" customHeight="1">
      <c r="A1" s="535" t="s">
        <v>179</v>
      </c>
      <c r="B1" s="535"/>
      <c r="C1" s="535"/>
      <c r="D1" s="535"/>
      <c r="E1" s="535"/>
      <c r="F1" s="535"/>
      <c r="G1" s="29"/>
      <c r="H1" s="9"/>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G2" s="6"/>
      <c r="H2" s="82" t="s">
        <v>265</v>
      </c>
      <c r="I2" s="38"/>
      <c r="J2" s="32"/>
      <c r="K2" s="32"/>
      <c r="L2" s="32"/>
      <c r="M2" s="32"/>
      <c r="N2" s="32"/>
      <c r="O2" s="32"/>
      <c r="P2" s="32"/>
      <c r="Q2" s="32"/>
      <c r="R2" s="32"/>
      <c r="S2" s="32"/>
    </row>
    <row r="3" spans="1:256">
      <c r="G3" s="6"/>
      <c r="H3" s="33" t="s">
        <v>186</v>
      </c>
      <c r="I3" s="39"/>
      <c r="J3" s="32"/>
      <c r="K3" s="32"/>
      <c r="L3" s="32"/>
      <c r="M3" s="32"/>
      <c r="N3" s="32"/>
      <c r="O3" s="32"/>
      <c r="P3" s="32"/>
      <c r="Q3" s="32"/>
      <c r="R3" s="32"/>
      <c r="S3" s="32"/>
    </row>
    <row r="4" spans="1:256">
      <c r="A4" s="13" t="s">
        <v>180</v>
      </c>
      <c r="G4" s="6"/>
      <c r="H4" s="40" t="s">
        <v>205</v>
      </c>
      <c r="I4" s="41">
        <f>‐55‐!K42</f>
        <v>92.712224840508071</v>
      </c>
      <c r="J4" s="32"/>
      <c r="K4" s="32"/>
      <c r="L4" s="32"/>
      <c r="M4" s="32"/>
      <c r="N4" s="32"/>
      <c r="O4" s="32"/>
      <c r="P4" s="32"/>
      <c r="Q4" s="32"/>
      <c r="R4" s="32"/>
      <c r="S4" s="32"/>
    </row>
    <row r="5" spans="1:256" ht="21" customHeight="1">
      <c r="A5" s="536" t="s">
        <v>298</v>
      </c>
      <c r="B5" s="537"/>
      <c r="C5" s="537"/>
      <c r="D5" s="537"/>
      <c r="E5" s="537"/>
      <c r="F5" s="537"/>
      <c r="G5" s="6"/>
      <c r="H5" s="42" t="s">
        <v>206</v>
      </c>
      <c r="I5" s="41">
        <f>‐55‐!K40</f>
        <v>88.426044603947702</v>
      </c>
      <c r="J5" s="32"/>
      <c r="K5" s="32"/>
      <c r="L5" s="32"/>
      <c r="M5" s="32"/>
      <c r="N5" s="32"/>
      <c r="O5" s="32"/>
      <c r="P5" s="32"/>
      <c r="Q5" s="32"/>
      <c r="R5" s="32"/>
      <c r="S5" s="32"/>
    </row>
    <row r="6" spans="1:256">
      <c r="G6" s="6"/>
      <c r="H6" s="40" t="s">
        <v>207</v>
      </c>
      <c r="I6" s="41">
        <f>‐55‐!K38</f>
        <v>133.27441449403449</v>
      </c>
      <c r="J6" s="32"/>
      <c r="K6" s="32"/>
      <c r="L6" s="32"/>
      <c r="M6" s="32"/>
      <c r="N6" s="32"/>
      <c r="O6" s="32"/>
      <c r="P6" s="32"/>
      <c r="Q6" s="32"/>
      <c r="R6" s="32"/>
      <c r="S6" s="32"/>
    </row>
    <row r="7" spans="1:256">
      <c r="G7" s="6"/>
      <c r="H7" s="40" t="s">
        <v>297</v>
      </c>
      <c r="I7" s="41">
        <f>‐55‐!K36</f>
        <v>67.081597398638351</v>
      </c>
      <c r="J7" s="32"/>
      <c r="K7" s="32"/>
      <c r="L7" s="32"/>
      <c r="M7" s="32"/>
      <c r="N7" s="32"/>
      <c r="O7" s="32"/>
      <c r="P7" s="32"/>
      <c r="Q7" s="32"/>
      <c r="R7" s="32"/>
      <c r="S7" s="32"/>
    </row>
    <row r="8" spans="1:256">
      <c r="G8" s="6"/>
      <c r="H8" s="40" t="s">
        <v>201</v>
      </c>
      <c r="I8" s="43">
        <f>‐55‐!K34</f>
        <v>100.28216273926638</v>
      </c>
      <c r="J8" s="32"/>
      <c r="K8" s="32"/>
      <c r="L8" s="32"/>
      <c r="M8" s="32"/>
      <c r="N8" s="32"/>
      <c r="O8" s="32"/>
      <c r="P8" s="32"/>
      <c r="Q8" s="32"/>
      <c r="R8" s="32"/>
      <c r="S8" s="32"/>
    </row>
    <row r="9" spans="1:256">
      <c r="G9" s="6"/>
      <c r="H9" s="40" t="s">
        <v>200</v>
      </c>
      <c r="I9" s="41">
        <f>‐55‐!K32</f>
        <v>84.914519624367927</v>
      </c>
      <c r="J9" s="32"/>
      <c r="K9" s="32"/>
      <c r="L9" s="32"/>
      <c r="M9" s="32"/>
      <c r="N9" s="32"/>
      <c r="O9" s="32"/>
      <c r="P9" s="32"/>
      <c r="Q9" s="32"/>
      <c r="R9" s="32"/>
      <c r="S9" s="32"/>
    </row>
    <row r="10" spans="1:256">
      <c r="G10" s="6"/>
      <c r="H10" s="40" t="s">
        <v>208</v>
      </c>
      <c r="I10" s="41">
        <f>‐55‐!K30</f>
        <v>77.252437238867273</v>
      </c>
      <c r="J10" s="32"/>
      <c r="K10" s="32"/>
      <c r="L10" s="32"/>
      <c r="M10" s="32"/>
      <c r="N10" s="32"/>
      <c r="O10" s="32"/>
      <c r="P10" s="32"/>
      <c r="Q10" s="32"/>
      <c r="R10" s="32"/>
      <c r="S10" s="32"/>
    </row>
    <row r="11" spans="1:256">
      <c r="G11" s="6"/>
      <c r="H11" s="40" t="s">
        <v>209</v>
      </c>
      <c r="I11" s="41">
        <f>‐55‐!K28</f>
        <v>97.143200714629288</v>
      </c>
      <c r="J11" s="32"/>
      <c r="K11" s="32"/>
      <c r="L11" s="32"/>
      <c r="M11" s="32"/>
      <c r="N11" s="32"/>
      <c r="O11" s="32"/>
      <c r="P11" s="32"/>
      <c r="Q11" s="32"/>
      <c r="R11" s="32"/>
      <c r="S11" s="32"/>
    </row>
    <row r="12" spans="1:256">
      <c r="G12" s="6"/>
      <c r="H12" s="40" t="s">
        <v>197</v>
      </c>
      <c r="I12" s="44">
        <f>‐55‐!K26</f>
        <v>87.388388855022043</v>
      </c>
      <c r="J12" s="32"/>
      <c r="K12" s="32"/>
      <c r="L12" s="32"/>
      <c r="M12" s="32"/>
      <c r="N12" s="32"/>
      <c r="O12" s="32"/>
      <c r="P12" s="32"/>
      <c r="Q12" s="32"/>
      <c r="R12" s="32"/>
      <c r="S12" s="32"/>
    </row>
    <row r="13" spans="1:256">
      <c r="G13" s="6"/>
      <c r="H13" s="40" t="s">
        <v>210</v>
      </c>
      <c r="I13" s="41">
        <f>‐55‐!K24</f>
        <v>113.68706238344886</v>
      </c>
      <c r="J13" s="32"/>
      <c r="K13" s="45"/>
      <c r="L13" s="32"/>
      <c r="M13" s="32"/>
      <c r="N13" s="32"/>
      <c r="O13" s="32"/>
      <c r="P13" s="32"/>
      <c r="Q13" s="32"/>
      <c r="R13" s="32"/>
      <c r="S13" s="32"/>
    </row>
    <row r="14" spans="1:256">
      <c r="G14" s="6"/>
      <c r="H14" s="46" t="s">
        <v>211</v>
      </c>
      <c r="I14" s="41">
        <f>‐55‐!K22</f>
        <v>106.43995155129042</v>
      </c>
      <c r="J14" s="32"/>
      <c r="K14" s="32"/>
      <c r="L14" s="32"/>
      <c r="M14" s="32"/>
      <c r="N14" s="32"/>
      <c r="O14" s="32"/>
      <c r="P14" s="32"/>
      <c r="Q14" s="32"/>
      <c r="R14" s="32"/>
      <c r="S14" s="32"/>
    </row>
    <row r="15" spans="1:256">
      <c r="G15" s="6"/>
      <c r="H15" s="40" t="s">
        <v>212</v>
      </c>
      <c r="I15" s="41">
        <f>‐55‐!K20</f>
        <v>99.656840451482196</v>
      </c>
      <c r="J15" s="32"/>
      <c r="K15" s="32"/>
      <c r="L15" s="32"/>
      <c r="M15" s="32"/>
      <c r="N15" s="32"/>
      <c r="O15" s="32"/>
      <c r="P15" s="32"/>
      <c r="Q15" s="32"/>
      <c r="R15" s="32"/>
      <c r="S15" s="32"/>
    </row>
    <row r="16" spans="1:256">
      <c r="G16" s="6"/>
      <c r="H16" s="40" t="s">
        <v>213</v>
      </c>
      <c r="I16" s="41">
        <f>‐55‐!K18</f>
        <v>88.355317394888715</v>
      </c>
      <c r="J16" s="32"/>
      <c r="K16" s="32"/>
      <c r="L16" s="32"/>
      <c r="M16" s="32"/>
      <c r="N16" s="32"/>
      <c r="O16" s="32"/>
      <c r="P16" s="32"/>
      <c r="Q16" s="32"/>
      <c r="R16" s="32"/>
      <c r="S16" s="32"/>
    </row>
    <row r="17" spans="8:19">
      <c r="H17" s="40" t="s">
        <v>192</v>
      </c>
      <c r="I17" s="41">
        <f>‐55‐!K16</f>
        <v>119.29614010150922</v>
      </c>
      <c r="J17" s="32"/>
      <c r="K17" s="32"/>
      <c r="L17" s="32"/>
      <c r="M17" s="32"/>
      <c r="N17" s="32"/>
      <c r="O17" s="32"/>
      <c r="P17" s="32"/>
      <c r="Q17" s="32"/>
      <c r="R17" s="32"/>
      <c r="S17" s="32"/>
    </row>
    <row r="18" spans="8:19">
      <c r="H18" s="32"/>
      <c r="I18" s="32"/>
      <c r="J18" s="32"/>
      <c r="K18" s="32"/>
      <c r="L18" s="32"/>
      <c r="M18" s="32"/>
      <c r="N18" s="32"/>
      <c r="O18" s="32"/>
      <c r="P18" s="32"/>
      <c r="Q18" s="32"/>
      <c r="R18" s="32"/>
      <c r="S18" s="32"/>
    </row>
    <row r="19" spans="8:19">
      <c r="H19" s="32"/>
      <c r="I19" s="32"/>
      <c r="J19" s="32"/>
      <c r="K19" s="32"/>
      <c r="L19" s="32"/>
      <c r="M19" s="32"/>
      <c r="N19" s="32"/>
      <c r="O19" s="32"/>
      <c r="P19" s="32"/>
      <c r="Q19" s="32"/>
      <c r="R19" s="32"/>
      <c r="S19" s="32"/>
    </row>
    <row r="20" spans="8:19">
      <c r="H20" s="32"/>
      <c r="I20" s="32"/>
      <c r="J20" s="32"/>
      <c r="K20" s="32"/>
      <c r="L20" s="32"/>
      <c r="M20" s="32"/>
      <c r="N20" s="32"/>
      <c r="O20" s="32"/>
      <c r="P20" s="32"/>
      <c r="Q20" s="32"/>
      <c r="R20" s="32"/>
      <c r="S20" s="32"/>
    </row>
    <row r="21" spans="8:19">
      <c r="H21" s="32"/>
      <c r="I21" s="32"/>
      <c r="J21" s="32"/>
      <c r="K21" s="32"/>
      <c r="L21" s="32"/>
      <c r="M21" s="32"/>
      <c r="N21" s="32"/>
      <c r="O21" s="32"/>
      <c r="P21" s="32"/>
      <c r="Q21" s="32"/>
      <c r="R21" s="32"/>
      <c r="S21" s="32"/>
    </row>
    <row r="22" spans="8:19">
      <c r="H22" s="32"/>
      <c r="I22" s="32"/>
      <c r="J22" s="32"/>
      <c r="K22" s="32"/>
      <c r="L22" s="32"/>
      <c r="M22" s="32"/>
      <c r="N22" s="32"/>
      <c r="O22" s="32"/>
      <c r="P22" s="32"/>
      <c r="Q22" s="32"/>
      <c r="R22" s="32"/>
      <c r="S22" s="32"/>
    </row>
    <row r="23" spans="8:19">
      <c r="H23" s="32"/>
      <c r="I23" s="32"/>
      <c r="J23" s="32"/>
      <c r="K23" s="32"/>
      <c r="L23" s="32"/>
      <c r="M23" s="32"/>
      <c r="N23" s="32"/>
      <c r="O23" s="32"/>
      <c r="P23" s="32"/>
      <c r="Q23" s="32"/>
      <c r="R23" s="32"/>
      <c r="S23" s="32"/>
    </row>
    <row r="24" spans="8:19">
      <c r="H24" s="32"/>
      <c r="I24" s="32"/>
      <c r="J24" s="32"/>
      <c r="K24" s="32"/>
      <c r="L24" s="32"/>
      <c r="M24" s="32"/>
      <c r="N24" s="32"/>
      <c r="O24" s="32"/>
      <c r="P24" s="32"/>
      <c r="Q24" s="32"/>
      <c r="R24" s="32"/>
      <c r="S24" s="32"/>
    </row>
    <row r="25" spans="8:19">
      <c r="H25" s="32"/>
      <c r="I25" s="32"/>
      <c r="J25" s="32"/>
      <c r="K25" s="32"/>
      <c r="L25" s="32"/>
      <c r="M25" s="32"/>
      <c r="N25" s="32"/>
      <c r="O25" s="32"/>
      <c r="P25" s="32"/>
      <c r="Q25" s="32"/>
      <c r="R25" s="32"/>
      <c r="S25" s="32"/>
    </row>
    <row r="26" spans="8:19">
      <c r="H26" s="32"/>
      <c r="I26" s="32"/>
      <c r="J26" s="32"/>
      <c r="K26" s="32"/>
      <c r="L26" s="32"/>
      <c r="M26" s="32"/>
      <c r="N26" s="32"/>
      <c r="O26" s="32"/>
      <c r="P26" s="32"/>
      <c r="Q26" s="32"/>
      <c r="R26" s="32"/>
      <c r="S26" s="32"/>
    </row>
    <row r="27" spans="8:19">
      <c r="H27" s="32"/>
      <c r="I27" s="32"/>
      <c r="J27" s="32"/>
      <c r="K27" s="32"/>
      <c r="L27" s="32"/>
      <c r="M27" s="32"/>
      <c r="N27" s="32"/>
      <c r="O27" s="32"/>
      <c r="P27" s="32"/>
      <c r="Q27" s="32"/>
      <c r="R27" s="32"/>
      <c r="S27" s="32"/>
    </row>
    <row r="28" spans="8:19">
      <c r="H28" s="32"/>
      <c r="I28" s="32"/>
      <c r="J28" s="32"/>
      <c r="K28" s="32"/>
      <c r="L28" s="32"/>
      <c r="M28" s="32"/>
      <c r="N28" s="32"/>
      <c r="O28" s="32"/>
      <c r="P28" s="32"/>
      <c r="Q28" s="32"/>
      <c r="R28" s="32"/>
      <c r="S28" s="32"/>
    </row>
    <row r="29" spans="8:19">
      <c r="H29" s="28"/>
      <c r="I29" s="34"/>
      <c r="J29" s="34"/>
      <c r="K29" s="34"/>
      <c r="L29" s="34"/>
      <c r="M29" s="32"/>
      <c r="N29" s="32"/>
      <c r="O29" s="32"/>
      <c r="P29" s="32"/>
      <c r="Q29" s="32"/>
      <c r="R29" s="32"/>
      <c r="S29" s="32"/>
    </row>
    <row r="30" spans="8:19">
      <c r="H30" s="80" t="s">
        <v>264</v>
      </c>
      <c r="I30" s="38"/>
      <c r="J30" s="38"/>
      <c r="K30" s="38"/>
      <c r="L30" s="38"/>
      <c r="M30" s="32"/>
      <c r="N30" s="32"/>
      <c r="O30" s="32"/>
      <c r="P30" s="32"/>
      <c r="Q30" s="32"/>
      <c r="R30" s="32"/>
      <c r="S30" s="32"/>
    </row>
    <row r="31" spans="8:19">
      <c r="H31" s="47" t="s">
        <v>214</v>
      </c>
      <c r="I31" s="47" t="s">
        <v>121</v>
      </c>
      <c r="J31" s="47" t="s">
        <v>104</v>
      </c>
      <c r="K31" s="47" t="s">
        <v>215</v>
      </c>
      <c r="L31" s="39" t="s">
        <v>216</v>
      </c>
      <c r="M31" s="32"/>
      <c r="N31" s="32"/>
      <c r="O31" s="32"/>
      <c r="P31" s="32"/>
      <c r="Q31" s="32"/>
      <c r="R31" s="32"/>
      <c r="S31" s="32"/>
    </row>
    <row r="32" spans="8:19">
      <c r="H32" s="48" t="s">
        <v>217</v>
      </c>
      <c r="I32" s="84">
        <f>‐59‐!E10</f>
        <v>42062</v>
      </c>
      <c r="J32" s="84">
        <f>‐59‐!F10</f>
        <v>4897</v>
      </c>
      <c r="K32" s="84">
        <f>‐59‐!G10</f>
        <v>26448</v>
      </c>
      <c r="L32" s="83">
        <f>‐59‐!I10</f>
        <v>10.427999999999999</v>
      </c>
      <c r="M32" s="32"/>
      <c r="N32" s="32"/>
      <c r="O32" s="32"/>
      <c r="P32" s="32"/>
      <c r="Q32" s="32"/>
      <c r="R32" s="32"/>
      <c r="S32" s="32"/>
    </row>
    <row r="33" spans="1:19">
      <c r="H33" s="48" t="s">
        <v>218</v>
      </c>
      <c r="I33" s="84">
        <f>‐59‐!E16</f>
        <v>44359</v>
      </c>
      <c r="J33" s="84">
        <f>‐59‐!F16</f>
        <v>4177</v>
      </c>
      <c r="K33" s="84">
        <f>‐59‐!G16</f>
        <v>29127</v>
      </c>
      <c r="L33" s="83">
        <f>‐59‐!I16</f>
        <v>8.6059999999999999</v>
      </c>
      <c r="M33" s="32"/>
      <c r="N33" s="32"/>
      <c r="O33" s="32"/>
      <c r="P33" s="32"/>
      <c r="Q33" s="32"/>
      <c r="R33" s="32"/>
      <c r="S33" s="32"/>
    </row>
    <row r="34" spans="1:19">
      <c r="H34" s="33" t="s">
        <v>299</v>
      </c>
      <c r="I34" s="49">
        <f>‐59‐!E22</f>
        <v>44780</v>
      </c>
      <c r="J34" s="49">
        <f>‐59‐!F22</f>
        <v>6133</v>
      </c>
      <c r="K34" s="49">
        <f>‐59‐!G22</f>
        <v>30388</v>
      </c>
      <c r="L34" s="50">
        <f>‐59‐!I22</f>
        <v>12.045999999999999</v>
      </c>
      <c r="M34" s="32"/>
      <c r="N34" s="32"/>
      <c r="O34" s="32"/>
      <c r="P34" s="32"/>
      <c r="Q34" s="32"/>
      <c r="R34" s="32"/>
      <c r="S34" s="32"/>
    </row>
    <row r="35" spans="1:19">
      <c r="A35" s="4" t="s">
        <v>266</v>
      </c>
      <c r="D35" s="4" t="s">
        <v>267</v>
      </c>
      <c r="H35" s="33" t="s">
        <v>300</v>
      </c>
      <c r="I35" s="49">
        <f>‐59‐!E28</f>
        <v>46871</v>
      </c>
      <c r="J35" s="49">
        <f>‐59‐!F28</f>
        <v>5129</v>
      </c>
      <c r="K35" s="49">
        <f>‐59‐!G28</f>
        <v>29875</v>
      </c>
      <c r="L35" s="51">
        <f>‐59‐!I28</f>
        <v>9.8629999999999995</v>
      </c>
      <c r="M35" s="32"/>
      <c r="N35" s="32"/>
      <c r="O35" s="32"/>
      <c r="P35" s="32"/>
      <c r="Q35" s="32"/>
      <c r="R35" s="32"/>
      <c r="S35" s="32"/>
    </row>
    <row r="36" spans="1:19">
      <c r="H36" s="32"/>
      <c r="I36" s="32"/>
      <c r="J36" s="32"/>
      <c r="K36" s="32"/>
      <c r="L36" s="32"/>
      <c r="M36" s="32"/>
      <c r="N36" s="32"/>
      <c r="O36" s="32"/>
      <c r="P36" s="32"/>
      <c r="Q36" s="32"/>
      <c r="R36" s="32"/>
      <c r="S36" s="32"/>
    </row>
    <row r="37" spans="1:19">
      <c r="H37" s="32"/>
      <c r="I37" s="32"/>
      <c r="J37" s="32"/>
      <c r="K37" s="32"/>
      <c r="L37" s="32"/>
      <c r="M37" s="32"/>
      <c r="N37" s="32"/>
      <c r="O37" s="32"/>
      <c r="P37" s="32"/>
      <c r="Q37" s="32"/>
      <c r="R37" s="32"/>
      <c r="S37" s="32"/>
    </row>
    <row r="38" spans="1:19">
      <c r="H38" s="81" t="s">
        <v>263</v>
      </c>
      <c r="I38" s="32"/>
      <c r="J38" s="32"/>
      <c r="K38" s="32"/>
      <c r="L38" s="35"/>
      <c r="M38" s="32"/>
      <c r="N38" s="32"/>
      <c r="O38" s="32"/>
      <c r="P38" s="32"/>
      <c r="Q38" s="32"/>
      <c r="R38" s="32"/>
      <c r="S38" s="32"/>
    </row>
    <row r="39" spans="1:19">
      <c r="H39" s="52" t="s">
        <v>219</v>
      </c>
      <c r="I39" s="49">
        <f>‐59‐!E30</f>
        <v>25943</v>
      </c>
      <c r="J39" s="32"/>
      <c r="K39" s="34"/>
      <c r="L39" s="35"/>
      <c r="M39" s="32"/>
      <c r="N39" s="32"/>
      <c r="O39" s="32"/>
      <c r="P39" s="32"/>
      <c r="Q39" s="32"/>
      <c r="R39" s="32"/>
      <c r="S39" s="32"/>
    </row>
    <row r="40" spans="1:19">
      <c r="H40" s="52" t="s">
        <v>220</v>
      </c>
      <c r="I40" s="49">
        <f>‐59‐!F30</f>
        <v>3398</v>
      </c>
      <c r="J40" s="32"/>
      <c r="K40" s="30"/>
      <c r="L40" s="32"/>
      <c r="M40" s="32"/>
      <c r="N40" s="32"/>
      <c r="O40" s="32"/>
      <c r="P40" s="32"/>
      <c r="Q40" s="32"/>
      <c r="R40" s="32"/>
      <c r="S40" s="32"/>
    </row>
    <row r="41" spans="1:19">
      <c r="H41" s="52" t="s">
        <v>221</v>
      </c>
      <c r="I41" s="49">
        <f>‐59‐!G30</f>
        <v>10023</v>
      </c>
      <c r="J41" s="32"/>
      <c r="K41" s="32"/>
      <c r="L41" s="32"/>
      <c r="M41" s="32"/>
      <c r="N41" s="32"/>
      <c r="O41" s="32"/>
      <c r="P41" s="32"/>
      <c r="Q41" s="32"/>
      <c r="R41" s="32"/>
      <c r="S41" s="32"/>
    </row>
    <row r="42" spans="1:19">
      <c r="H42" s="52" t="s">
        <v>222</v>
      </c>
      <c r="I42" s="49">
        <f>‐59‐!G32</f>
        <v>19852</v>
      </c>
      <c r="J42" s="32"/>
      <c r="K42" s="32"/>
      <c r="L42" s="32"/>
      <c r="M42" s="32"/>
      <c r="N42" s="32"/>
      <c r="O42" s="32"/>
      <c r="P42" s="32"/>
      <c r="Q42" s="32"/>
      <c r="R42" s="32"/>
      <c r="S42" s="32"/>
    </row>
    <row r="43" spans="1:19">
      <c r="H43" s="52" t="s">
        <v>223</v>
      </c>
      <c r="I43" s="49">
        <f>‐59‐!F32</f>
        <v>1731</v>
      </c>
      <c r="J43" s="32"/>
      <c r="K43" s="32"/>
      <c r="L43" s="32"/>
      <c r="M43" s="32"/>
      <c r="N43" s="32"/>
      <c r="O43" s="32"/>
      <c r="P43" s="32"/>
      <c r="Q43" s="32"/>
      <c r="R43" s="32"/>
      <c r="S43" s="32"/>
    </row>
    <row r="44" spans="1:19">
      <c r="H44" s="52" t="s">
        <v>224</v>
      </c>
      <c r="I44" s="49">
        <f>‐59‐!D32</f>
        <v>22659</v>
      </c>
      <c r="J44" s="32"/>
      <c r="K44" s="32"/>
      <c r="L44" s="32"/>
      <c r="M44" s="32"/>
      <c r="N44" s="32"/>
      <c r="O44" s="32"/>
      <c r="P44" s="32"/>
      <c r="Q44" s="32"/>
      <c r="R44" s="32"/>
      <c r="S44" s="32"/>
    </row>
    <row r="45" spans="1:19">
      <c r="B45" s="3" t="s">
        <v>181</v>
      </c>
      <c r="H45" s="32"/>
      <c r="I45" s="85">
        <f>SUM(I39:I44)</f>
        <v>83606</v>
      </c>
      <c r="J45" s="32">
        <v>88533</v>
      </c>
      <c r="K45" s="85">
        <f>+J45-I45</f>
        <v>4927</v>
      </c>
      <c r="L45" s="32"/>
      <c r="M45" s="32"/>
      <c r="N45" s="32"/>
      <c r="O45" s="32"/>
      <c r="P45" s="32"/>
      <c r="Q45" s="32"/>
      <c r="R45" s="32"/>
      <c r="S45" s="32"/>
    </row>
    <row r="46" spans="1:19">
      <c r="H46" s="32"/>
      <c r="I46" s="32"/>
      <c r="J46" s="32"/>
      <c r="K46" s="32"/>
      <c r="L46" s="32"/>
      <c r="M46" s="32"/>
      <c r="N46" s="32"/>
      <c r="O46" s="32"/>
      <c r="P46" s="32"/>
      <c r="Q46" s="32"/>
      <c r="R46" s="32"/>
      <c r="S46" s="32"/>
    </row>
    <row r="47" spans="1:19">
      <c r="H47" s="32"/>
      <c r="I47" s="32"/>
      <c r="J47" s="32"/>
      <c r="K47" s="32"/>
      <c r="L47" s="32"/>
      <c r="M47" s="32"/>
      <c r="N47" s="32"/>
      <c r="O47" s="32"/>
      <c r="P47" s="32"/>
      <c r="Q47" s="32"/>
      <c r="R47" s="32"/>
      <c r="S47" s="32"/>
    </row>
    <row r="48" spans="1:19">
      <c r="H48" s="32"/>
      <c r="I48" s="32"/>
      <c r="J48" s="32"/>
      <c r="K48" s="32"/>
      <c r="L48" s="32"/>
      <c r="M48" s="32"/>
      <c r="N48" s="32"/>
      <c r="O48" s="32"/>
      <c r="P48" s="32"/>
      <c r="Q48" s="32"/>
      <c r="R48" s="32"/>
      <c r="S48" s="32"/>
    </row>
    <row r="49" spans="8:19">
      <c r="H49" s="32"/>
      <c r="I49" s="32"/>
      <c r="J49" s="32"/>
      <c r="K49" s="32"/>
      <c r="L49" s="32"/>
      <c r="M49" s="32"/>
      <c r="N49" s="32"/>
      <c r="O49" s="32"/>
      <c r="P49" s="32"/>
      <c r="Q49" s="32"/>
      <c r="R49" s="32"/>
      <c r="S49" s="32"/>
    </row>
    <row r="50" spans="8:19">
      <c r="H50" s="32"/>
      <c r="I50" s="32"/>
      <c r="J50" s="32"/>
      <c r="K50" s="32"/>
      <c r="L50" s="32"/>
      <c r="M50" s="32"/>
      <c r="N50" s="32"/>
      <c r="O50" s="32"/>
      <c r="P50" s="32"/>
      <c r="Q50" s="32"/>
      <c r="R50" s="32"/>
      <c r="S50" s="32"/>
    </row>
    <row r="51" spans="8:19">
      <c r="H51" s="32"/>
      <c r="I51" s="32"/>
      <c r="J51" s="32"/>
      <c r="K51" s="32"/>
      <c r="L51" s="32"/>
      <c r="M51" s="32"/>
      <c r="N51" s="32"/>
      <c r="O51" s="32"/>
      <c r="P51" s="32"/>
      <c r="Q51" s="32"/>
      <c r="R51" s="32"/>
      <c r="S51" s="32"/>
    </row>
    <row r="52" spans="8:19">
      <c r="H52" s="32"/>
      <c r="I52" s="32"/>
      <c r="J52" s="32"/>
      <c r="K52" s="32"/>
      <c r="L52" s="32"/>
      <c r="M52" s="32"/>
      <c r="N52" s="32"/>
      <c r="O52" s="32"/>
      <c r="P52" s="32"/>
      <c r="Q52" s="32"/>
      <c r="R52" s="32"/>
      <c r="S52" s="32"/>
    </row>
    <row r="53" spans="8:19">
      <c r="H53" s="32"/>
      <c r="I53" s="32"/>
      <c r="J53" s="32"/>
      <c r="K53" s="32"/>
      <c r="L53" s="32"/>
      <c r="M53" s="32"/>
      <c r="N53" s="32"/>
      <c r="O53" s="32"/>
      <c r="P53" s="32"/>
      <c r="Q53" s="32"/>
      <c r="R53" s="32"/>
      <c r="S53" s="32"/>
    </row>
    <row r="54" spans="8:19">
      <c r="H54" s="32"/>
      <c r="I54" s="32"/>
      <c r="J54" s="32"/>
      <c r="K54" s="32"/>
      <c r="L54" s="32"/>
      <c r="M54" s="32"/>
      <c r="N54" s="32"/>
      <c r="O54" s="32"/>
      <c r="P54" s="32"/>
      <c r="Q54" s="32"/>
      <c r="R54" s="32"/>
      <c r="S54" s="32"/>
    </row>
    <row r="55" spans="8:19">
      <c r="H55" s="32"/>
      <c r="I55" s="32"/>
      <c r="J55" s="32"/>
      <c r="K55" s="32"/>
      <c r="L55" s="32"/>
      <c r="M55" s="32"/>
      <c r="N55" s="32"/>
      <c r="O55" s="32"/>
      <c r="P55" s="32"/>
      <c r="Q55" s="32"/>
      <c r="R55" s="32"/>
      <c r="S55" s="32"/>
    </row>
    <row r="56" spans="8:19">
      <c r="H56" s="32"/>
      <c r="I56" s="32"/>
      <c r="J56" s="32"/>
      <c r="K56" s="32"/>
      <c r="L56" s="32"/>
      <c r="M56" s="32"/>
      <c r="N56" s="32"/>
      <c r="O56" s="32"/>
      <c r="P56" s="32"/>
      <c r="Q56" s="32"/>
      <c r="R56" s="32"/>
      <c r="S56" s="32"/>
    </row>
    <row r="57" spans="8:19">
      <c r="H57" s="32"/>
      <c r="I57" s="32"/>
      <c r="J57" s="32"/>
      <c r="K57" s="32"/>
      <c r="L57" s="32"/>
      <c r="M57" s="32"/>
      <c r="N57" s="32"/>
      <c r="O57" s="32"/>
      <c r="P57" s="32"/>
      <c r="Q57" s="32"/>
      <c r="R57" s="32"/>
      <c r="S57" s="32"/>
    </row>
    <row r="58" spans="8:19">
      <c r="H58" s="32"/>
      <c r="I58" s="32"/>
      <c r="J58" s="32"/>
      <c r="K58" s="32"/>
      <c r="L58" s="32"/>
      <c r="M58" s="32"/>
      <c r="N58" s="32"/>
      <c r="O58" s="32"/>
      <c r="P58" s="32"/>
      <c r="Q58" s="32"/>
      <c r="R58" s="32"/>
      <c r="S58" s="32"/>
    </row>
    <row r="59" spans="8:19">
      <c r="H59" s="32"/>
      <c r="I59" s="32"/>
      <c r="J59" s="32"/>
      <c r="K59" s="32"/>
      <c r="L59" s="32"/>
      <c r="M59" s="32"/>
      <c r="N59" s="32"/>
      <c r="O59" s="32"/>
      <c r="P59" s="32"/>
      <c r="Q59" s="32"/>
      <c r="R59" s="32"/>
      <c r="S59" s="32"/>
    </row>
    <row r="60" spans="8:19">
      <c r="H60" s="32"/>
      <c r="I60" s="32"/>
      <c r="J60" s="32"/>
      <c r="K60" s="32"/>
      <c r="L60" s="32"/>
      <c r="M60" s="32"/>
      <c r="N60" s="32"/>
      <c r="O60" s="32"/>
      <c r="P60" s="32"/>
      <c r="Q60" s="32"/>
      <c r="R60" s="32"/>
      <c r="S60" s="32"/>
    </row>
    <row r="61" spans="8:19">
      <c r="H61" s="32"/>
      <c r="I61" s="32"/>
      <c r="J61" s="32"/>
      <c r="K61" s="32"/>
      <c r="L61" s="32"/>
      <c r="M61" s="32"/>
      <c r="N61" s="32"/>
      <c r="O61" s="32"/>
      <c r="P61" s="32"/>
      <c r="Q61" s="32"/>
      <c r="R61" s="32"/>
      <c r="S61" s="32"/>
    </row>
    <row r="62" spans="8:19">
      <c r="H62" s="32"/>
      <c r="I62" s="32"/>
      <c r="J62" s="32"/>
      <c r="K62" s="32"/>
      <c r="L62" s="32"/>
      <c r="M62" s="32"/>
      <c r="N62" s="32"/>
      <c r="O62" s="32"/>
      <c r="P62" s="32"/>
      <c r="Q62" s="32"/>
      <c r="R62" s="32"/>
      <c r="S62" s="32"/>
    </row>
    <row r="63" spans="8:19">
      <c r="H63" s="32"/>
      <c r="I63" s="32"/>
      <c r="J63" s="32"/>
      <c r="K63" s="32"/>
      <c r="L63" s="32"/>
      <c r="M63" s="32"/>
      <c r="N63" s="32"/>
      <c r="O63" s="32"/>
      <c r="P63" s="32"/>
      <c r="Q63" s="32"/>
      <c r="R63" s="32"/>
      <c r="S63" s="32"/>
    </row>
    <row r="64" spans="8:19">
      <c r="H64" s="32"/>
      <c r="I64" s="32"/>
      <c r="J64" s="32"/>
      <c r="K64" s="32"/>
      <c r="L64" s="32"/>
      <c r="M64" s="32"/>
      <c r="N64" s="32"/>
      <c r="O64" s="32"/>
      <c r="P64" s="32"/>
      <c r="Q64" s="32"/>
      <c r="R64" s="32"/>
      <c r="S64" s="32"/>
    </row>
    <row r="65" spans="1:19">
      <c r="H65" s="32"/>
      <c r="I65" s="32"/>
      <c r="J65" s="32"/>
      <c r="K65" s="32"/>
      <c r="L65" s="32"/>
      <c r="M65" s="32"/>
      <c r="N65" s="32"/>
      <c r="O65" s="32"/>
      <c r="P65" s="32"/>
      <c r="Q65" s="32"/>
      <c r="R65" s="32"/>
      <c r="S65" s="32"/>
    </row>
    <row r="66" spans="1:19">
      <c r="H66" s="32"/>
      <c r="I66" s="32"/>
      <c r="J66" s="32"/>
      <c r="K66" s="32"/>
      <c r="L66" s="32"/>
      <c r="M66" s="32"/>
      <c r="N66" s="32"/>
      <c r="O66" s="32"/>
      <c r="P66" s="32"/>
      <c r="Q66" s="32"/>
      <c r="R66" s="32"/>
      <c r="S66" s="32"/>
    </row>
    <row r="67" spans="1:19">
      <c r="A67" s="2" t="s">
        <v>302</v>
      </c>
      <c r="D67" s="216" t="s">
        <v>301</v>
      </c>
      <c r="H67" s="32"/>
      <c r="I67" s="32"/>
      <c r="J67" s="32"/>
      <c r="K67" s="32"/>
      <c r="L67" s="32"/>
      <c r="O67" s="32"/>
      <c r="P67" s="32"/>
      <c r="Q67" s="32"/>
      <c r="R67" s="32"/>
      <c r="S67" s="32"/>
    </row>
    <row r="68" spans="1:19">
      <c r="H68" s="32"/>
      <c r="I68" s="32"/>
      <c r="J68" s="32"/>
      <c r="K68" s="32"/>
      <c r="L68" s="32"/>
      <c r="O68" s="32"/>
      <c r="P68" s="32"/>
      <c r="Q68" s="32"/>
      <c r="R68" s="32"/>
      <c r="S68" s="32"/>
    </row>
    <row r="69" spans="1:19">
      <c r="H69" s="32"/>
      <c r="I69" s="32"/>
      <c r="J69" s="32"/>
      <c r="K69" s="32"/>
      <c r="L69" s="32"/>
      <c r="O69" s="32"/>
      <c r="P69" s="32"/>
      <c r="Q69" s="32"/>
      <c r="R69" s="32"/>
      <c r="S69" s="32"/>
    </row>
    <row r="70" spans="1:19">
      <c r="H70" s="39"/>
      <c r="I70" s="48" t="str">
        <f>‐60‐!D29</f>
        <v>平成12年</v>
      </c>
      <c r="J70" s="33" t="s">
        <v>303</v>
      </c>
      <c r="K70" s="33" t="s">
        <v>304</v>
      </c>
      <c r="L70" s="32"/>
      <c r="O70" s="32"/>
      <c r="P70" s="32"/>
      <c r="Q70" s="32"/>
      <c r="R70" s="32"/>
      <c r="S70" s="32"/>
    </row>
    <row r="71" spans="1:19">
      <c r="H71" s="39" t="s">
        <v>228</v>
      </c>
      <c r="I71" s="86">
        <f>‐60‐!D34</f>
        <v>238</v>
      </c>
      <c r="J71" s="55">
        <f>‐60‐!G34</f>
        <v>205</v>
      </c>
      <c r="K71" s="55">
        <f>‐60‐!J34</f>
        <v>212</v>
      </c>
      <c r="L71" s="32"/>
      <c r="O71" s="32"/>
      <c r="P71" s="32"/>
      <c r="Q71" s="32"/>
      <c r="R71" s="32"/>
      <c r="S71" s="32"/>
    </row>
    <row r="72" spans="1:19">
      <c r="H72" s="54" t="s">
        <v>230</v>
      </c>
      <c r="I72" s="86">
        <f>‐60‐!D38</f>
        <v>8129</v>
      </c>
      <c r="J72" s="55">
        <f>‐60‐!G38</f>
        <v>7250</v>
      </c>
      <c r="K72" s="55">
        <f>‐60‐!J38</f>
        <v>6321</v>
      </c>
      <c r="L72" s="32"/>
      <c r="O72" s="32"/>
      <c r="P72" s="32"/>
      <c r="Q72" s="32"/>
      <c r="R72" s="32"/>
      <c r="S72" s="32"/>
    </row>
    <row r="73" spans="1:19">
      <c r="H73" s="54" t="s">
        <v>232</v>
      </c>
      <c r="I73" s="86">
        <f>‐60‐!D42</f>
        <v>35528</v>
      </c>
      <c r="J73" s="55">
        <f>‐60‐!G42</f>
        <v>36898</v>
      </c>
      <c r="K73" s="55">
        <f>‐60‐!J42</f>
        <v>35687</v>
      </c>
      <c r="L73" s="32"/>
      <c r="O73" s="32"/>
      <c r="P73" s="32"/>
      <c r="Q73" s="32"/>
      <c r="R73" s="32"/>
      <c r="S73" s="32"/>
    </row>
    <row r="74" spans="1:19">
      <c r="H74" s="57"/>
      <c r="I74" s="31">
        <f>SUM(I71:I73)</f>
        <v>43895</v>
      </c>
      <c r="J74" s="31">
        <f>SUM(J71:J73)</f>
        <v>44353</v>
      </c>
      <c r="K74" s="31">
        <f>SUM(K71:K73)</f>
        <v>42220</v>
      </c>
      <c r="L74" s="32"/>
      <c r="O74" s="32"/>
      <c r="P74" s="32"/>
      <c r="Q74" s="32"/>
      <c r="R74" s="32"/>
      <c r="S74" s="32"/>
    </row>
    <row r="75" spans="1:19">
      <c r="H75" s="57"/>
      <c r="I75" s="31"/>
      <c r="J75" s="31"/>
      <c r="K75" s="31"/>
      <c r="L75" s="32"/>
      <c r="O75" s="32"/>
      <c r="P75" s="32"/>
      <c r="Q75" s="32"/>
      <c r="R75" s="32"/>
      <c r="S75" s="32"/>
    </row>
    <row r="76" spans="1:19">
      <c r="H76" s="57"/>
      <c r="I76" s="31"/>
      <c r="J76" s="31"/>
      <c r="K76" s="31"/>
      <c r="L76" s="32"/>
      <c r="O76" s="32"/>
      <c r="P76" s="32"/>
      <c r="Q76" s="32"/>
      <c r="R76" s="32"/>
      <c r="S76" s="32"/>
    </row>
    <row r="77" spans="1:19">
      <c r="G77" s="3">
        <v>1</v>
      </c>
      <c r="H77" s="53" t="s">
        <v>225</v>
      </c>
      <c r="I77" s="87">
        <f>‐60‐!J34</f>
        <v>212</v>
      </c>
      <c r="J77" s="217" t="s">
        <v>305</v>
      </c>
      <c r="K77" s="279">
        <f>+I77/$I$92</f>
        <v>4.5230526338247527E-3</v>
      </c>
      <c r="L77" s="32"/>
      <c r="O77" s="32"/>
      <c r="P77" s="32"/>
      <c r="Q77" s="32"/>
      <c r="R77" s="32"/>
      <c r="S77" s="32"/>
    </row>
    <row r="78" spans="1:19">
      <c r="G78" s="3">
        <v>2</v>
      </c>
      <c r="H78" s="54" t="s">
        <v>226</v>
      </c>
      <c r="I78" s="87">
        <f>‐60‐!J39</f>
        <v>18</v>
      </c>
      <c r="J78" s="31"/>
      <c r="K78" s="281">
        <f t="shared" ref="K78:K91" si="0">+I78/$I$92</f>
        <v>3.8403277079644129E-4</v>
      </c>
      <c r="L78" s="32"/>
      <c r="O78" s="32"/>
      <c r="P78" s="32"/>
      <c r="Q78" s="32"/>
      <c r="R78" s="32"/>
      <c r="S78" s="32"/>
    </row>
    <row r="79" spans="1:19">
      <c r="G79" s="3">
        <v>3</v>
      </c>
      <c r="H79" s="54" t="s">
        <v>227</v>
      </c>
      <c r="I79" s="88">
        <f>‐60‐!J40</f>
        <v>4124</v>
      </c>
      <c r="J79" s="32"/>
      <c r="K79" s="279">
        <f t="shared" si="0"/>
        <v>8.7986174820251326E-2</v>
      </c>
      <c r="L79" s="32"/>
      <c r="M79" s="32"/>
      <c r="N79" s="32"/>
      <c r="O79" s="32"/>
      <c r="P79" s="32"/>
      <c r="Q79" s="32"/>
      <c r="R79" s="32"/>
      <c r="S79" s="32"/>
    </row>
    <row r="80" spans="1:19">
      <c r="G80" s="3">
        <v>4</v>
      </c>
      <c r="H80" s="54" t="s">
        <v>229</v>
      </c>
      <c r="I80" s="87">
        <f>‐60‐!J41</f>
        <v>2179</v>
      </c>
      <c r="J80" s="32"/>
      <c r="K80" s="279">
        <f t="shared" si="0"/>
        <v>4.6489300420302533E-2</v>
      </c>
      <c r="L80" s="32"/>
      <c r="M80" s="32"/>
      <c r="N80" s="58"/>
      <c r="O80" s="32"/>
      <c r="P80" s="32"/>
      <c r="Q80" s="32"/>
      <c r="R80" s="32"/>
      <c r="S80" s="32"/>
    </row>
    <row r="81" spans="7:19">
      <c r="G81" s="3">
        <v>5</v>
      </c>
      <c r="H81" s="56" t="s">
        <v>231</v>
      </c>
      <c r="I81" s="87">
        <f>‐60‐!J43</f>
        <v>365</v>
      </c>
      <c r="J81" s="32"/>
      <c r="K81" s="279">
        <f t="shared" si="0"/>
        <v>7.7873311855945039E-3</v>
      </c>
      <c r="L81" s="32"/>
      <c r="M81" s="32"/>
      <c r="N81" s="32"/>
      <c r="O81" s="32"/>
      <c r="P81" s="32"/>
      <c r="Q81" s="32"/>
      <c r="R81" s="32"/>
      <c r="S81" s="32"/>
    </row>
    <row r="82" spans="7:19">
      <c r="G82" s="3">
        <v>6</v>
      </c>
      <c r="H82" s="54" t="s">
        <v>233</v>
      </c>
      <c r="I82" s="87">
        <f>‐60‐!J44</f>
        <v>3896</v>
      </c>
      <c r="J82" s="32"/>
      <c r="K82" s="279">
        <f t="shared" si="0"/>
        <v>8.3121759723496405E-2</v>
      </c>
      <c r="L82" s="32"/>
      <c r="M82" s="32"/>
      <c r="N82" s="32"/>
      <c r="O82" s="32"/>
      <c r="P82" s="32"/>
      <c r="Q82" s="32"/>
      <c r="R82" s="32"/>
      <c r="S82" s="32"/>
    </row>
    <row r="83" spans="7:19">
      <c r="G83" s="3">
        <v>7</v>
      </c>
      <c r="H83" s="220" t="s">
        <v>307</v>
      </c>
      <c r="I83" s="221">
        <f>‐60‐!J46</f>
        <v>3169</v>
      </c>
      <c r="J83" s="32"/>
      <c r="K83" s="279">
        <f t="shared" si="0"/>
        <v>6.7611102814106802E-2</v>
      </c>
      <c r="L83" s="32"/>
      <c r="M83" s="32"/>
      <c r="N83" s="32"/>
      <c r="O83" s="32"/>
      <c r="P83" s="32"/>
      <c r="Q83" s="32"/>
      <c r="R83" s="32"/>
      <c r="S83" s="32"/>
    </row>
    <row r="84" spans="7:19">
      <c r="G84" s="3">
        <v>8</v>
      </c>
      <c r="H84" s="54" t="s">
        <v>234</v>
      </c>
      <c r="I84" s="87">
        <f>‐60‐!J47</f>
        <v>1265</v>
      </c>
      <c r="J84" s="32"/>
      <c r="K84" s="279">
        <f t="shared" si="0"/>
        <v>2.6988969725416569E-2</v>
      </c>
      <c r="L84" s="32"/>
      <c r="M84" s="57"/>
      <c r="N84" s="23"/>
      <c r="O84" s="32"/>
      <c r="P84" s="32"/>
      <c r="Q84" s="32"/>
      <c r="R84" s="32"/>
      <c r="S84" s="32"/>
    </row>
    <row r="85" spans="7:19">
      <c r="G85" s="3">
        <v>9</v>
      </c>
      <c r="H85" s="54" t="s">
        <v>235</v>
      </c>
      <c r="I85" s="87">
        <f>‐60‐!J48</f>
        <v>1080</v>
      </c>
      <c r="J85" s="32"/>
      <c r="K85" s="279">
        <f t="shared" si="0"/>
        <v>2.3041966247786479E-2</v>
      </c>
      <c r="L85" s="32"/>
      <c r="M85" s="57"/>
      <c r="N85" s="23"/>
      <c r="O85" s="32"/>
      <c r="P85" s="32"/>
      <c r="Q85" s="32"/>
      <c r="R85" s="32"/>
      <c r="S85" s="32"/>
    </row>
    <row r="86" spans="7:19">
      <c r="G86" s="3">
        <v>10</v>
      </c>
      <c r="H86" s="54" t="s">
        <v>236</v>
      </c>
      <c r="I86" s="87">
        <f>‐60‐!J51</f>
        <v>7390</v>
      </c>
      <c r="J86" s="32"/>
      <c r="K86" s="279">
        <f t="shared" si="0"/>
        <v>0.1576667875658723</v>
      </c>
      <c r="L86" s="32"/>
      <c r="M86" s="57"/>
      <c r="N86" s="23"/>
      <c r="O86" s="32"/>
      <c r="P86" s="32"/>
      <c r="Q86" s="32"/>
      <c r="R86" s="32"/>
      <c r="S86" s="32"/>
    </row>
    <row r="87" spans="7:19">
      <c r="G87" s="3">
        <v>11</v>
      </c>
      <c r="H87" s="54" t="s">
        <v>237</v>
      </c>
      <c r="I87" s="87">
        <f>‐60‐!J52</f>
        <v>2181</v>
      </c>
      <c r="J87" s="32"/>
      <c r="K87" s="279">
        <f t="shared" si="0"/>
        <v>4.6531970728168802E-2</v>
      </c>
      <c r="L87" s="32"/>
      <c r="M87" s="32"/>
      <c r="N87" s="32"/>
      <c r="O87" s="32"/>
      <c r="P87" s="32"/>
      <c r="Q87" s="32"/>
      <c r="R87" s="32"/>
      <c r="S87" s="32"/>
    </row>
    <row r="88" spans="7:19">
      <c r="G88" s="3">
        <v>12</v>
      </c>
      <c r="H88" s="53" t="s">
        <v>238</v>
      </c>
      <c r="I88" s="89">
        <f>‐60‐!J53</f>
        <v>4651</v>
      </c>
      <c r="J88" s="32"/>
      <c r="K88" s="279">
        <f t="shared" si="0"/>
        <v>9.9229800943013799E-2</v>
      </c>
      <c r="L88" s="32"/>
      <c r="M88" s="32"/>
      <c r="N88" s="32"/>
      <c r="O88" s="32"/>
      <c r="P88" s="32"/>
      <c r="Q88" s="32"/>
      <c r="R88" s="32"/>
      <c r="S88" s="32"/>
    </row>
    <row r="89" spans="7:19">
      <c r="G89" s="3">
        <v>13</v>
      </c>
      <c r="H89" s="222" t="s">
        <v>308</v>
      </c>
      <c r="I89" s="221">
        <f>+‐60‐!J45</f>
        <v>8216</v>
      </c>
      <c r="J89" s="32"/>
      <c r="K89" s="279">
        <f t="shared" si="0"/>
        <v>0.17528962471464232</v>
      </c>
      <c r="L89" s="32"/>
      <c r="M89" s="32"/>
      <c r="N89" s="32"/>
      <c r="O89" s="32"/>
      <c r="P89" s="32"/>
      <c r="Q89" s="32"/>
      <c r="R89" s="32"/>
      <c r="S89" s="32"/>
    </row>
    <row r="90" spans="7:19">
      <c r="G90" s="3">
        <v>14</v>
      </c>
      <c r="H90" s="222" t="s">
        <v>288</v>
      </c>
      <c r="I90" s="221">
        <f>+‐60‐!J50</f>
        <v>5658</v>
      </c>
      <c r="J90" s="32"/>
      <c r="K90" s="279">
        <f t="shared" si="0"/>
        <v>0.12071430095368138</v>
      </c>
      <c r="L90" s="32"/>
      <c r="M90" s="32"/>
      <c r="N90" s="32"/>
      <c r="O90" s="32"/>
      <c r="P90" s="32"/>
      <c r="Q90" s="32"/>
      <c r="R90" s="32"/>
      <c r="S90" s="32"/>
    </row>
    <row r="91" spans="7:19">
      <c r="G91" s="3">
        <v>15</v>
      </c>
      <c r="H91" s="222" t="s">
        <v>289</v>
      </c>
      <c r="I91" s="221">
        <f>+‐60‐!J49</f>
        <v>2467</v>
      </c>
      <c r="J91" s="32"/>
      <c r="K91" s="279">
        <f t="shared" si="0"/>
        <v>5.2633824753045594E-2</v>
      </c>
      <c r="L91" s="32"/>
      <c r="M91" s="32"/>
      <c r="N91" s="32"/>
      <c r="O91" s="32"/>
      <c r="P91" s="32"/>
      <c r="Q91" s="32"/>
      <c r="R91" s="32"/>
      <c r="S91" s="32"/>
    </row>
    <row r="92" spans="7:19">
      <c r="H92" s="223" t="s">
        <v>309</v>
      </c>
      <c r="I92" s="87">
        <f>SUM(I77:I91)</f>
        <v>46871</v>
      </c>
      <c r="J92" s="32"/>
      <c r="K92" s="280">
        <f>SUM(K77:K91)</f>
        <v>1.0000000000000002</v>
      </c>
      <c r="L92" s="32"/>
      <c r="M92" s="32"/>
      <c r="N92" s="32"/>
      <c r="O92" s="32"/>
      <c r="P92" s="32"/>
      <c r="Q92" s="32"/>
      <c r="R92" s="32"/>
      <c r="S92" s="32"/>
    </row>
    <row r="93" spans="7:19">
      <c r="H93" s="32"/>
      <c r="I93" s="32"/>
      <c r="J93" s="32"/>
      <c r="K93" s="32"/>
      <c r="L93" s="32"/>
      <c r="M93" s="32"/>
      <c r="N93" s="32"/>
      <c r="O93" s="32"/>
      <c r="P93" s="32"/>
      <c r="Q93" s="32"/>
      <c r="R93" s="32"/>
      <c r="S93" s="32"/>
    </row>
    <row r="94" spans="7:19">
      <c r="H94" s="32"/>
      <c r="I94" s="32"/>
      <c r="J94" s="32"/>
      <c r="K94" s="32"/>
      <c r="L94" s="74"/>
      <c r="M94" s="77"/>
      <c r="N94" s="32"/>
      <c r="O94" s="32"/>
      <c r="P94" s="32"/>
      <c r="Q94" s="32"/>
      <c r="R94" s="32"/>
      <c r="S94" s="32"/>
    </row>
    <row r="95" spans="7:19">
      <c r="H95" s="32"/>
      <c r="I95" s="32"/>
      <c r="J95" s="32"/>
      <c r="K95" s="32"/>
      <c r="L95" s="35"/>
      <c r="M95" s="32"/>
      <c r="N95" s="59"/>
      <c r="O95" s="32"/>
      <c r="P95" s="32"/>
      <c r="Q95" s="32"/>
      <c r="R95" s="32"/>
      <c r="S95" s="32"/>
    </row>
    <row r="96" spans="7:19">
      <c r="H96" s="32"/>
      <c r="I96" s="32"/>
      <c r="J96" s="32"/>
      <c r="K96" s="32"/>
      <c r="L96" s="35"/>
      <c r="M96" s="32"/>
      <c r="N96" s="59"/>
      <c r="O96" s="32"/>
      <c r="P96" s="32"/>
      <c r="Q96" s="32"/>
      <c r="R96" s="32"/>
      <c r="S96" s="32"/>
    </row>
    <row r="97" spans="1:19">
      <c r="H97" s="32"/>
      <c r="I97" s="32"/>
      <c r="J97" s="32"/>
      <c r="K97" s="32"/>
      <c r="L97" s="35"/>
      <c r="M97" s="32"/>
      <c r="N97" s="59"/>
      <c r="O97" s="32"/>
      <c r="P97" s="32"/>
      <c r="Q97" s="32"/>
      <c r="R97" s="32"/>
      <c r="S97" s="32"/>
    </row>
    <row r="98" spans="1:19">
      <c r="H98" s="32"/>
      <c r="I98" s="32"/>
      <c r="J98" s="32"/>
      <c r="K98" s="32"/>
      <c r="L98" s="35"/>
      <c r="M98" s="32"/>
      <c r="N98" s="59"/>
      <c r="O98" s="32"/>
      <c r="P98" s="32"/>
      <c r="Q98" s="32"/>
      <c r="R98" s="32"/>
      <c r="S98" s="32"/>
    </row>
    <row r="99" spans="1:19">
      <c r="H99" s="32"/>
      <c r="I99" s="32"/>
      <c r="J99" s="32"/>
      <c r="K99" s="32"/>
      <c r="L99" s="35"/>
      <c r="M99" s="32"/>
      <c r="N99" s="59"/>
      <c r="O99" s="32"/>
      <c r="P99" s="32"/>
      <c r="Q99" s="32"/>
      <c r="R99" s="32"/>
      <c r="S99" s="32"/>
    </row>
    <row r="100" spans="1:19">
      <c r="H100" s="32"/>
      <c r="I100" s="32"/>
      <c r="J100" s="32"/>
      <c r="K100" s="32"/>
      <c r="O100" s="32"/>
      <c r="P100" s="32"/>
      <c r="Q100" s="32"/>
      <c r="R100" s="32"/>
      <c r="S100" s="32"/>
    </row>
    <row r="101" spans="1:19">
      <c r="A101" s="2" t="s">
        <v>257</v>
      </c>
      <c r="D101" s="4" t="s">
        <v>268</v>
      </c>
      <c r="H101" s="81" t="s">
        <v>269</v>
      </c>
      <c r="I101" s="327" t="s">
        <v>402</v>
      </c>
      <c r="J101" s="32"/>
      <c r="K101" s="32"/>
      <c r="O101" s="32"/>
      <c r="P101" s="32"/>
      <c r="Q101" s="32"/>
      <c r="R101" s="32"/>
      <c r="S101" s="32"/>
    </row>
    <row r="102" spans="1:19">
      <c r="H102" s="52" t="s">
        <v>241</v>
      </c>
      <c r="I102" s="71">
        <f>‐62‐!F7</f>
        <v>481</v>
      </c>
      <c r="J102" s="35"/>
      <c r="K102" s="34"/>
      <c r="O102" s="32"/>
      <c r="P102" s="32"/>
      <c r="Q102" s="32"/>
      <c r="R102" s="32"/>
      <c r="S102" s="32"/>
    </row>
    <row r="103" spans="1:19">
      <c r="H103" s="52" t="s">
        <v>200</v>
      </c>
      <c r="I103" s="71">
        <f>‐62‐!F8</f>
        <v>1761</v>
      </c>
      <c r="J103" s="35"/>
      <c r="K103" s="34"/>
      <c r="O103" s="32"/>
      <c r="P103" s="32"/>
      <c r="Q103" s="32"/>
      <c r="R103" s="32"/>
      <c r="S103" s="32"/>
    </row>
    <row r="104" spans="1:19">
      <c r="H104" s="52" t="s">
        <v>193</v>
      </c>
      <c r="I104" s="71">
        <f>‐62‐!F9</f>
        <v>899</v>
      </c>
      <c r="J104" s="35"/>
      <c r="K104" s="34"/>
      <c r="M104" s="32"/>
      <c r="N104" s="32"/>
      <c r="O104" s="32"/>
      <c r="P104" s="32"/>
      <c r="Q104" s="32"/>
      <c r="R104" s="32"/>
      <c r="S104" s="32"/>
    </row>
    <row r="105" spans="1:19">
      <c r="H105" s="52" t="s">
        <v>244</v>
      </c>
      <c r="I105" s="72">
        <f>‐62‐!F10</f>
        <v>457</v>
      </c>
      <c r="J105" s="35"/>
      <c r="K105" s="34"/>
      <c r="L105" s="32"/>
      <c r="M105" s="32"/>
      <c r="N105" s="32"/>
      <c r="O105" s="32"/>
      <c r="P105" s="32"/>
      <c r="Q105" s="32"/>
      <c r="R105" s="32"/>
      <c r="S105" s="32"/>
    </row>
    <row r="106" spans="1:19">
      <c r="H106" s="52" t="s">
        <v>245</v>
      </c>
      <c r="I106" s="71">
        <f>‐62‐!F11</f>
        <v>137</v>
      </c>
      <c r="J106" s="35"/>
      <c r="K106" s="34"/>
      <c r="L106" s="32"/>
      <c r="M106" s="26"/>
      <c r="N106" s="26"/>
      <c r="O106" s="32"/>
      <c r="P106" s="32"/>
      <c r="Q106" s="32"/>
      <c r="R106" s="32"/>
      <c r="S106" s="32"/>
    </row>
    <row r="107" spans="1:19">
      <c r="H107" s="52" t="s">
        <v>246</v>
      </c>
      <c r="I107" s="71">
        <f>‐62‐!F12</f>
        <v>49</v>
      </c>
      <c r="J107" s="35"/>
      <c r="K107" s="35"/>
      <c r="L107" s="32"/>
      <c r="M107" s="26"/>
      <c r="N107" s="26"/>
      <c r="O107" s="32"/>
      <c r="P107" s="32"/>
      <c r="Q107" s="32"/>
      <c r="R107" s="32"/>
      <c r="S107" s="32"/>
    </row>
    <row r="108" spans="1:19">
      <c r="H108" s="52" t="s">
        <v>247</v>
      </c>
      <c r="I108" s="71">
        <f>‐62‐!F13</f>
        <v>2076</v>
      </c>
      <c r="J108" s="35"/>
      <c r="K108" s="35"/>
      <c r="L108" s="32"/>
      <c r="M108" s="26"/>
      <c r="N108" s="26"/>
      <c r="O108" s="32"/>
      <c r="P108" s="32"/>
      <c r="Q108" s="32"/>
      <c r="R108" s="32"/>
      <c r="S108" s="32"/>
    </row>
    <row r="109" spans="1:19">
      <c r="H109" s="52" t="s">
        <v>248</v>
      </c>
      <c r="I109" s="71">
        <f>‐62‐!F14</f>
        <v>123</v>
      </c>
      <c r="J109" s="35"/>
      <c r="K109" s="35"/>
      <c r="L109" s="32"/>
      <c r="M109" s="26"/>
      <c r="N109" s="26"/>
      <c r="O109" s="32"/>
      <c r="P109" s="32"/>
      <c r="Q109" s="32"/>
      <c r="R109" s="32"/>
      <c r="S109" s="32"/>
    </row>
    <row r="110" spans="1:19">
      <c r="H110" s="52" t="s">
        <v>249</v>
      </c>
      <c r="I110" s="71">
        <f>‐62‐!F15</f>
        <v>81</v>
      </c>
      <c r="J110" s="35"/>
      <c r="K110" s="35"/>
      <c r="L110" s="32"/>
      <c r="M110" s="26"/>
      <c r="N110" s="26"/>
      <c r="O110" s="32"/>
      <c r="P110" s="32"/>
      <c r="Q110" s="32"/>
      <c r="R110" s="32"/>
      <c r="S110" s="32"/>
    </row>
    <row r="111" spans="1:19">
      <c r="H111" s="52" t="s">
        <v>250</v>
      </c>
      <c r="I111" s="71">
        <f>‐62‐!F16</f>
        <v>41</v>
      </c>
      <c r="J111" s="35"/>
      <c r="K111" s="35"/>
      <c r="L111" s="32"/>
      <c r="M111" s="32"/>
      <c r="N111" s="32"/>
      <c r="O111" s="32"/>
      <c r="P111" s="32"/>
      <c r="Q111" s="32"/>
      <c r="R111" s="32"/>
      <c r="S111" s="32"/>
    </row>
    <row r="112" spans="1:19">
      <c r="H112" s="52" t="s">
        <v>251</v>
      </c>
      <c r="I112" s="71">
        <f>‐62‐!F17</f>
        <v>64</v>
      </c>
      <c r="J112" s="35"/>
      <c r="K112" s="35"/>
      <c r="L112" s="32"/>
      <c r="M112" s="32"/>
      <c r="N112" s="32"/>
      <c r="O112" s="32"/>
      <c r="P112" s="32"/>
      <c r="Q112" s="32"/>
      <c r="R112" s="32"/>
      <c r="S112" s="32"/>
    </row>
    <row r="113" spans="8:12">
      <c r="H113" s="223" t="s">
        <v>401</v>
      </c>
      <c r="I113" s="71">
        <f>‐62‐!F18</f>
        <v>2699</v>
      </c>
      <c r="J113" s="32"/>
      <c r="K113" s="32"/>
      <c r="L113" s="32"/>
    </row>
    <row r="115" spans="8:12">
      <c r="H115" s="90" t="s">
        <v>270</v>
      </c>
      <c r="I115" s="327" t="s">
        <v>403</v>
      </c>
    </row>
    <row r="116" spans="8:12">
      <c r="H116" s="33" t="s">
        <v>239</v>
      </c>
      <c r="I116" s="73">
        <f>‐62‐!I25</f>
        <v>818</v>
      </c>
      <c r="J116" s="218"/>
    </row>
    <row r="117" spans="8:12">
      <c r="H117" s="33" t="s">
        <v>240</v>
      </c>
      <c r="I117" s="73">
        <f>‐62‐!I26</f>
        <v>586</v>
      </c>
      <c r="J117" s="218"/>
    </row>
    <row r="118" spans="8:12">
      <c r="H118" s="33" t="s">
        <v>306</v>
      </c>
      <c r="I118" s="73">
        <f>‐62‐!I27</f>
        <v>2949</v>
      </c>
      <c r="J118" s="218"/>
    </row>
    <row r="119" spans="8:12">
      <c r="H119" s="33" t="s">
        <v>242</v>
      </c>
      <c r="I119" s="73">
        <f>‐62‐!I28</f>
        <v>3015</v>
      </c>
      <c r="J119" s="218"/>
    </row>
    <row r="120" spans="8:12">
      <c r="H120" s="33" t="s">
        <v>243</v>
      </c>
      <c r="I120" s="73">
        <f>‐62‐!I29</f>
        <v>1500</v>
      </c>
      <c r="J120" s="218"/>
    </row>
    <row r="121" spans="8:12">
      <c r="H121" s="232" t="s">
        <v>312</v>
      </c>
      <c r="I121" s="233">
        <f>SUM(I116:I120)</f>
        <v>8868</v>
      </c>
    </row>
  </sheetData>
  <sheetProtection selectLockedCells="1" selectUnlockedCells="1"/>
  <mergeCells count="2">
    <mergeCell ref="A1:F1"/>
    <mergeCell ref="A5:F5"/>
  </mergeCells>
  <phoneticPr fontId="12"/>
  <pageMargins left="0.59055118110236227" right="0.59055118110236227" top="0.59055118110236227" bottom="0.59055118110236227" header="0.51181102362204722" footer="0.39370078740157483"/>
  <pageSetup paperSize="9" firstPageNumber="7"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‐55‐</vt:lpstr>
      <vt:lpstr>‐56‐</vt:lpstr>
      <vt:lpstr>‐57‐</vt:lpstr>
      <vt:lpstr>‐58‐</vt:lpstr>
      <vt:lpstr>‐59‐</vt:lpstr>
      <vt:lpstr>‐60‐</vt:lpstr>
      <vt:lpstr>‐61‐</vt:lpstr>
      <vt:lpstr>‐62‐</vt:lpstr>
      <vt:lpstr>グラフ</vt:lpstr>
      <vt:lpstr>‐55‐!Print_Area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5</cp:revision>
  <cp:lastPrinted>2015-02-25T07:17:07Z</cp:lastPrinted>
  <dcterms:created xsi:type="dcterms:W3CDTF">2002-03-19T05:03:05Z</dcterms:created>
  <dcterms:modified xsi:type="dcterms:W3CDTF">2015-04-08T05:23:25Z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y fmtid="{D5CDD505-2E9C-101B-9397-08002B2CF9AE}" pid="3" name="_MarkAsFinal">
    <vt:bool>true</vt:bool>
  </property>
</Properties>
</file>