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1.254.51\fs\section\kikaku_section\統計係\共有\＜統計うらそえ＞\平成２７年版統計うらそえ\Ｈ27年版\HP掲載用（Excel）\"/>
    </mc:Choice>
  </mc:AlternateContent>
  <bookViews>
    <workbookView xWindow="0" yWindow="0" windowWidth="20490" windowHeight="7170" tabRatio="788"/>
  </bookViews>
  <sheets>
    <sheet name="‐156‐" sheetId="1" r:id="rId1"/>
    <sheet name="-157-" sheetId="2" r:id="rId2"/>
    <sheet name="-158-" sheetId="3" r:id="rId3"/>
    <sheet name="-159-" sheetId="4" r:id="rId4"/>
    <sheet name="-160-" sheetId="5" r:id="rId5"/>
    <sheet name="-161-" sheetId="6" r:id="rId6"/>
    <sheet name="-162-" sheetId="7" r:id="rId7"/>
    <sheet name="-163-" sheetId="8" r:id="rId8"/>
    <sheet name="-164-" sheetId="9" r:id="rId9"/>
    <sheet name="-165-" sheetId="10" r:id="rId10"/>
    <sheet name="-166-" sheetId="11" r:id="rId11"/>
    <sheet name="-167-" sheetId="12" r:id="rId12"/>
    <sheet name="-168-" sheetId="13" r:id="rId13"/>
    <sheet name="-169-" sheetId="14" r:id="rId14"/>
    <sheet name="-170-" sheetId="15" r:id="rId15"/>
    <sheet name="-171-" sheetId="16" r:id="rId16"/>
    <sheet name="グラフ" sheetId="17" r:id="rId17"/>
  </sheets>
  <definedNames>
    <definedName name="_xlnm.Print_Area" localSheetId="0">‐156‐!$A$1:$E$33</definedName>
    <definedName name="_xlnm.Print_Area" localSheetId="1">'-157-'!$F$1:$H$32</definedName>
    <definedName name="_xlnm.Print_Area" localSheetId="2">'-158-'!$A$1:$I$35</definedName>
    <definedName name="_xlnm.Print_Area" localSheetId="3">'-159-'!$J$2:$R$35</definedName>
    <definedName name="_xlnm.Print_Area" localSheetId="4">'-160-'!$A$1:$I$32</definedName>
    <definedName name="_xlnm.Print_Area" localSheetId="5">'-161-'!$J$2:$R$32</definedName>
    <definedName name="_xlnm.Print_Area" localSheetId="7">'-163-'!$A$1:$Q$34</definedName>
    <definedName name="_xlnm.Print_Area" localSheetId="8">'-164-'!$A$1:$D$51</definedName>
    <definedName name="_xlnm.Print_Area" localSheetId="9">'-165-'!$E$1:$G$51</definedName>
    <definedName name="_xlnm.Print_Area" localSheetId="10">'-166-'!$A$1:$K$42</definedName>
    <definedName name="_xlnm.Print_Area" localSheetId="11">'-167-'!$L$1:$T$42</definedName>
    <definedName name="_xlnm.Print_Area" localSheetId="12">'-168-'!$A$1:$J$61</definedName>
    <definedName name="_xlnm.Print_Area" localSheetId="13">'-169-'!$K$1:$S$61</definedName>
    <definedName name="_xlnm.Print_Area" localSheetId="16">グラフ!$A$1:$F$267</definedName>
  </definedNames>
  <calcPr calcId="152511"/>
</workbook>
</file>

<file path=xl/calcChain.xml><?xml version="1.0" encoding="utf-8"?>
<calcChain xmlns="http://schemas.openxmlformats.org/spreadsheetml/2006/main">
  <c r="J83" i="17" l="1"/>
  <c r="J79" i="17"/>
  <c r="J78" i="17"/>
  <c r="J75" i="17"/>
  <c r="J40" i="17"/>
  <c r="K6" i="17"/>
  <c r="J6" i="17"/>
  <c r="R59" i="13" l="1"/>
  <c r="S49" i="13"/>
  <c r="S50" i="13"/>
  <c r="S56" i="13"/>
  <c r="S55" i="13"/>
  <c r="S54" i="13"/>
  <c r="S53" i="13"/>
  <c r="P57" i="13"/>
  <c r="P56" i="13"/>
  <c r="P55" i="13"/>
  <c r="P54" i="13"/>
  <c r="P49" i="13"/>
  <c r="O59" i="13"/>
  <c r="L59" i="14"/>
  <c r="I59" i="14"/>
  <c r="T9" i="12"/>
  <c r="Q20" i="11"/>
  <c r="Q19" i="11"/>
  <c r="Q9" i="12"/>
  <c r="N20" i="11"/>
  <c r="N19" i="11"/>
  <c r="N9" i="12"/>
  <c r="K20" i="12"/>
  <c r="K19" i="12"/>
  <c r="K9" i="12"/>
  <c r="H20" i="12"/>
  <c r="H19" i="12"/>
  <c r="H9" i="12"/>
  <c r="I25" i="15" l="1"/>
  <c r="R28" i="6" l="1"/>
  <c r="R27" i="6"/>
  <c r="R26" i="6"/>
  <c r="R25" i="6"/>
  <c r="R24" i="6"/>
  <c r="R23" i="6"/>
  <c r="R27" i="5"/>
  <c r="R33" i="4"/>
  <c r="R32" i="4"/>
  <c r="R31" i="4"/>
  <c r="R30" i="4"/>
  <c r="R29" i="4"/>
  <c r="R27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12" i="3"/>
  <c r="R32" i="3"/>
  <c r="I220" i="17" l="1"/>
  <c r="R27" i="3" l="1"/>
  <c r="R6" i="3"/>
  <c r="J12" i="13" l="1"/>
  <c r="J7" i="13"/>
  <c r="G18" i="13"/>
  <c r="G12" i="13"/>
  <c r="G7" i="13"/>
  <c r="Q16" i="13"/>
  <c r="R16" i="13"/>
  <c r="M12" i="14"/>
  <c r="M7" i="14"/>
  <c r="P12" i="14"/>
  <c r="P7" i="14"/>
  <c r="S7" i="14"/>
  <c r="S16" i="11" l="1"/>
  <c r="S7" i="11"/>
  <c r="F49" i="9"/>
  <c r="D28" i="9"/>
  <c r="P23" i="6"/>
  <c r="O23" i="6"/>
  <c r="R8" i="5"/>
  <c r="P27" i="4"/>
  <c r="O27" i="4"/>
  <c r="Q6" i="3"/>
  <c r="P19" i="8" l="1"/>
  <c r="P17" i="8"/>
  <c r="H10" i="16" l="1"/>
  <c r="F10" i="16"/>
  <c r="K33" i="15"/>
  <c r="K32" i="15"/>
  <c r="K14" i="15"/>
  <c r="K13" i="15"/>
  <c r="K10" i="15"/>
  <c r="K6" i="15"/>
  <c r="P33" i="8" l="1"/>
  <c r="P29" i="8"/>
  <c r="P27" i="8"/>
  <c r="P25" i="8"/>
  <c r="P23" i="8"/>
  <c r="P21" i="8"/>
  <c r="G7" i="7"/>
  <c r="K5" i="7"/>
  <c r="H7" i="7"/>
  <c r="H5" i="7"/>
  <c r="S54" i="14" l="1"/>
  <c r="S57" i="13" l="1"/>
  <c r="S48" i="13"/>
  <c r="S45" i="13"/>
  <c r="S44" i="13"/>
  <c r="R44" i="13"/>
  <c r="Q44" i="13"/>
  <c r="S41" i="13"/>
  <c r="S40" i="13"/>
  <c r="S35" i="13"/>
  <c r="S34" i="13"/>
  <c r="S31" i="13"/>
  <c r="S30" i="13"/>
  <c r="R29" i="13"/>
  <c r="Q29" i="13"/>
  <c r="S49" i="14"/>
  <c r="H44" i="16"/>
  <c r="G44" i="16"/>
  <c r="F44" i="16"/>
  <c r="E44" i="16"/>
  <c r="H39" i="16"/>
  <c r="G39" i="16"/>
  <c r="F39" i="16"/>
  <c r="E39" i="16"/>
  <c r="F16" i="16"/>
  <c r="H31" i="16"/>
  <c r="H28" i="16"/>
  <c r="H17" i="16"/>
  <c r="G24" i="16"/>
  <c r="H29" i="16" s="1"/>
  <c r="E24" i="16"/>
  <c r="G14" i="16"/>
  <c r="H16" i="16" s="1"/>
  <c r="E14" i="16"/>
  <c r="G5" i="16"/>
  <c r="H8" i="16" s="1"/>
  <c r="E5" i="16"/>
  <c r="G40" i="15"/>
  <c r="I44" i="15"/>
  <c r="H44" i="15"/>
  <c r="G44" i="15"/>
  <c r="F44" i="15"/>
  <c r="I40" i="15"/>
  <c r="H40" i="15"/>
  <c r="F40" i="15"/>
  <c r="G29" i="15"/>
  <c r="H19" i="15"/>
  <c r="H18" i="15" s="1"/>
  <c r="H30" i="15"/>
  <c r="I30" i="15" s="1"/>
  <c r="F30" i="15"/>
  <c r="H27" i="15"/>
  <c r="F27" i="15"/>
  <c r="F18" i="15" s="1"/>
  <c r="F19" i="15"/>
  <c r="H9" i="15"/>
  <c r="F9" i="15"/>
  <c r="F5" i="15" s="1"/>
  <c r="H6" i="15"/>
  <c r="F6" i="15"/>
  <c r="H5" i="15"/>
  <c r="I14" i="15" s="1"/>
  <c r="J57" i="14"/>
  <c r="P56" i="14"/>
  <c r="P54" i="14"/>
  <c r="J53" i="14"/>
  <c r="P52" i="14"/>
  <c r="P51" i="14"/>
  <c r="P50" i="14"/>
  <c r="J49" i="14"/>
  <c r="J48" i="14"/>
  <c r="P47" i="14"/>
  <c r="J46" i="14"/>
  <c r="G46" i="14"/>
  <c r="R44" i="14"/>
  <c r="S56" i="14" s="1"/>
  <c r="Q44" i="14"/>
  <c r="P44" i="14"/>
  <c r="O44" i="14"/>
  <c r="P57" i="14" s="1"/>
  <c r="N44" i="14"/>
  <c r="L44" i="14"/>
  <c r="M54" i="14" s="1"/>
  <c r="K44" i="14"/>
  <c r="I44" i="14"/>
  <c r="J55" i="14" s="1"/>
  <c r="H44" i="14"/>
  <c r="F44" i="14"/>
  <c r="E44" i="14"/>
  <c r="G40" i="14"/>
  <c r="J39" i="14"/>
  <c r="G36" i="14"/>
  <c r="J35" i="14"/>
  <c r="P33" i="14"/>
  <c r="P32" i="14"/>
  <c r="M30" i="14"/>
  <c r="J30" i="14"/>
  <c r="R29" i="14"/>
  <c r="S34" i="14" s="1"/>
  <c r="Q29" i="14"/>
  <c r="O29" i="14"/>
  <c r="N29" i="14"/>
  <c r="L29" i="14"/>
  <c r="M40" i="14" s="1"/>
  <c r="K29" i="14"/>
  <c r="I29" i="14"/>
  <c r="H29" i="14"/>
  <c r="F29" i="14"/>
  <c r="G34" i="14" s="1"/>
  <c r="E29" i="14"/>
  <c r="E59" i="14" s="1"/>
  <c r="L22" i="14"/>
  <c r="I22" i="14"/>
  <c r="J20" i="14"/>
  <c r="J19" i="14"/>
  <c r="G19" i="14"/>
  <c r="M18" i="14"/>
  <c r="J18" i="14"/>
  <c r="J17" i="14"/>
  <c r="G17" i="14"/>
  <c r="R16" i="14"/>
  <c r="S18" i="14" s="1"/>
  <c r="Q16" i="14"/>
  <c r="O16" i="14"/>
  <c r="O22" i="14" s="1"/>
  <c r="N16" i="14"/>
  <c r="L16" i="14"/>
  <c r="M16" i="14" s="1"/>
  <c r="K16" i="14"/>
  <c r="J16" i="14"/>
  <c r="F16" i="14"/>
  <c r="G20" i="14" s="1"/>
  <c r="E16" i="14"/>
  <c r="P13" i="14"/>
  <c r="M13" i="14"/>
  <c r="J13" i="14"/>
  <c r="G13" i="14"/>
  <c r="J12" i="14"/>
  <c r="M11" i="14"/>
  <c r="J11" i="14"/>
  <c r="P10" i="14"/>
  <c r="M10" i="14"/>
  <c r="J10" i="14"/>
  <c r="M9" i="14"/>
  <c r="J9" i="14"/>
  <c r="M8" i="14"/>
  <c r="J8" i="14"/>
  <c r="J7" i="14"/>
  <c r="R6" i="14"/>
  <c r="S11" i="14" s="1"/>
  <c r="Q6" i="14"/>
  <c r="O6" i="14"/>
  <c r="N6" i="14"/>
  <c r="M6" i="14"/>
  <c r="K6" i="14"/>
  <c r="J6" i="14"/>
  <c r="F6" i="14"/>
  <c r="G11" i="14" s="1"/>
  <c r="E6" i="14"/>
  <c r="M40" i="13"/>
  <c r="P53" i="13"/>
  <c r="P45" i="13"/>
  <c r="P41" i="13"/>
  <c r="P40" i="13"/>
  <c r="P39" i="13"/>
  <c r="P35" i="13"/>
  <c r="P34" i="13"/>
  <c r="P33" i="13"/>
  <c r="P31" i="13"/>
  <c r="P30" i="13"/>
  <c r="P29" i="13"/>
  <c r="M51" i="13"/>
  <c r="M41" i="13"/>
  <c r="M39" i="13"/>
  <c r="M38" i="13"/>
  <c r="M36" i="13"/>
  <c r="M35" i="13"/>
  <c r="M34" i="13"/>
  <c r="M32" i="13"/>
  <c r="M31" i="13"/>
  <c r="M30" i="13"/>
  <c r="J50" i="13"/>
  <c r="J41" i="13"/>
  <c r="J40" i="13"/>
  <c r="J39" i="13"/>
  <c r="J37" i="13"/>
  <c r="J36" i="13"/>
  <c r="J35" i="13"/>
  <c r="J33" i="13"/>
  <c r="J32" i="13"/>
  <c r="J31" i="13"/>
  <c r="G56" i="13"/>
  <c r="G48" i="13"/>
  <c r="G41" i="13"/>
  <c r="G40" i="13"/>
  <c r="G38" i="13"/>
  <c r="G37" i="13"/>
  <c r="G36" i="13"/>
  <c r="G34" i="13"/>
  <c r="G33" i="13"/>
  <c r="G32" i="13"/>
  <c r="G30" i="13"/>
  <c r="O44" i="13"/>
  <c r="N44" i="13"/>
  <c r="O29" i="13"/>
  <c r="P37" i="13" s="1"/>
  <c r="N29" i="13"/>
  <c r="L44" i="13"/>
  <c r="M50" i="13" s="1"/>
  <c r="K44" i="13"/>
  <c r="L29" i="13"/>
  <c r="M37" i="13" s="1"/>
  <c r="K29" i="13"/>
  <c r="I44" i="13"/>
  <c r="H44" i="13"/>
  <c r="I29" i="13"/>
  <c r="H29" i="13"/>
  <c r="F44" i="13"/>
  <c r="G55" i="13" s="1"/>
  <c r="E44" i="13"/>
  <c r="F29" i="13"/>
  <c r="E29" i="13"/>
  <c r="G20" i="13"/>
  <c r="G19" i="13"/>
  <c r="G17" i="13"/>
  <c r="G9" i="13"/>
  <c r="J20" i="13"/>
  <c r="J19" i="13"/>
  <c r="J18" i="13"/>
  <c r="J17" i="13"/>
  <c r="J16" i="13"/>
  <c r="J13" i="13"/>
  <c r="J11" i="13"/>
  <c r="J10" i="13"/>
  <c r="J9" i="13"/>
  <c r="J8" i="13"/>
  <c r="J6" i="13"/>
  <c r="M18" i="13"/>
  <c r="M17" i="13"/>
  <c r="M13" i="13"/>
  <c r="M12" i="13"/>
  <c r="M11" i="13"/>
  <c r="M10" i="13"/>
  <c r="M9" i="13"/>
  <c r="M8" i="13"/>
  <c r="M7" i="13"/>
  <c r="M6" i="13"/>
  <c r="P13" i="13"/>
  <c r="P12" i="13"/>
  <c r="P9" i="13"/>
  <c r="P8" i="13"/>
  <c r="O16" i="13"/>
  <c r="N16" i="13"/>
  <c r="O6" i="13"/>
  <c r="P6" i="13" s="1"/>
  <c r="N6" i="13"/>
  <c r="L22" i="13"/>
  <c r="L16" i="13"/>
  <c r="M16" i="13" s="1"/>
  <c r="K16" i="13"/>
  <c r="K6" i="13"/>
  <c r="I22" i="13"/>
  <c r="F16" i="13"/>
  <c r="E16" i="13"/>
  <c r="F6" i="13"/>
  <c r="E6" i="13"/>
  <c r="S39" i="12"/>
  <c r="P39" i="12"/>
  <c r="M39" i="12"/>
  <c r="J39" i="12"/>
  <c r="S38" i="12"/>
  <c r="P38" i="12"/>
  <c r="M38" i="12"/>
  <c r="J38" i="12"/>
  <c r="S37" i="12"/>
  <c r="P37" i="12"/>
  <c r="M37" i="12"/>
  <c r="J37" i="12"/>
  <c r="S36" i="12"/>
  <c r="P36" i="12"/>
  <c r="M36" i="12"/>
  <c r="J36" i="12"/>
  <c r="S35" i="12"/>
  <c r="P35" i="12"/>
  <c r="M35" i="12"/>
  <c r="J35" i="12"/>
  <c r="S34" i="12"/>
  <c r="P34" i="12"/>
  <c r="M34" i="12"/>
  <c r="J34" i="12"/>
  <c r="S33" i="12"/>
  <c r="P33" i="12"/>
  <c r="M33" i="12"/>
  <c r="J33" i="12"/>
  <c r="R32" i="12"/>
  <c r="S32" i="12" s="1"/>
  <c r="P32" i="12"/>
  <c r="N32" i="12"/>
  <c r="M32" i="12"/>
  <c r="K32" i="12"/>
  <c r="J32" i="12"/>
  <c r="S30" i="12"/>
  <c r="P30" i="12"/>
  <c r="M30" i="12"/>
  <c r="J30" i="12"/>
  <c r="S20" i="12"/>
  <c r="P20" i="12"/>
  <c r="M20" i="12"/>
  <c r="J20" i="12"/>
  <c r="S19" i="12"/>
  <c r="P19" i="12"/>
  <c r="M19" i="12"/>
  <c r="J19" i="12"/>
  <c r="S18" i="12"/>
  <c r="P18" i="12"/>
  <c r="M18" i="12"/>
  <c r="J18" i="12"/>
  <c r="H18" i="12"/>
  <c r="S17" i="12"/>
  <c r="P17" i="12"/>
  <c r="M17" i="12"/>
  <c r="J17" i="12"/>
  <c r="S16" i="12"/>
  <c r="P16" i="12"/>
  <c r="M16" i="12"/>
  <c r="J16" i="12"/>
  <c r="S15" i="12"/>
  <c r="Q15" i="12"/>
  <c r="P15" i="12"/>
  <c r="M15" i="12"/>
  <c r="J15" i="12"/>
  <c r="H15" i="12"/>
  <c r="S14" i="12"/>
  <c r="P14" i="12"/>
  <c r="M14" i="12"/>
  <c r="J14" i="12"/>
  <c r="H14" i="12"/>
  <c r="S13" i="12"/>
  <c r="P13" i="12"/>
  <c r="M13" i="12"/>
  <c r="J13" i="12"/>
  <c r="H13" i="12"/>
  <c r="S12" i="12"/>
  <c r="P12" i="12"/>
  <c r="M12" i="12"/>
  <c r="J12" i="12"/>
  <c r="S11" i="12"/>
  <c r="Q11" i="12"/>
  <c r="P11" i="12"/>
  <c r="M11" i="12"/>
  <c r="J11" i="12"/>
  <c r="H11" i="12"/>
  <c r="S10" i="12"/>
  <c r="P10" i="12"/>
  <c r="M10" i="12"/>
  <c r="J10" i="12"/>
  <c r="S9" i="12"/>
  <c r="P9" i="12"/>
  <c r="M9" i="12"/>
  <c r="J9" i="12"/>
  <c r="S8" i="12"/>
  <c r="P8" i="12"/>
  <c r="M8" i="12"/>
  <c r="J8" i="12"/>
  <c r="R7" i="12"/>
  <c r="T20" i="12" s="1"/>
  <c r="O7" i="12"/>
  <c r="L7" i="12"/>
  <c r="N20" i="12" s="1"/>
  <c r="I7" i="12"/>
  <c r="K18" i="12" s="1"/>
  <c r="F7" i="12"/>
  <c r="K32" i="11"/>
  <c r="J30" i="11"/>
  <c r="R32" i="11"/>
  <c r="P39" i="11"/>
  <c r="P38" i="11"/>
  <c r="P37" i="11"/>
  <c r="P36" i="11"/>
  <c r="P35" i="11"/>
  <c r="P34" i="11"/>
  <c r="P33" i="11"/>
  <c r="P32" i="11"/>
  <c r="P30" i="11"/>
  <c r="M39" i="11"/>
  <c r="M38" i="11"/>
  <c r="M37" i="11"/>
  <c r="M36" i="11"/>
  <c r="M35" i="11"/>
  <c r="M34" i="11"/>
  <c r="M33" i="11"/>
  <c r="N32" i="11"/>
  <c r="M32" i="11"/>
  <c r="M30" i="11"/>
  <c r="J39" i="11"/>
  <c r="J38" i="11"/>
  <c r="J37" i="11"/>
  <c r="J36" i="11"/>
  <c r="J35" i="11"/>
  <c r="J34" i="11"/>
  <c r="J33" i="11"/>
  <c r="J32" i="11"/>
  <c r="Q18" i="11"/>
  <c r="Q16" i="11"/>
  <c r="Q15" i="11"/>
  <c r="Q12" i="11"/>
  <c r="Q11" i="11"/>
  <c r="Q10" i="11"/>
  <c r="P8" i="11"/>
  <c r="Q7" i="11"/>
  <c r="N16" i="11"/>
  <c r="M10" i="11"/>
  <c r="J8" i="11"/>
  <c r="K19" i="11"/>
  <c r="K14" i="11"/>
  <c r="K9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O7" i="11"/>
  <c r="M20" i="11"/>
  <c r="M19" i="11"/>
  <c r="M18" i="11"/>
  <c r="M17" i="11"/>
  <c r="M16" i="11"/>
  <c r="M15" i="11"/>
  <c r="M14" i="11"/>
  <c r="M13" i="11"/>
  <c r="M12" i="11"/>
  <c r="M11" i="11"/>
  <c r="M9" i="11"/>
  <c r="M8" i="11"/>
  <c r="L7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I7" i="11"/>
  <c r="K18" i="11" s="1"/>
  <c r="F7" i="11"/>
  <c r="H19" i="11" s="1"/>
  <c r="G50" i="10"/>
  <c r="F49" i="10"/>
  <c r="F35" i="10" s="1"/>
  <c r="E49" i="10"/>
  <c r="E35" i="10" s="1"/>
  <c r="D49" i="10"/>
  <c r="C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F36" i="10"/>
  <c r="E36" i="10"/>
  <c r="D36" i="10"/>
  <c r="D35" i="10" s="1"/>
  <c r="C36" i="10"/>
  <c r="G29" i="10"/>
  <c r="F28" i="10"/>
  <c r="E28" i="10"/>
  <c r="D28" i="10"/>
  <c r="C28" i="10"/>
  <c r="G28" i="10" s="1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F6" i="10"/>
  <c r="F5" i="10" s="1"/>
  <c r="E6" i="10"/>
  <c r="E5" i="10" s="1"/>
  <c r="D6" i="10"/>
  <c r="C6" i="10"/>
  <c r="G8" i="9"/>
  <c r="C6" i="9"/>
  <c r="C28" i="9"/>
  <c r="K17" i="8"/>
  <c r="F17" i="8"/>
  <c r="C17" i="8"/>
  <c r="G10" i="8"/>
  <c r="D10" i="8"/>
  <c r="J10" i="8"/>
  <c r="L10" i="8"/>
  <c r="N10" i="8"/>
  <c r="H57" i="7"/>
  <c r="J57" i="7"/>
  <c r="J56" i="7"/>
  <c r="F59" i="7"/>
  <c r="F58" i="7"/>
  <c r="F57" i="7"/>
  <c r="F56" i="7"/>
  <c r="E56" i="7"/>
  <c r="Q29" i="6"/>
  <c r="M29" i="6"/>
  <c r="I29" i="6"/>
  <c r="Q28" i="6"/>
  <c r="M28" i="6"/>
  <c r="I28" i="6"/>
  <c r="Q27" i="6"/>
  <c r="M27" i="6"/>
  <c r="I27" i="6"/>
  <c r="Q25" i="6"/>
  <c r="M25" i="6"/>
  <c r="I25" i="6"/>
  <c r="F25" i="6"/>
  <c r="Q24" i="6"/>
  <c r="M24" i="6"/>
  <c r="I24" i="6"/>
  <c r="L23" i="6"/>
  <c r="N25" i="6" s="1"/>
  <c r="K23" i="6"/>
  <c r="H23" i="6"/>
  <c r="J28" i="6" s="1"/>
  <c r="G23" i="6"/>
  <c r="D23" i="6"/>
  <c r="F29" i="6" s="1"/>
  <c r="C23" i="6"/>
  <c r="Q19" i="6"/>
  <c r="M19" i="6"/>
  <c r="I19" i="6"/>
  <c r="Q17" i="6"/>
  <c r="M17" i="6"/>
  <c r="I17" i="6"/>
  <c r="Q16" i="6"/>
  <c r="M16" i="6"/>
  <c r="I16" i="6"/>
  <c r="Q15" i="6"/>
  <c r="M15" i="6"/>
  <c r="I15" i="6"/>
  <c r="Q14" i="6"/>
  <c r="M14" i="6"/>
  <c r="I14" i="6"/>
  <c r="Q13" i="6"/>
  <c r="M13" i="6"/>
  <c r="I13" i="6"/>
  <c r="Q12" i="6"/>
  <c r="M12" i="6"/>
  <c r="I12" i="6"/>
  <c r="Q11" i="6"/>
  <c r="M11" i="6"/>
  <c r="I11" i="6"/>
  <c r="Q10" i="6"/>
  <c r="M10" i="6"/>
  <c r="I10" i="6"/>
  <c r="Q9" i="6"/>
  <c r="M9" i="6"/>
  <c r="I9" i="6"/>
  <c r="Q8" i="6"/>
  <c r="M8" i="6"/>
  <c r="I8" i="6"/>
  <c r="P7" i="6"/>
  <c r="R15" i="6" s="1"/>
  <c r="O7" i="6"/>
  <c r="L7" i="6"/>
  <c r="N21" i="6" s="1"/>
  <c r="K7" i="6"/>
  <c r="H7" i="6"/>
  <c r="J18" i="6" s="1"/>
  <c r="G7" i="6"/>
  <c r="D7" i="6"/>
  <c r="F16" i="6" s="1"/>
  <c r="C7" i="6"/>
  <c r="N29" i="5"/>
  <c r="N27" i="5"/>
  <c r="N26" i="5"/>
  <c r="N25" i="5"/>
  <c r="N23" i="5"/>
  <c r="I27" i="5"/>
  <c r="Q25" i="5"/>
  <c r="I24" i="5"/>
  <c r="I23" i="5"/>
  <c r="J26" i="5"/>
  <c r="J21" i="5"/>
  <c r="J17" i="5"/>
  <c r="J13" i="5"/>
  <c r="J9" i="5"/>
  <c r="I9" i="5"/>
  <c r="I10" i="5"/>
  <c r="J7" i="5"/>
  <c r="Q8" i="5"/>
  <c r="F23" i="5"/>
  <c r="F29" i="5"/>
  <c r="F27" i="5"/>
  <c r="F26" i="5"/>
  <c r="F25" i="5"/>
  <c r="F21" i="5"/>
  <c r="F20" i="5"/>
  <c r="F19" i="5"/>
  <c r="F17" i="5"/>
  <c r="F16" i="5"/>
  <c r="F15" i="5"/>
  <c r="F13" i="5"/>
  <c r="F12" i="5"/>
  <c r="F11" i="5"/>
  <c r="F9" i="5"/>
  <c r="F8" i="5"/>
  <c r="M29" i="5"/>
  <c r="I29" i="5"/>
  <c r="M28" i="5"/>
  <c r="I28" i="5"/>
  <c r="M27" i="5"/>
  <c r="M25" i="5"/>
  <c r="I25" i="5"/>
  <c r="M24" i="5"/>
  <c r="M23" i="5"/>
  <c r="L23" i="5"/>
  <c r="N28" i="5" s="1"/>
  <c r="K23" i="5"/>
  <c r="H23" i="5"/>
  <c r="J28" i="5" s="1"/>
  <c r="G23" i="5"/>
  <c r="D23" i="5"/>
  <c r="F28" i="5" s="1"/>
  <c r="C23" i="5"/>
  <c r="M19" i="5"/>
  <c r="I19" i="5"/>
  <c r="M17" i="5"/>
  <c r="I17" i="5"/>
  <c r="M16" i="5"/>
  <c r="I16" i="5"/>
  <c r="M15" i="5"/>
  <c r="I15" i="5"/>
  <c r="M14" i="5"/>
  <c r="I14" i="5"/>
  <c r="M13" i="5"/>
  <c r="I13" i="5"/>
  <c r="M12" i="5"/>
  <c r="I12" i="5"/>
  <c r="M11" i="5"/>
  <c r="I11" i="5"/>
  <c r="M10" i="5"/>
  <c r="M9" i="5"/>
  <c r="M8" i="5"/>
  <c r="I8" i="5"/>
  <c r="L7" i="5"/>
  <c r="N7" i="5" s="1"/>
  <c r="K7" i="5"/>
  <c r="H7" i="5"/>
  <c r="J19" i="5" s="1"/>
  <c r="G7" i="5"/>
  <c r="D7" i="5"/>
  <c r="F7" i="5" s="1"/>
  <c r="C7" i="5"/>
  <c r="I36" i="4"/>
  <c r="Q33" i="4"/>
  <c r="M33" i="4"/>
  <c r="I33" i="4"/>
  <c r="Q32" i="4"/>
  <c r="M32" i="4"/>
  <c r="I32" i="4"/>
  <c r="Q31" i="4"/>
  <c r="M31" i="4"/>
  <c r="I31" i="4"/>
  <c r="Q29" i="4"/>
  <c r="M29" i="4"/>
  <c r="I29" i="4"/>
  <c r="Q28" i="4"/>
  <c r="M28" i="4"/>
  <c r="I28" i="4"/>
  <c r="L27" i="4"/>
  <c r="N33" i="4" s="1"/>
  <c r="K27" i="4"/>
  <c r="H27" i="4"/>
  <c r="J31" i="4" s="1"/>
  <c r="G27" i="4"/>
  <c r="D27" i="4"/>
  <c r="F33" i="4" s="1"/>
  <c r="C27" i="4"/>
  <c r="Q26" i="4"/>
  <c r="M26" i="4"/>
  <c r="I26" i="4"/>
  <c r="Q25" i="4"/>
  <c r="M25" i="4"/>
  <c r="I25" i="4"/>
  <c r="Q24" i="4"/>
  <c r="M24" i="4"/>
  <c r="I24" i="4"/>
  <c r="Q23" i="4"/>
  <c r="N23" i="4"/>
  <c r="M23" i="4"/>
  <c r="I23" i="4"/>
  <c r="F23" i="4"/>
  <c r="Q22" i="4"/>
  <c r="M22" i="4"/>
  <c r="I22" i="4"/>
  <c r="Q21" i="4"/>
  <c r="N21" i="4"/>
  <c r="M21" i="4"/>
  <c r="I21" i="4"/>
  <c r="Q20" i="4"/>
  <c r="M20" i="4"/>
  <c r="I20" i="4"/>
  <c r="F20" i="4"/>
  <c r="Q19" i="4"/>
  <c r="N19" i="4"/>
  <c r="M19" i="4"/>
  <c r="I19" i="4"/>
  <c r="F19" i="4"/>
  <c r="Q18" i="4"/>
  <c r="M18" i="4"/>
  <c r="I18" i="4"/>
  <c r="Q17" i="4"/>
  <c r="N17" i="4"/>
  <c r="M17" i="4"/>
  <c r="I17" i="4"/>
  <c r="Q16" i="4"/>
  <c r="N16" i="4"/>
  <c r="M16" i="4"/>
  <c r="I16" i="4"/>
  <c r="F16" i="4"/>
  <c r="Q15" i="4"/>
  <c r="M15" i="4"/>
  <c r="I15" i="4"/>
  <c r="Q14" i="4"/>
  <c r="M14" i="4"/>
  <c r="I14" i="4"/>
  <c r="Q13" i="4"/>
  <c r="M13" i="4"/>
  <c r="I13" i="4"/>
  <c r="Q12" i="4"/>
  <c r="N12" i="4"/>
  <c r="M12" i="4"/>
  <c r="I12" i="4"/>
  <c r="Q11" i="4"/>
  <c r="M11" i="4"/>
  <c r="I11" i="4"/>
  <c r="Q10" i="4"/>
  <c r="M10" i="4"/>
  <c r="I10" i="4"/>
  <c r="Q9" i="4"/>
  <c r="M9" i="4"/>
  <c r="I9" i="4"/>
  <c r="Q8" i="4"/>
  <c r="M8" i="4"/>
  <c r="I8" i="4"/>
  <c r="Q7" i="4"/>
  <c r="N7" i="4"/>
  <c r="M7" i="4"/>
  <c r="I7" i="4"/>
  <c r="F7" i="4"/>
  <c r="P6" i="4"/>
  <c r="O6" i="4"/>
  <c r="L6" i="4"/>
  <c r="N26" i="4" s="1"/>
  <c r="K6" i="4"/>
  <c r="H6" i="4"/>
  <c r="J24" i="4" s="1"/>
  <c r="G6" i="4"/>
  <c r="D6" i="4"/>
  <c r="F26" i="4" s="1"/>
  <c r="C6" i="4"/>
  <c r="M33" i="3"/>
  <c r="N31" i="3"/>
  <c r="N30" i="3"/>
  <c r="N25" i="3"/>
  <c r="N21" i="3"/>
  <c r="N17" i="3"/>
  <c r="N13" i="3"/>
  <c r="N9" i="3"/>
  <c r="M7" i="3"/>
  <c r="M6" i="3"/>
  <c r="J31" i="3"/>
  <c r="J30" i="3"/>
  <c r="J25" i="3"/>
  <c r="J21" i="3"/>
  <c r="J17" i="3"/>
  <c r="J13" i="3"/>
  <c r="J9" i="3"/>
  <c r="F33" i="3"/>
  <c r="F32" i="3"/>
  <c r="F30" i="3"/>
  <c r="F29" i="3"/>
  <c r="F28" i="3"/>
  <c r="F23" i="3"/>
  <c r="I17" i="3"/>
  <c r="F20" i="3"/>
  <c r="F16" i="3"/>
  <c r="F12" i="3"/>
  <c r="F8" i="3"/>
  <c r="M32" i="3"/>
  <c r="M31" i="3"/>
  <c r="M29" i="3"/>
  <c r="M28" i="3"/>
  <c r="L27" i="3"/>
  <c r="N33" i="3" s="1"/>
  <c r="K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L6" i="3"/>
  <c r="N7" i="3" s="1"/>
  <c r="K6" i="3"/>
  <c r="I33" i="3"/>
  <c r="I32" i="3"/>
  <c r="I31" i="3"/>
  <c r="I29" i="3"/>
  <c r="I28" i="3"/>
  <c r="H27" i="3"/>
  <c r="I27" i="3" s="1"/>
  <c r="G27" i="3"/>
  <c r="I26" i="3"/>
  <c r="I25" i="3"/>
  <c r="I24" i="3"/>
  <c r="I23" i="3"/>
  <c r="I22" i="3"/>
  <c r="I21" i="3"/>
  <c r="I20" i="3"/>
  <c r="I19" i="3"/>
  <c r="I18" i="3"/>
  <c r="I16" i="3"/>
  <c r="I15" i="3"/>
  <c r="I14" i="3"/>
  <c r="I13" i="3"/>
  <c r="I12" i="3"/>
  <c r="I11" i="3"/>
  <c r="I10" i="3"/>
  <c r="I9" i="3"/>
  <c r="I8" i="3"/>
  <c r="I7" i="3"/>
  <c r="H6" i="3"/>
  <c r="J22" i="3" s="1"/>
  <c r="G6" i="3"/>
  <c r="D27" i="3"/>
  <c r="F31" i="3" s="1"/>
  <c r="C27" i="3"/>
  <c r="D6" i="3"/>
  <c r="F25" i="3" s="1"/>
  <c r="C6" i="3"/>
  <c r="I208" i="17"/>
  <c r="N10" i="11" l="1"/>
  <c r="P7" i="11"/>
  <c r="N15" i="11"/>
  <c r="N11" i="11"/>
  <c r="N7" i="12"/>
  <c r="P7" i="12"/>
  <c r="N13" i="12"/>
  <c r="F9" i="16"/>
  <c r="F11" i="16"/>
  <c r="H9" i="16"/>
  <c r="H11" i="16"/>
  <c r="H12" i="16"/>
  <c r="F8" i="16"/>
  <c r="F12" i="16"/>
  <c r="I9" i="15"/>
  <c r="I10" i="15"/>
  <c r="I5" i="15"/>
  <c r="G16" i="15"/>
  <c r="G17" i="15"/>
  <c r="G8" i="15"/>
  <c r="G11" i="15"/>
  <c r="G6" i="15"/>
  <c r="S29" i="13"/>
  <c r="S33" i="13"/>
  <c r="S39" i="13"/>
  <c r="S47" i="13"/>
  <c r="S51" i="13"/>
  <c r="S52" i="13"/>
  <c r="S32" i="13"/>
  <c r="S37" i="13"/>
  <c r="S46" i="13"/>
  <c r="S45" i="14"/>
  <c r="S50" i="14"/>
  <c r="S46" i="14"/>
  <c r="J13" i="4"/>
  <c r="J15" i="4"/>
  <c r="J22" i="4"/>
  <c r="N12" i="5"/>
  <c r="N16" i="5"/>
  <c r="F15" i="6"/>
  <c r="I24" i="15"/>
  <c r="I20" i="15"/>
  <c r="I32" i="15"/>
  <c r="I21" i="15"/>
  <c r="I19" i="15"/>
  <c r="F9" i="3"/>
  <c r="F13" i="3"/>
  <c r="F17" i="3"/>
  <c r="F24" i="3"/>
  <c r="J10" i="3"/>
  <c r="J18" i="3"/>
  <c r="J26" i="3"/>
  <c r="N10" i="3"/>
  <c r="N18" i="3"/>
  <c r="N22" i="3"/>
  <c r="J9" i="4"/>
  <c r="J11" i="4"/>
  <c r="J18" i="4"/>
  <c r="J25" i="4"/>
  <c r="M7" i="5"/>
  <c r="J10" i="5"/>
  <c r="J14" i="5"/>
  <c r="J23" i="5"/>
  <c r="N13" i="5"/>
  <c r="F13" i="6"/>
  <c r="D5" i="10"/>
  <c r="K10" i="11"/>
  <c r="F22" i="13"/>
  <c r="G10" i="13"/>
  <c r="G6" i="13" s="1"/>
  <c r="G11" i="13"/>
  <c r="J56" i="13"/>
  <c r="J52" i="13"/>
  <c r="J48" i="13"/>
  <c r="J57" i="13"/>
  <c r="J53" i="13"/>
  <c r="J49" i="13"/>
  <c r="J45" i="13"/>
  <c r="P51" i="13"/>
  <c r="P47" i="13"/>
  <c r="P52" i="13"/>
  <c r="P48" i="13"/>
  <c r="P44" i="13"/>
  <c r="G51" i="13"/>
  <c r="P46" i="13"/>
  <c r="G24" i="15"/>
  <c r="G18" i="15"/>
  <c r="G28" i="15"/>
  <c r="G20" i="15"/>
  <c r="G26" i="15"/>
  <c r="G21" i="15"/>
  <c r="G25" i="15"/>
  <c r="F10" i="3"/>
  <c r="F14" i="3"/>
  <c r="F18" i="3"/>
  <c r="F22" i="3"/>
  <c r="J7" i="3"/>
  <c r="J11" i="3"/>
  <c r="J15" i="3"/>
  <c r="J19" i="3"/>
  <c r="J23" i="3"/>
  <c r="J28" i="3"/>
  <c r="J27" i="3" s="1"/>
  <c r="J32" i="3"/>
  <c r="N11" i="3"/>
  <c r="N15" i="3"/>
  <c r="N19" i="3"/>
  <c r="N23" i="3"/>
  <c r="N28" i="3"/>
  <c r="N32" i="3"/>
  <c r="Q6" i="4"/>
  <c r="J7" i="4"/>
  <c r="N8" i="4"/>
  <c r="N13" i="4"/>
  <c r="F15" i="4"/>
  <c r="J21" i="4"/>
  <c r="F7" i="3"/>
  <c r="F11" i="3"/>
  <c r="F15" i="3"/>
  <c r="F19" i="3"/>
  <c r="F26" i="3"/>
  <c r="J8" i="3"/>
  <c r="J12" i="3"/>
  <c r="J16" i="3"/>
  <c r="J20" i="3"/>
  <c r="J24" i="3"/>
  <c r="J29" i="3"/>
  <c r="J33" i="3"/>
  <c r="N8" i="3"/>
  <c r="N12" i="3"/>
  <c r="N16" i="3"/>
  <c r="N20" i="3"/>
  <c r="N24" i="3"/>
  <c r="N29" i="3"/>
  <c r="M6" i="4"/>
  <c r="F8" i="4"/>
  <c r="N9" i="4"/>
  <c r="J10" i="4"/>
  <c r="F11" i="4"/>
  <c r="N11" i="4"/>
  <c r="J17" i="4"/>
  <c r="J19" i="4"/>
  <c r="N20" i="4"/>
  <c r="F24" i="4"/>
  <c r="N25" i="4"/>
  <c r="J26" i="4"/>
  <c r="F28" i="4"/>
  <c r="F29" i="4"/>
  <c r="F10" i="5"/>
  <c r="F14" i="5"/>
  <c r="F18" i="5"/>
  <c r="F24" i="5"/>
  <c r="J8" i="5"/>
  <c r="J12" i="5"/>
  <c r="J16" i="5"/>
  <c r="J20" i="5"/>
  <c r="J25" i="5"/>
  <c r="J29" i="5"/>
  <c r="N11" i="5"/>
  <c r="N15" i="5"/>
  <c r="N19" i="5"/>
  <c r="N24" i="5"/>
  <c r="F9" i="6"/>
  <c r="F17" i="6"/>
  <c r="F21" i="6"/>
  <c r="F28" i="6"/>
  <c r="G6" i="10"/>
  <c r="G36" i="10"/>
  <c r="C35" i="10"/>
  <c r="G35" i="10" s="1"/>
  <c r="Q17" i="11"/>
  <c r="Q13" i="11"/>
  <c r="Q9" i="11"/>
  <c r="K8" i="11"/>
  <c r="K13" i="11"/>
  <c r="N8" i="11"/>
  <c r="N14" i="11"/>
  <c r="Q8" i="11"/>
  <c r="Q14" i="11"/>
  <c r="H10" i="12"/>
  <c r="Q18" i="12"/>
  <c r="Q19" i="12"/>
  <c r="Q13" i="12"/>
  <c r="H17" i="12"/>
  <c r="Q17" i="12"/>
  <c r="G8" i="13"/>
  <c r="G47" i="13"/>
  <c r="J47" i="13"/>
  <c r="J55" i="13"/>
  <c r="P50" i="13"/>
  <c r="J37" i="14"/>
  <c r="J34" i="14"/>
  <c r="J31" i="14"/>
  <c r="P39" i="14"/>
  <c r="P40" i="14"/>
  <c r="O59" i="14"/>
  <c r="P41" i="14"/>
  <c r="G56" i="14"/>
  <c r="G54" i="14"/>
  <c r="G50" i="14"/>
  <c r="I16" i="15"/>
  <c r="I11" i="15"/>
  <c r="I7" i="15"/>
  <c r="I17" i="15"/>
  <c r="I12" i="15"/>
  <c r="I8" i="15"/>
  <c r="G30" i="15"/>
  <c r="G7" i="15"/>
  <c r="G27" i="15"/>
  <c r="I18" i="15"/>
  <c r="I28" i="15"/>
  <c r="G21" i="16"/>
  <c r="H27" i="16" s="1"/>
  <c r="N8" i="5"/>
  <c r="N20" i="5"/>
  <c r="P17" i="13"/>
  <c r="P18" i="13"/>
  <c r="I29" i="15"/>
  <c r="F28" i="16"/>
  <c r="F29" i="16"/>
  <c r="F21" i="3"/>
  <c r="J14" i="3"/>
  <c r="N14" i="3"/>
  <c r="N26" i="3"/>
  <c r="J18" i="5"/>
  <c r="J27" i="5"/>
  <c r="N9" i="5"/>
  <c r="N17" i="5"/>
  <c r="N21" i="5"/>
  <c r="F7" i="6"/>
  <c r="J7" i="11"/>
  <c r="K20" i="11"/>
  <c r="K16" i="11"/>
  <c r="K12" i="11"/>
  <c r="H8" i="11"/>
  <c r="K15" i="11"/>
  <c r="G57" i="13"/>
  <c r="G53" i="13"/>
  <c r="G49" i="13"/>
  <c r="G45" i="13"/>
  <c r="G54" i="13"/>
  <c r="G50" i="13"/>
  <c r="G46" i="13"/>
  <c r="G44" i="13" s="1"/>
  <c r="M56" i="13"/>
  <c r="M52" i="13"/>
  <c r="M48" i="13"/>
  <c r="M57" i="13"/>
  <c r="M53" i="13"/>
  <c r="M49" i="13"/>
  <c r="M45" i="13"/>
  <c r="J51" i="13"/>
  <c r="M46" i="13"/>
  <c r="M54" i="13"/>
  <c r="G22" i="15"/>
  <c r="G32" i="15"/>
  <c r="I22" i="15"/>
  <c r="F17" i="16"/>
  <c r="F18" i="16"/>
  <c r="F14" i="16" s="1"/>
  <c r="E21" i="16"/>
  <c r="F27" i="16"/>
  <c r="F12" i="4"/>
  <c r="J14" i="4"/>
  <c r="N15" i="4"/>
  <c r="J23" i="4"/>
  <c r="N24" i="4"/>
  <c r="F32" i="4"/>
  <c r="I7" i="5"/>
  <c r="J11" i="5"/>
  <c r="J15" i="5"/>
  <c r="J24" i="5"/>
  <c r="N10" i="5"/>
  <c r="N14" i="5"/>
  <c r="N18" i="5"/>
  <c r="F11" i="6"/>
  <c r="F20" i="6"/>
  <c r="F23" i="6"/>
  <c r="C5" i="10"/>
  <c r="M7" i="11"/>
  <c r="N7" i="11"/>
  <c r="N17" i="11"/>
  <c r="N13" i="11"/>
  <c r="N9" i="11"/>
  <c r="H9" i="11"/>
  <c r="K11" i="11"/>
  <c r="K17" i="11"/>
  <c r="N12" i="11"/>
  <c r="N18" i="11"/>
  <c r="P16" i="13"/>
  <c r="G13" i="13"/>
  <c r="G52" i="13"/>
  <c r="J46" i="13"/>
  <c r="J54" i="13"/>
  <c r="M47" i="13"/>
  <c r="M55" i="13"/>
  <c r="P9" i="14"/>
  <c r="G14" i="15"/>
  <c r="G5" i="15"/>
  <c r="G15" i="15"/>
  <c r="G10" i="15"/>
  <c r="G9" i="15"/>
  <c r="I27" i="15"/>
  <c r="G12" i="15"/>
  <c r="G23" i="15"/>
  <c r="G19" i="15"/>
  <c r="I6" i="15"/>
  <c r="I15" i="15"/>
  <c r="I23" i="15"/>
  <c r="H18" i="16"/>
  <c r="H14" i="16" s="1"/>
  <c r="P7" i="13"/>
  <c r="P11" i="13"/>
  <c r="F59" i="13"/>
  <c r="I59" i="13"/>
  <c r="G31" i="13"/>
  <c r="G35" i="13"/>
  <c r="G39" i="13"/>
  <c r="J30" i="13"/>
  <c r="J34" i="13"/>
  <c r="J38" i="13"/>
  <c r="M33" i="13"/>
  <c r="P32" i="13"/>
  <c r="G9" i="14"/>
  <c r="S16" i="14"/>
  <c r="G32" i="14"/>
  <c r="M34" i="14"/>
  <c r="G38" i="14"/>
  <c r="J45" i="14"/>
  <c r="P46" i="14"/>
  <c r="P48" i="14"/>
  <c r="J50" i="14"/>
  <c r="J52" i="14"/>
  <c r="J54" i="14"/>
  <c r="J56" i="14"/>
  <c r="H30" i="16"/>
  <c r="H24" i="16" s="1"/>
  <c r="P10" i="13"/>
  <c r="E59" i="13"/>
  <c r="M17" i="14"/>
  <c r="P55" i="14"/>
  <c r="S6" i="14"/>
  <c r="G10" i="14"/>
  <c r="S10" i="14"/>
  <c r="P11" i="14"/>
  <c r="P16" i="14"/>
  <c r="S17" i="14"/>
  <c r="P18" i="14"/>
  <c r="M19" i="14"/>
  <c r="F22" i="14"/>
  <c r="R22" i="14"/>
  <c r="S29" i="14"/>
  <c r="P30" i="14"/>
  <c r="M31" i="14"/>
  <c r="J32" i="14"/>
  <c r="G33" i="14"/>
  <c r="S33" i="14"/>
  <c r="P34" i="14"/>
  <c r="M35" i="14"/>
  <c r="J36" i="14"/>
  <c r="M37" i="14"/>
  <c r="J38" i="14"/>
  <c r="M39" i="14"/>
  <c r="J40" i="14"/>
  <c r="G41" i="14"/>
  <c r="S41" i="14"/>
  <c r="M45" i="14"/>
  <c r="G47" i="14"/>
  <c r="S47" i="14"/>
  <c r="M49" i="14"/>
  <c r="G51" i="14"/>
  <c r="S51" i="14"/>
  <c r="M53" i="14"/>
  <c r="G55" i="14"/>
  <c r="S55" i="14"/>
  <c r="M57" i="14"/>
  <c r="F59" i="14"/>
  <c r="R59" i="14"/>
  <c r="S9" i="14"/>
  <c r="S13" i="14"/>
  <c r="P17" i="14"/>
  <c r="M20" i="14"/>
  <c r="S32" i="14"/>
  <c r="S40" i="14"/>
  <c r="M48" i="14"/>
  <c r="M52" i="14"/>
  <c r="M56" i="14"/>
  <c r="G8" i="14"/>
  <c r="S8" i="14"/>
  <c r="G12" i="14"/>
  <c r="S12" i="14"/>
  <c r="G31" i="14"/>
  <c r="S31" i="14"/>
  <c r="M33" i="14"/>
  <c r="G35" i="14"/>
  <c r="S35" i="14"/>
  <c r="G37" i="14"/>
  <c r="S37" i="14"/>
  <c r="G39" i="14"/>
  <c r="S39" i="14"/>
  <c r="M41" i="14"/>
  <c r="G45" i="14"/>
  <c r="M47" i="14"/>
  <c r="G49" i="14"/>
  <c r="M51" i="14"/>
  <c r="G53" i="14"/>
  <c r="S53" i="14"/>
  <c r="M55" i="14"/>
  <c r="G57" i="14"/>
  <c r="S57" i="14"/>
  <c r="P6" i="14"/>
  <c r="G7" i="14"/>
  <c r="P8" i="14"/>
  <c r="G18" i="14"/>
  <c r="P29" i="14"/>
  <c r="G30" i="14"/>
  <c r="S30" i="14"/>
  <c r="P31" i="14"/>
  <c r="M32" i="14"/>
  <c r="J33" i="14"/>
  <c r="P35" i="14"/>
  <c r="M36" i="14"/>
  <c r="P37" i="14"/>
  <c r="M38" i="14"/>
  <c r="J41" i="14"/>
  <c r="S44" i="14"/>
  <c r="P45" i="14"/>
  <c r="M46" i="14"/>
  <c r="J47" i="14"/>
  <c r="G48" i="14"/>
  <c r="S48" i="14"/>
  <c r="P49" i="14"/>
  <c r="M50" i="14"/>
  <c r="J51" i="14"/>
  <c r="G52" i="14"/>
  <c r="S52" i="14"/>
  <c r="P53" i="14"/>
  <c r="L59" i="13"/>
  <c r="M20" i="13"/>
  <c r="M19" i="13"/>
  <c r="O22" i="13"/>
  <c r="T19" i="12"/>
  <c r="T7" i="12"/>
  <c r="N11" i="12"/>
  <c r="T11" i="12"/>
  <c r="K13" i="12"/>
  <c r="N15" i="12"/>
  <c r="T15" i="12"/>
  <c r="K17" i="12"/>
  <c r="N19" i="12"/>
  <c r="J7" i="12"/>
  <c r="S7" i="12"/>
  <c r="K8" i="12"/>
  <c r="Q8" i="12"/>
  <c r="N10" i="12"/>
  <c r="T10" i="12"/>
  <c r="K12" i="12"/>
  <c r="Q12" i="12"/>
  <c r="N14" i="12"/>
  <c r="K16" i="12"/>
  <c r="Q16" i="12"/>
  <c r="N18" i="12"/>
  <c r="Q20" i="12"/>
  <c r="K11" i="12"/>
  <c r="T13" i="12"/>
  <c r="K15" i="12"/>
  <c r="N17" i="12"/>
  <c r="T17" i="12"/>
  <c r="M7" i="12"/>
  <c r="Q7" i="12"/>
  <c r="H8" i="12"/>
  <c r="N8" i="12"/>
  <c r="T8" i="12"/>
  <c r="K10" i="12"/>
  <c r="Q10" i="12"/>
  <c r="H12" i="12"/>
  <c r="N12" i="12"/>
  <c r="T12" i="12"/>
  <c r="K14" i="12"/>
  <c r="Q14" i="12"/>
  <c r="H16" i="12"/>
  <c r="N16" i="12"/>
  <c r="T16" i="12"/>
  <c r="H10" i="11"/>
  <c r="H12" i="11"/>
  <c r="H14" i="11"/>
  <c r="H16" i="11"/>
  <c r="H18" i="11"/>
  <c r="H20" i="11"/>
  <c r="H11" i="11"/>
  <c r="H13" i="11"/>
  <c r="H15" i="11"/>
  <c r="H17" i="11"/>
  <c r="G5" i="10"/>
  <c r="G49" i="10"/>
  <c r="C5" i="9"/>
  <c r="I7" i="6"/>
  <c r="M7" i="6"/>
  <c r="Q7" i="6"/>
  <c r="J8" i="6"/>
  <c r="R8" i="6"/>
  <c r="F10" i="6"/>
  <c r="N10" i="6"/>
  <c r="J12" i="6"/>
  <c r="R12" i="6"/>
  <c r="F14" i="6"/>
  <c r="N14" i="6"/>
  <c r="J16" i="6"/>
  <c r="R16" i="6"/>
  <c r="F18" i="6"/>
  <c r="F19" i="6"/>
  <c r="N19" i="6"/>
  <c r="J20" i="6"/>
  <c r="J21" i="6"/>
  <c r="I23" i="6"/>
  <c r="M23" i="6"/>
  <c r="Q23" i="6"/>
  <c r="J24" i="6"/>
  <c r="F26" i="6"/>
  <c r="F27" i="6"/>
  <c r="N27" i="6"/>
  <c r="J29" i="6"/>
  <c r="J9" i="6"/>
  <c r="N11" i="6"/>
  <c r="J13" i="6"/>
  <c r="R13" i="6"/>
  <c r="N15" i="6"/>
  <c r="J17" i="6"/>
  <c r="R17" i="6"/>
  <c r="R18" i="6"/>
  <c r="J25" i="6"/>
  <c r="N28" i="6"/>
  <c r="F8" i="6"/>
  <c r="N8" i="6"/>
  <c r="J10" i="6"/>
  <c r="R10" i="6"/>
  <c r="F12" i="6"/>
  <c r="N12" i="6"/>
  <c r="J14" i="6"/>
  <c r="R14" i="6"/>
  <c r="N16" i="6"/>
  <c r="N18" i="6"/>
  <c r="J19" i="6"/>
  <c r="R19" i="6"/>
  <c r="R20" i="6"/>
  <c r="R21" i="6"/>
  <c r="F24" i="6"/>
  <c r="N24" i="6"/>
  <c r="N26" i="6"/>
  <c r="J27" i="6"/>
  <c r="N29" i="6"/>
  <c r="J7" i="6"/>
  <c r="N7" i="6"/>
  <c r="R7" i="6"/>
  <c r="N9" i="6"/>
  <c r="J11" i="6"/>
  <c r="R11" i="6"/>
  <c r="N13" i="6"/>
  <c r="J15" i="6"/>
  <c r="N17" i="6"/>
  <c r="N20" i="6"/>
  <c r="J23" i="6"/>
  <c r="N23" i="6"/>
  <c r="J26" i="6"/>
  <c r="J32" i="4"/>
  <c r="I6" i="4"/>
  <c r="F9" i="4"/>
  <c r="F13" i="4"/>
  <c r="F17" i="4"/>
  <c r="F21" i="4"/>
  <c r="F25" i="4"/>
  <c r="N29" i="4"/>
  <c r="J30" i="4"/>
  <c r="J8" i="4"/>
  <c r="F10" i="4"/>
  <c r="N10" i="4"/>
  <c r="J12" i="4"/>
  <c r="F14" i="4"/>
  <c r="N14" i="4"/>
  <c r="J16" i="4"/>
  <c r="F18" i="4"/>
  <c r="N18" i="4"/>
  <c r="J20" i="4"/>
  <c r="F22" i="4"/>
  <c r="N22" i="4"/>
  <c r="I27" i="4"/>
  <c r="M27" i="4"/>
  <c r="Q27" i="4"/>
  <c r="J28" i="4"/>
  <c r="F30" i="4"/>
  <c r="F31" i="4"/>
  <c r="N31" i="4"/>
  <c r="J33" i="4"/>
  <c r="J29" i="4"/>
  <c r="N32" i="4"/>
  <c r="N28" i="4"/>
  <c r="N30" i="4"/>
  <c r="F6" i="3"/>
  <c r="M27" i="3"/>
  <c r="F27" i="3"/>
  <c r="I6" i="3"/>
  <c r="F5" i="16" l="1"/>
  <c r="N6" i="4"/>
  <c r="N27" i="4"/>
  <c r="F27" i="4"/>
  <c r="F6" i="4"/>
  <c r="F24" i="16"/>
  <c r="G6" i="14"/>
  <c r="G44" i="14"/>
  <c r="J27" i="4"/>
  <c r="J6" i="4"/>
  <c r="J6" i="3"/>
  <c r="R6" i="13" l="1"/>
  <c r="S16" i="13"/>
  <c r="Q6" i="13"/>
  <c r="S20" i="11"/>
  <c r="S19" i="11"/>
  <c r="S18" i="11"/>
  <c r="S17" i="11"/>
  <c r="S15" i="11"/>
  <c r="S14" i="11"/>
  <c r="S13" i="11"/>
  <c r="S12" i="11"/>
  <c r="S11" i="11"/>
  <c r="S10" i="11"/>
  <c r="S9" i="11"/>
  <c r="S8" i="11"/>
  <c r="S11" i="13" l="1"/>
  <c r="R22" i="13"/>
  <c r="S12" i="13"/>
  <c r="S9" i="13"/>
  <c r="S7" i="13"/>
  <c r="S6" i="13"/>
  <c r="S8" i="13"/>
  <c r="S13" i="13"/>
  <c r="S10" i="13"/>
  <c r="S17" i="13"/>
  <c r="S18" i="13"/>
  <c r="P27" i="3"/>
  <c r="O27" i="3"/>
  <c r="O6" i="3"/>
  <c r="P6" i="3"/>
  <c r="G50" i="9"/>
  <c r="E49" i="9"/>
  <c r="D49" i="9"/>
  <c r="C49" i="9"/>
  <c r="G48" i="9"/>
  <c r="G47" i="9"/>
  <c r="G46" i="9"/>
  <c r="G45" i="9"/>
  <c r="G44" i="9"/>
  <c r="G43" i="9"/>
  <c r="G42" i="9"/>
  <c r="G41" i="9"/>
  <c r="G40" i="9"/>
  <c r="G39" i="9"/>
  <c r="G38" i="9"/>
  <c r="G37" i="9"/>
  <c r="F36" i="9"/>
  <c r="E36" i="9"/>
  <c r="E35" i="9" s="1"/>
  <c r="D36" i="9"/>
  <c r="C36" i="9"/>
  <c r="G29" i="9"/>
  <c r="F28" i="9"/>
  <c r="E28" i="9"/>
  <c r="G28" i="9" s="1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7" i="9"/>
  <c r="F6" i="9"/>
  <c r="E6" i="9"/>
  <c r="D6" i="9"/>
  <c r="D5" i="9" s="1"/>
  <c r="J244" i="17"/>
  <c r="J243" i="17"/>
  <c r="I247" i="17"/>
  <c r="I246" i="17"/>
  <c r="I245" i="17"/>
  <c r="I244" i="17"/>
  <c r="I243" i="17"/>
  <c r="H243" i="17"/>
  <c r="J44" i="16"/>
  <c r="I44" i="16"/>
  <c r="K44" i="15"/>
  <c r="J40" i="15"/>
  <c r="F5" i="9" l="1"/>
  <c r="F35" i="9"/>
  <c r="D35" i="9"/>
  <c r="G35" i="9" s="1"/>
  <c r="G49" i="9"/>
  <c r="C35" i="9"/>
  <c r="E5" i="9"/>
  <c r="G5" i="9" s="1"/>
  <c r="N27" i="3"/>
  <c r="N6" i="3"/>
  <c r="G6" i="9"/>
  <c r="G36" i="9"/>
  <c r="L57" i="17"/>
  <c r="M254" i="17"/>
  <c r="J246" i="17"/>
  <c r="H56" i="7"/>
  <c r="F32" i="7"/>
  <c r="G32" i="7"/>
  <c r="H32" i="7"/>
  <c r="I32" i="7"/>
  <c r="I30" i="7" s="1"/>
  <c r="J32" i="7"/>
  <c r="J30" i="7" s="1"/>
  <c r="F15" i="7"/>
  <c r="G15" i="7"/>
  <c r="H15" i="7"/>
  <c r="I15" i="7"/>
  <c r="J15" i="7"/>
  <c r="F9" i="7"/>
  <c r="F7" i="7" s="1"/>
  <c r="G9" i="7"/>
  <c r="H9" i="7"/>
  <c r="I9" i="7"/>
  <c r="J9" i="7"/>
  <c r="E9" i="7"/>
  <c r="E15" i="7"/>
  <c r="S39" i="11"/>
  <c r="S38" i="11"/>
  <c r="S37" i="11"/>
  <c r="S36" i="11"/>
  <c r="S35" i="11"/>
  <c r="S34" i="11"/>
  <c r="S33" i="11"/>
  <c r="S32" i="11"/>
  <c r="S30" i="11"/>
  <c r="R7" i="11"/>
  <c r="Q29" i="5"/>
  <c r="Q28" i="5"/>
  <c r="Q27" i="5"/>
  <c r="Q24" i="5"/>
  <c r="P23" i="5"/>
  <c r="O23" i="5"/>
  <c r="Q19" i="5"/>
  <c r="Q17" i="5"/>
  <c r="Q16" i="5"/>
  <c r="Q15" i="5"/>
  <c r="Q14" i="5"/>
  <c r="Q13" i="5"/>
  <c r="Q12" i="5"/>
  <c r="Q11" i="5"/>
  <c r="Q10" i="5"/>
  <c r="Q9" i="5"/>
  <c r="P7" i="5"/>
  <c r="R7" i="5" s="1"/>
  <c r="O7" i="5"/>
  <c r="I36" i="3"/>
  <c r="R33" i="3"/>
  <c r="Q33" i="3"/>
  <c r="Q32" i="3"/>
  <c r="R31" i="3"/>
  <c r="Q31" i="3"/>
  <c r="R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R25" i="3"/>
  <c r="L212" i="17"/>
  <c r="J247" i="17"/>
  <c r="J27" i="15"/>
  <c r="J6" i="15"/>
  <c r="I17" i="8"/>
  <c r="I21" i="8"/>
  <c r="I19" i="8"/>
  <c r="I41" i="17"/>
  <c r="I42" i="17"/>
  <c r="I43" i="17"/>
  <c r="I44" i="17"/>
  <c r="I45" i="17"/>
  <c r="I46" i="17"/>
  <c r="I47" i="17"/>
  <c r="I48" i="17"/>
  <c r="I49" i="17"/>
  <c r="I50" i="17"/>
  <c r="I51" i="17"/>
  <c r="M57" i="17"/>
  <c r="J245" i="17"/>
  <c r="I218" i="17"/>
  <c r="I224" i="17"/>
  <c r="I222" i="17"/>
  <c r="I221" i="17"/>
  <c r="L211" i="17"/>
  <c r="L210" i="17"/>
  <c r="K212" i="17"/>
  <c r="K211" i="17"/>
  <c r="K210" i="17"/>
  <c r="J212" i="17"/>
  <c r="J211" i="17"/>
  <c r="J210" i="17"/>
  <c r="J209" i="17"/>
  <c r="I212" i="17"/>
  <c r="I211" i="17"/>
  <c r="I210" i="17"/>
  <c r="I209" i="17"/>
  <c r="I150" i="17"/>
  <c r="I149" i="17"/>
  <c r="I148" i="17"/>
  <c r="I147" i="17"/>
  <c r="I146" i="17"/>
  <c r="I145" i="17"/>
  <c r="I144" i="17"/>
  <c r="I143" i="17"/>
  <c r="I142" i="17"/>
  <c r="I141" i="17"/>
  <c r="I140" i="17"/>
  <c r="I139" i="17"/>
  <c r="J167" i="17"/>
  <c r="J166" i="17"/>
  <c r="J165" i="17"/>
  <c r="J164" i="17"/>
  <c r="J163" i="17"/>
  <c r="J162" i="17"/>
  <c r="J161" i="17"/>
  <c r="J160" i="17"/>
  <c r="J159" i="17"/>
  <c r="J158" i="17"/>
  <c r="J157" i="17"/>
  <c r="J156" i="17"/>
  <c r="J155" i="17"/>
  <c r="J154" i="17"/>
  <c r="I167" i="17"/>
  <c r="I166" i="17"/>
  <c r="I165" i="17"/>
  <c r="I164" i="17"/>
  <c r="I163" i="17"/>
  <c r="I162" i="17"/>
  <c r="I161" i="17"/>
  <c r="I160" i="17"/>
  <c r="I159" i="17"/>
  <c r="I158" i="17"/>
  <c r="I157" i="17"/>
  <c r="I156" i="17"/>
  <c r="I155" i="17"/>
  <c r="I154" i="17"/>
  <c r="N95" i="17"/>
  <c r="J114" i="17" s="1"/>
  <c r="N94" i="17"/>
  <c r="J113" i="17" s="1"/>
  <c r="N93" i="17"/>
  <c r="J81" i="17" s="1"/>
  <c r="N92" i="17"/>
  <c r="J80" i="17" s="1"/>
  <c r="N91" i="17"/>
  <c r="J110" i="17" s="1"/>
  <c r="N90" i="17"/>
  <c r="J109" i="17" s="1"/>
  <c r="N89" i="17"/>
  <c r="J108" i="17" s="1"/>
  <c r="N88" i="17"/>
  <c r="N87" i="17"/>
  <c r="J106" i="17" s="1"/>
  <c r="N86" i="17"/>
  <c r="N85" i="17"/>
  <c r="J104" i="17" s="1"/>
  <c r="N84" i="17"/>
  <c r="J77" i="17" s="1"/>
  <c r="N83" i="17"/>
  <c r="J102" i="17" s="1"/>
  <c r="N82" i="17"/>
  <c r="J101" i="17" s="1"/>
  <c r="N81" i="17"/>
  <c r="J100" i="17" s="1"/>
  <c r="N80" i="17"/>
  <c r="J99" i="17" s="1"/>
  <c r="N79" i="17"/>
  <c r="J98" i="17" s="1"/>
  <c r="N78" i="17"/>
  <c r="J97" i="17" s="1"/>
  <c r="N77" i="17"/>
  <c r="N76" i="17"/>
  <c r="J82" i="17" s="1"/>
  <c r="M95" i="17"/>
  <c r="I114" i="17" s="1"/>
  <c r="M94" i="17"/>
  <c r="I113" i="17" s="1"/>
  <c r="M93" i="17"/>
  <c r="I112" i="17" s="1"/>
  <c r="M92" i="17"/>
  <c r="I111" i="17" s="1"/>
  <c r="M91" i="17"/>
  <c r="I110" i="17" s="1"/>
  <c r="M90" i="17"/>
  <c r="I109" i="17" s="1"/>
  <c r="M89" i="17"/>
  <c r="I108" i="17" s="1"/>
  <c r="M88" i="17"/>
  <c r="I107" i="17" s="1"/>
  <c r="M87" i="17"/>
  <c r="I106" i="17" s="1"/>
  <c r="M86" i="17"/>
  <c r="I105" i="17" s="1"/>
  <c r="M85" i="17"/>
  <c r="I104" i="17" s="1"/>
  <c r="M84" i="17"/>
  <c r="I103" i="17" s="1"/>
  <c r="M83" i="17"/>
  <c r="I102" i="17" s="1"/>
  <c r="M82" i="17"/>
  <c r="I101" i="17" s="1"/>
  <c r="M81" i="17"/>
  <c r="I100" i="17" s="1"/>
  <c r="M80" i="17"/>
  <c r="I99" i="17" s="1"/>
  <c r="M79" i="17"/>
  <c r="I98" i="17" s="1"/>
  <c r="M78" i="17"/>
  <c r="I97" i="17" s="1"/>
  <c r="M77" i="17"/>
  <c r="I96" i="17" s="1"/>
  <c r="M76" i="17"/>
  <c r="I95" i="17" s="1"/>
  <c r="K19" i="17"/>
  <c r="K20" i="17" s="1"/>
  <c r="L19" i="17"/>
  <c r="L20" i="17" s="1"/>
  <c r="M19" i="17"/>
  <c r="M20" i="17" s="1"/>
  <c r="M10" i="17"/>
  <c r="I10" i="17"/>
  <c r="M9" i="17"/>
  <c r="L10" i="17"/>
  <c r="K10" i="17"/>
  <c r="K9" i="17"/>
  <c r="I9" i="17"/>
  <c r="K61" i="17"/>
  <c r="K60" i="17"/>
  <c r="K59" i="17"/>
  <c r="K58" i="17"/>
  <c r="K57" i="17"/>
  <c r="E32" i="7"/>
  <c r="E30" i="7" s="1"/>
  <c r="I7" i="7"/>
  <c r="K11" i="7"/>
  <c r="K13" i="7"/>
  <c r="K17" i="7"/>
  <c r="K19" i="7"/>
  <c r="K22" i="7"/>
  <c r="K24" i="7"/>
  <c r="K28" i="7"/>
  <c r="K34" i="7"/>
  <c r="K36" i="7"/>
  <c r="K38" i="7"/>
  <c r="K40" i="7"/>
  <c r="G56" i="7"/>
  <c r="G57" i="7"/>
  <c r="G58" i="7"/>
  <c r="H58" i="7"/>
  <c r="J58" i="7"/>
  <c r="G59" i="7"/>
  <c r="H59" i="7"/>
  <c r="J59" i="7"/>
  <c r="K209" i="17"/>
  <c r="O17" i="8"/>
  <c r="M21" i="8"/>
  <c r="I23" i="8"/>
  <c r="M23" i="8"/>
  <c r="I25" i="8"/>
  <c r="M25" i="8"/>
  <c r="I27" i="8"/>
  <c r="M27" i="8"/>
  <c r="I29" i="8"/>
  <c r="M29" i="8"/>
  <c r="I33" i="8"/>
  <c r="M33" i="8"/>
  <c r="I57" i="17"/>
  <c r="J57" i="17"/>
  <c r="J9" i="15"/>
  <c r="J19" i="15"/>
  <c r="J30" i="15"/>
  <c r="K40" i="15"/>
  <c r="J44" i="15"/>
  <c r="I5" i="16"/>
  <c r="J10" i="16" s="1"/>
  <c r="I14" i="16"/>
  <c r="I24" i="16"/>
  <c r="J27" i="16" s="1"/>
  <c r="I39" i="16"/>
  <c r="J39" i="16"/>
  <c r="J9" i="17"/>
  <c r="J10" i="17"/>
  <c r="L9" i="17"/>
  <c r="L11" i="17" s="1"/>
  <c r="I19" i="17"/>
  <c r="I20" i="17" s="1"/>
  <c r="J19" i="17"/>
  <c r="J20" i="17" s="1"/>
  <c r="I58" i="17"/>
  <c r="J58" i="17"/>
  <c r="L58" i="17"/>
  <c r="M58" i="17"/>
  <c r="I59" i="17"/>
  <c r="J59" i="17"/>
  <c r="L59" i="17"/>
  <c r="M59" i="17"/>
  <c r="I60" i="17"/>
  <c r="J60" i="17"/>
  <c r="L60" i="17"/>
  <c r="M60" i="17"/>
  <c r="I61" i="17"/>
  <c r="J61" i="17"/>
  <c r="L61" i="17"/>
  <c r="M61" i="17"/>
  <c r="G30" i="7"/>
  <c r="M19" i="8"/>
  <c r="M17" i="8"/>
  <c r="I219" i="17"/>
  <c r="J103" i="17"/>
  <c r="J7" i="17" l="1"/>
  <c r="J7" i="7"/>
  <c r="J5" i="7" s="1"/>
  <c r="J11" i="16"/>
  <c r="J12" i="16"/>
  <c r="T20" i="11"/>
  <c r="E7" i="7"/>
  <c r="E5" i="7" s="1"/>
  <c r="R23" i="5"/>
  <c r="R21" i="5"/>
  <c r="R18" i="5"/>
  <c r="J105" i="17"/>
  <c r="J107" i="17"/>
  <c r="J96" i="17"/>
  <c r="K11" i="17"/>
  <c r="I11" i="17"/>
  <c r="L8" i="17" s="1"/>
  <c r="Q23" i="5"/>
  <c r="R24" i="5"/>
  <c r="J17" i="16"/>
  <c r="J18" i="16"/>
  <c r="T9" i="11"/>
  <c r="K32" i="7"/>
  <c r="F30" i="7"/>
  <c r="F5" i="7" s="1"/>
  <c r="I138" i="17"/>
  <c r="J140" i="17" s="1"/>
  <c r="M11" i="17"/>
  <c r="N11" i="17" s="1"/>
  <c r="J76" i="17"/>
  <c r="J30" i="16"/>
  <c r="J29" i="16"/>
  <c r="J24" i="16" s="1"/>
  <c r="J28" i="16"/>
  <c r="J31" i="16"/>
  <c r="J16" i="16"/>
  <c r="J8" i="16"/>
  <c r="I21" i="16"/>
  <c r="J9" i="16"/>
  <c r="J18" i="15"/>
  <c r="J5" i="15"/>
  <c r="T7" i="11"/>
  <c r="T11" i="11"/>
  <c r="T15" i="11"/>
  <c r="T19" i="11"/>
  <c r="T10" i="11"/>
  <c r="T13" i="11"/>
  <c r="T17" i="11"/>
  <c r="T8" i="11"/>
  <c r="T12" i="11"/>
  <c r="T16" i="11"/>
  <c r="I225" i="17"/>
  <c r="J220" i="17" s="1"/>
  <c r="I5" i="7"/>
  <c r="K15" i="7"/>
  <c r="K9" i="7"/>
  <c r="K7" i="7"/>
  <c r="R12" i="5"/>
  <c r="R16" i="5"/>
  <c r="Q7" i="5"/>
  <c r="J111" i="17"/>
  <c r="R29" i="3"/>
  <c r="N10" i="17"/>
  <c r="N12" i="17" s="1"/>
  <c r="L7" i="17"/>
  <c r="L6" i="17"/>
  <c r="K7" i="17"/>
  <c r="M6" i="17"/>
  <c r="M253" i="17"/>
  <c r="R13" i="5"/>
  <c r="R17" i="5"/>
  <c r="R25" i="5"/>
  <c r="R28" i="5"/>
  <c r="R11" i="5"/>
  <c r="R15" i="5"/>
  <c r="R26" i="5"/>
  <c r="R10" i="5"/>
  <c r="R14" i="5"/>
  <c r="R19" i="5"/>
  <c r="R20" i="5"/>
  <c r="J168" i="17"/>
  <c r="J146" i="17"/>
  <c r="J150" i="17"/>
  <c r="R8" i="3"/>
  <c r="R10" i="3"/>
  <c r="R14" i="3"/>
  <c r="R16" i="3"/>
  <c r="R18" i="3"/>
  <c r="R20" i="3"/>
  <c r="R22" i="3"/>
  <c r="R24" i="3"/>
  <c r="R7" i="3"/>
  <c r="R9" i="3"/>
  <c r="R11" i="3"/>
  <c r="R13" i="3"/>
  <c r="R15" i="3"/>
  <c r="R17" i="3"/>
  <c r="R19" i="3"/>
  <c r="R21" i="3"/>
  <c r="R23" i="3"/>
  <c r="I40" i="17"/>
  <c r="I168" i="17"/>
  <c r="J95" i="17"/>
  <c r="M7" i="17"/>
  <c r="J11" i="17"/>
  <c r="I115" i="17"/>
  <c r="J112" i="17"/>
  <c r="L209" i="17"/>
  <c r="K5" i="15" l="1"/>
  <c r="G5" i="7"/>
  <c r="K24" i="15"/>
  <c r="K28" i="15"/>
  <c r="K25" i="15"/>
  <c r="K27" i="15"/>
  <c r="K30" i="7"/>
  <c r="H5" i="16"/>
  <c r="K30" i="15"/>
  <c r="K20" i="15"/>
  <c r="K29" i="15"/>
  <c r="K8" i="15"/>
  <c r="J145" i="17"/>
  <c r="J144" i="17"/>
  <c r="I78" i="17"/>
  <c r="M8" i="17"/>
  <c r="J8" i="17"/>
  <c r="K8" i="17"/>
  <c r="J148" i="17"/>
  <c r="J149" i="17"/>
  <c r="J143" i="17"/>
  <c r="J221" i="17"/>
  <c r="J142" i="17"/>
  <c r="J139" i="17"/>
  <c r="J141" i="17"/>
  <c r="J147" i="17"/>
  <c r="K23" i="15"/>
  <c r="J14" i="16"/>
  <c r="J5" i="16"/>
  <c r="K22" i="15"/>
  <c r="K19" i="15"/>
  <c r="K18" i="15"/>
  <c r="K21" i="15"/>
  <c r="K11" i="15"/>
  <c r="K16" i="15"/>
  <c r="K15" i="15"/>
  <c r="K17" i="15"/>
  <c r="K7" i="15"/>
  <c r="K12" i="15"/>
  <c r="K9" i="15"/>
  <c r="J222" i="17"/>
  <c r="J224" i="17"/>
  <c r="J219" i="17"/>
  <c r="J41" i="17"/>
  <c r="J43" i="17"/>
  <c r="J47" i="17"/>
  <c r="J48" i="17"/>
  <c r="J44" i="17"/>
  <c r="J51" i="17"/>
  <c r="J42" i="17"/>
  <c r="J49" i="17"/>
  <c r="J45" i="17"/>
  <c r="J115" i="17"/>
  <c r="J138" i="17" l="1"/>
  <c r="J225" i="17"/>
  <c r="I76" i="17"/>
  <c r="I77" i="17"/>
  <c r="I79" i="17"/>
  <c r="I81" i="17"/>
  <c r="I80" i="17"/>
  <c r="I82" i="17"/>
  <c r="I75" i="17"/>
  <c r="I83" i="17" l="1"/>
</calcChain>
</file>

<file path=xl/comments1.xml><?xml version="1.0" encoding="utf-8"?>
<comments xmlns="http://schemas.openxmlformats.org/spreadsheetml/2006/main">
  <authors>
    <author/>
  </authors>
  <commentList>
    <comment ref="H56" authorId="0" shapeId="0">
      <text>
        <r>
          <rPr>
            <sz val="11"/>
            <rFont val="ＭＳ Ｐゴシック"/>
            <family val="3"/>
            <charset val="128"/>
          </rPr>
          <t>経常経費には、維持補修、繰出金、補助費は含まれないのか確認　←主なものだけをとった。前係長確認。</t>
        </r>
      </text>
    </comment>
  </commentList>
</comments>
</file>

<file path=xl/sharedStrings.xml><?xml version="1.0" encoding="utf-8"?>
<sst xmlns="http://schemas.openxmlformats.org/spreadsheetml/2006/main" count="1238" uniqueCount="444">
  <si>
    <r>
      <t xml:space="preserve"> </t>
    </r>
    <r>
      <rPr>
        <b/>
        <sz val="16"/>
        <rFont val="ＭＳ 明朝"/>
        <family val="1"/>
        <charset val="128"/>
      </rPr>
      <t>ⅩⅢ　　　財　　　　政</t>
    </r>
  </si>
  <si>
    <t>（単位：千円、％）</t>
  </si>
  <si>
    <t>区　　　　　　分</t>
  </si>
  <si>
    <t>歳　　入　　総　　額</t>
  </si>
  <si>
    <t>歳　　出　　総　　額</t>
  </si>
  <si>
    <t>歳入歳出差引額</t>
  </si>
  <si>
    <t>実　　質　　収　　支</t>
  </si>
  <si>
    <t>実質収支比率</t>
  </si>
  <si>
    <t>単年度収支</t>
  </si>
  <si>
    <t>実質単年度収支</t>
  </si>
  <si>
    <t>基準財政需要額</t>
  </si>
  <si>
    <t>基準財政収入額</t>
  </si>
  <si>
    <t>標準財政規模</t>
  </si>
  <si>
    <t>財政力指数</t>
  </si>
  <si>
    <t>歳入一般財源</t>
  </si>
  <si>
    <t>一般財源比率</t>
  </si>
  <si>
    <t>自　　主　　財　　源</t>
  </si>
  <si>
    <t>自主財源比率</t>
  </si>
  <si>
    <t>公債費</t>
  </si>
  <si>
    <t>公債費比率</t>
  </si>
  <si>
    <t>実質公債費比率</t>
  </si>
  <si>
    <t>経常一般財源</t>
  </si>
  <si>
    <t>経常経費充当一般財源</t>
  </si>
  <si>
    <t>経常収支比率</t>
  </si>
  <si>
    <t>積立金現在高</t>
  </si>
  <si>
    <t>地方債現在高</t>
  </si>
  <si>
    <t>債務負担行為額</t>
  </si>
  <si>
    <t>（注）地方財政調査（決算統計）の数値である。</t>
  </si>
  <si>
    <t>資料：財政課</t>
  </si>
  <si>
    <t xml:space="preserve"> </t>
  </si>
  <si>
    <t>科          目</t>
  </si>
  <si>
    <t>予算現額</t>
  </si>
  <si>
    <t>決 算 額</t>
  </si>
  <si>
    <t>対前年</t>
  </si>
  <si>
    <t>構成比</t>
  </si>
  <si>
    <t>度　比</t>
  </si>
  <si>
    <t>一般会計</t>
  </si>
  <si>
    <t>市税</t>
  </si>
  <si>
    <t>地　方　譲　与　税</t>
  </si>
  <si>
    <t>利子割交付金</t>
  </si>
  <si>
    <t>配当割交付金</t>
  </si>
  <si>
    <t>株式等譲渡所得割交付金</t>
  </si>
  <si>
    <t>地方消費税交付金</t>
  </si>
  <si>
    <t>自動車取得税交付金</t>
  </si>
  <si>
    <t>国有提供施設等所在市町村助成交付金</t>
  </si>
  <si>
    <t>地方交付税及び
地方特例交付金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</si>
  <si>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</si>
  <si>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</si>
  <si>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</si>
  <si>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</si>
  <si>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</si>
  <si>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</si>
  <si>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寄付金</t>
  </si>
  <si>
    <t>繰入金</t>
  </si>
  <si>
    <t>繰越金</t>
  </si>
  <si>
    <t>諸収入</t>
  </si>
  <si>
    <t>市債</t>
  </si>
  <si>
    <t>一般会計以外の会計</t>
  </si>
  <si>
    <t>国民健康保険特別会計</t>
  </si>
  <si>
    <t>土地区画整理事業　　　　特別会計</t>
  </si>
  <si>
    <t>老人保健特別会計</t>
  </si>
  <si>
    <t>公共下水道事業特別会計</t>
  </si>
  <si>
    <t>介護保険特別会計</t>
  </si>
  <si>
    <t>後期高齢者医療特別会計</t>
  </si>
  <si>
    <t>科     目</t>
  </si>
  <si>
    <t>議会費</t>
  </si>
  <si>
    <t>総務費</t>
  </si>
  <si>
    <t>民生費</t>
  </si>
  <si>
    <t>衛生費</t>
  </si>
  <si>
    <t>労働費</t>
  </si>
  <si>
    <t>農林水産費</t>
  </si>
  <si>
    <t>商工費</t>
  </si>
  <si>
    <t>土木費</t>
  </si>
  <si>
    <t>消防費</t>
  </si>
  <si>
    <t>教育費</t>
  </si>
  <si>
    <t>災害復旧費</t>
  </si>
  <si>
    <t>諸支出費</t>
  </si>
  <si>
    <t>予備費</t>
  </si>
  <si>
    <t>国民健康保険      特別会計</t>
  </si>
  <si>
    <t>土地区画整理事業特別会計</t>
  </si>
  <si>
    <t>調定額</t>
  </si>
  <si>
    <t>収入済額</t>
  </si>
  <si>
    <t>還付   未済額</t>
  </si>
  <si>
    <t>不納欠損額</t>
  </si>
  <si>
    <t>収入未済額</t>
  </si>
  <si>
    <t>徴収率</t>
  </si>
  <si>
    <t>総額</t>
  </si>
  <si>
    <t>現年度分</t>
  </si>
  <si>
    <t>市民税</t>
  </si>
  <si>
    <t>個人</t>
  </si>
  <si>
    <t>法人</t>
  </si>
  <si>
    <t>固定資産税</t>
  </si>
  <si>
    <t>国有資産等所在</t>
  </si>
  <si>
    <t>市町村交付金</t>
  </si>
  <si>
    <t>軽自動車税</t>
  </si>
  <si>
    <t>市たばこ税</t>
  </si>
  <si>
    <t>特別土地保有税</t>
  </si>
  <si>
    <t>-</t>
  </si>
  <si>
    <t>入湯税</t>
  </si>
  <si>
    <t>滞納繰越分</t>
  </si>
  <si>
    <t>たばこ税</t>
  </si>
  <si>
    <t>資料：納税課</t>
  </si>
  <si>
    <t>区　　　分</t>
  </si>
  <si>
    <t>予  　算  　額</t>
  </si>
  <si>
    <t>調  　定  　額</t>
  </si>
  <si>
    <t>収  入  済  額</t>
  </si>
  <si>
    <t>不 納 欠 損 額</t>
  </si>
  <si>
    <t>収入未決済額</t>
  </si>
  <si>
    <t>予算対前年度比</t>
  </si>
  <si>
    <t>調定対前年度比</t>
  </si>
  <si>
    <t>収入対前年度比</t>
  </si>
  <si>
    <t>（単位：千円、人）</t>
  </si>
  <si>
    <t>市税負担額</t>
  </si>
  <si>
    <t xml:space="preserve"> 調定額（千円）</t>
  </si>
  <si>
    <t>1人当り調定額(円)</t>
  </si>
  <si>
    <t>収入済額（千円）</t>
  </si>
  <si>
    <t>1人当り収入額(円)</t>
  </si>
  <si>
    <t>一般会計 歳出額</t>
  </si>
  <si>
    <t>歳出総額（千円）</t>
  </si>
  <si>
    <t>1人当り歳出額(円)</t>
  </si>
  <si>
    <t>（注）人口は、各会計年度末現在の人口である。</t>
  </si>
  <si>
    <t>税   目</t>
  </si>
  <si>
    <t>金　　額</t>
  </si>
  <si>
    <t>度  比</t>
  </si>
  <si>
    <t>市　民　税</t>
  </si>
  <si>
    <t>　</t>
  </si>
  <si>
    <t>（単位：千円）</t>
  </si>
  <si>
    <t>事　　　業　　　別</t>
  </si>
  <si>
    <t>差  引  現  在  高</t>
  </si>
  <si>
    <t>元    金   （Ｃ）</t>
  </si>
  <si>
    <t>利　　　　子</t>
  </si>
  <si>
    <t>Ａ ＋ Ｂ － Ｃ</t>
  </si>
  <si>
    <t>普通会計</t>
  </si>
  <si>
    <t>一般単独事業債</t>
  </si>
  <si>
    <t>公営住宅建設事業債</t>
  </si>
  <si>
    <t>学校教育施設整備事業債</t>
  </si>
  <si>
    <t>特定資金公共事業債</t>
  </si>
  <si>
    <t>災害復旧事業債</t>
  </si>
  <si>
    <t>一般廃棄物処理事業債</t>
  </si>
  <si>
    <t>厚生福祉施設整備事業債</t>
  </si>
  <si>
    <t>財 源 対 策 債</t>
  </si>
  <si>
    <t>臨時財政特例債</t>
  </si>
  <si>
    <t>調　　整　　債</t>
  </si>
  <si>
    <t>都道府県貸付債</t>
  </si>
  <si>
    <t>公共事業等臨時特例債</t>
  </si>
  <si>
    <t>住民税等減税補てん債</t>
  </si>
  <si>
    <t>臨時税収補てん債</t>
  </si>
  <si>
    <t>社会福祉施設整備事業債</t>
  </si>
  <si>
    <t>一般補助施設整備事業債</t>
  </si>
  <si>
    <t>臨時財政対策債</t>
  </si>
  <si>
    <t>退職手当債</t>
  </si>
  <si>
    <t>国の予算貸付・政府関係機関貸付債</t>
  </si>
  <si>
    <t>普通会計以外の会計債</t>
  </si>
  <si>
    <t>下 水 道 事 業</t>
  </si>
  <si>
    <t>目　　　的　　　別</t>
  </si>
  <si>
    <t>総務債</t>
  </si>
  <si>
    <t>民生債</t>
  </si>
  <si>
    <t>衛生債</t>
  </si>
  <si>
    <t>商工債</t>
  </si>
  <si>
    <t>土木債</t>
  </si>
  <si>
    <t>消防債</t>
  </si>
  <si>
    <t>教育債</t>
  </si>
  <si>
    <t>臨時財 政 対 策 債</t>
  </si>
  <si>
    <t>災害復旧債</t>
  </si>
  <si>
    <t>臨時経済対策債</t>
  </si>
  <si>
    <t>科　　　      目</t>
  </si>
  <si>
    <t>総数</t>
  </si>
  <si>
    <t xml:space="preserve">（うち職員給） </t>
  </si>
  <si>
    <t>維 持 補 修 費</t>
  </si>
  <si>
    <t>投資・出資金・貸付金</t>
  </si>
  <si>
    <t>普通建設事業費</t>
  </si>
  <si>
    <t xml:space="preserve">（補　　　助） </t>
  </si>
  <si>
    <t xml:space="preserve">（単　　　独） </t>
  </si>
  <si>
    <t>災害復旧事業費</t>
  </si>
  <si>
    <t>失業対策事業費</t>
  </si>
  <si>
    <t>経常収</t>
  </si>
  <si>
    <t>支比率</t>
  </si>
  <si>
    <t>経常一般財源収入額</t>
  </si>
  <si>
    <t xml:space="preserve">＼ </t>
  </si>
  <si>
    <t>経常経費充当
一般財源等</t>
  </si>
  <si>
    <t>人件費</t>
  </si>
  <si>
    <t>扶助費</t>
  </si>
  <si>
    <t>物件費</t>
  </si>
  <si>
    <t>維持補修費</t>
  </si>
  <si>
    <t>補助費等</t>
  </si>
  <si>
    <t>繰出金</t>
  </si>
  <si>
    <t>（注）経常収支比率は減税補填債、臨時財政対策債を含む。</t>
  </si>
  <si>
    <t>科　　　        目</t>
  </si>
  <si>
    <t>歳　　　入</t>
  </si>
  <si>
    <t>総      額    （Ａ）</t>
  </si>
  <si>
    <t>国　庫　支　出　金</t>
  </si>
  <si>
    <t>繰　　　入　　　金</t>
  </si>
  <si>
    <t>繰　　　越　　　金</t>
  </si>
  <si>
    <t>諸　　　収　　　入</t>
  </si>
  <si>
    <t>市              債</t>
  </si>
  <si>
    <t>歳　　出</t>
  </si>
  <si>
    <t>総      額    （Ｂ）</t>
  </si>
  <si>
    <t>公　共　下　水　道</t>
  </si>
  <si>
    <t>公　　　債　　　費</t>
  </si>
  <si>
    <t>災　害　復　旧　費</t>
  </si>
  <si>
    <t>予　　　備　　　費</t>
  </si>
  <si>
    <t>（Ａ）　－　（Ｂ）</t>
  </si>
  <si>
    <t>　　＼</t>
  </si>
  <si>
    <t>資料：下水道課</t>
  </si>
  <si>
    <t xml:space="preserve">                                                                                                    </t>
  </si>
  <si>
    <t>歳　　　　　　入</t>
  </si>
  <si>
    <t>総　　　 　額　（Ａ）</t>
  </si>
  <si>
    <t>国民健康保険税</t>
  </si>
  <si>
    <t>療養給付費交付金</t>
  </si>
  <si>
    <t>前期高齢者交付金</t>
  </si>
  <si>
    <t>連合会支出金</t>
  </si>
  <si>
    <t>共同事業交付金</t>
  </si>
  <si>
    <t>諸      収　　　入</t>
  </si>
  <si>
    <t>歳　　　　　　出</t>
  </si>
  <si>
    <t>総　　　　額  （Ｂ）</t>
  </si>
  <si>
    <t>総　　　務　　　費</t>
  </si>
  <si>
    <t>保　険　給　付　費</t>
  </si>
  <si>
    <t>後期高齢者支援金等</t>
  </si>
  <si>
    <t>前期高齢者納付金等</t>
  </si>
  <si>
    <t>老人保健拠出金</t>
  </si>
  <si>
    <t>介  護  納  付  金</t>
  </si>
  <si>
    <t>共同事業拠出金</t>
  </si>
  <si>
    <t>保　健　事　業　費</t>
  </si>
  <si>
    <t>基　金　積　立　金</t>
  </si>
  <si>
    <t>諸   支   出   金</t>
  </si>
  <si>
    <t>前年度繰上充用金</t>
  </si>
  <si>
    <t xml:space="preserve">    （Ａ）－（Ｂ）＝（Ｄ）</t>
  </si>
  <si>
    <t xml:space="preserve">  　  Ｄのうち基金積立金</t>
  </si>
  <si>
    <t>資料：国民健康保険課</t>
  </si>
  <si>
    <t>入</t>
  </si>
  <si>
    <t>出</t>
  </si>
  <si>
    <t>区　　　　　分</t>
  </si>
  <si>
    <t>決算額</t>
  </si>
  <si>
    <t>総 収 益(Ａ）</t>
  </si>
  <si>
    <t>収</t>
  </si>
  <si>
    <t>営業収益</t>
  </si>
  <si>
    <t>給水収益</t>
  </si>
  <si>
    <t>益</t>
  </si>
  <si>
    <t>その他の営業収益</t>
  </si>
  <si>
    <t>営業外収益</t>
  </si>
  <si>
    <t>的</t>
  </si>
  <si>
    <t>受取利息</t>
  </si>
  <si>
    <t>工事負担金</t>
  </si>
  <si>
    <t>他会計補助金</t>
  </si>
  <si>
    <t>雑収入</t>
  </si>
  <si>
    <t>特別利益</t>
  </si>
  <si>
    <t>固定資産売却益</t>
  </si>
  <si>
    <t>過年度損益修正益</t>
  </si>
  <si>
    <t>総　費　用（Ｂ）</t>
  </si>
  <si>
    <t>営業費用</t>
  </si>
  <si>
    <t>浄水費</t>
  </si>
  <si>
    <t>配水及び給水費</t>
  </si>
  <si>
    <t>業務費</t>
  </si>
  <si>
    <t>総係費</t>
  </si>
  <si>
    <t>減価償却費</t>
  </si>
  <si>
    <t>資産減耗費</t>
  </si>
  <si>
    <t>その他の営業費用</t>
  </si>
  <si>
    <t>支</t>
  </si>
  <si>
    <t>営業外費用</t>
  </si>
  <si>
    <t>支払利息</t>
  </si>
  <si>
    <t>雑支出</t>
  </si>
  <si>
    <t>特別損失</t>
  </si>
  <si>
    <t>固定資産売却損</t>
  </si>
  <si>
    <t>過年度損益修正損</t>
  </si>
  <si>
    <r>
      <t xml:space="preserve"> </t>
    </r>
    <r>
      <rPr>
        <sz val="10"/>
        <rFont val="ＭＳ 明朝"/>
        <family val="1"/>
        <charset val="128"/>
      </rPr>
      <t>年度純損益（Ａ）－（Ｂ）</t>
    </r>
  </si>
  <si>
    <t>＼</t>
  </si>
  <si>
    <t xml:space="preserve">（注）消費税抜き。　　　　　　　　　　　　　　　　　                                     </t>
  </si>
  <si>
    <t>資料：水道部</t>
  </si>
  <si>
    <t>水道事業収益</t>
  </si>
  <si>
    <t xml:space="preserve">営業収益 </t>
  </si>
  <si>
    <t>資本的収入</t>
  </si>
  <si>
    <t>企業債</t>
  </si>
  <si>
    <t>補助金</t>
  </si>
  <si>
    <t>出資金</t>
  </si>
  <si>
    <t>固定資産売却代金</t>
  </si>
  <si>
    <t>その他資本収入</t>
  </si>
  <si>
    <t xml:space="preserve">（注）消費税込み。 </t>
  </si>
  <si>
    <t>区　　　　分</t>
  </si>
  <si>
    <t>決　算　額</t>
  </si>
  <si>
    <t>構　成　比</t>
  </si>
  <si>
    <t>総 収 入 額 （Ａ）</t>
  </si>
  <si>
    <t>資本的支出</t>
  </si>
  <si>
    <t xml:space="preserve"> 総 支 出 額 （Ｂ）</t>
  </si>
  <si>
    <t>建設改良費</t>
  </si>
  <si>
    <t>企業債償還金</t>
  </si>
  <si>
    <t>その他資本支出</t>
  </si>
  <si>
    <t xml:space="preserve"> 翌年度への繰越財源（Ｃ）</t>
  </si>
  <si>
    <t>資本的収入額が資本的支出額に対し不足する額</t>
  </si>
  <si>
    <t>Ｂ－{（Ａ）－（Ｃ）}</t>
  </si>
  <si>
    <t xml:space="preserve">損益勘定留保資金 </t>
  </si>
  <si>
    <t>消費税資本的収支調整金</t>
  </si>
  <si>
    <t>一 時 借 入 金</t>
  </si>
  <si>
    <t>前年度より繰越財源</t>
  </si>
  <si>
    <t>（注）消費税込み。</t>
  </si>
  <si>
    <t>水道事業費用</t>
  </si>
  <si>
    <t>その他資本支出金</t>
  </si>
  <si>
    <t>ⅩⅢ　　財　　　　政</t>
  </si>
  <si>
    <t>（81）</t>
  </si>
  <si>
    <t>自主財源</t>
  </si>
  <si>
    <t>依存財源</t>
  </si>
  <si>
    <t>（82）</t>
  </si>
  <si>
    <t>（83）</t>
  </si>
  <si>
    <t>積立金</t>
  </si>
  <si>
    <t>災害復旧</t>
  </si>
  <si>
    <t>（84）</t>
  </si>
  <si>
    <t>（85）</t>
  </si>
  <si>
    <t>予算</t>
  </si>
  <si>
    <t>決算</t>
  </si>
  <si>
    <t>地方交付税</t>
  </si>
  <si>
    <t>地方譲与税</t>
  </si>
  <si>
    <t>依存その他</t>
  </si>
  <si>
    <t>自主その他</t>
  </si>
  <si>
    <t>地方交付税及び地方特例交付金</t>
  </si>
  <si>
    <t>予算額(千円）</t>
  </si>
  <si>
    <t>決算額（千円）</t>
  </si>
  <si>
    <t>国有提供施設等所在
市町村助成交付金</t>
  </si>
  <si>
    <t>（86）</t>
  </si>
  <si>
    <t>予算額（千円）</t>
  </si>
  <si>
    <t>その他</t>
  </si>
  <si>
    <t>市たばこ消費税</t>
  </si>
  <si>
    <t>（89）</t>
  </si>
  <si>
    <t>（90）</t>
  </si>
  <si>
    <t>普通会計債</t>
  </si>
  <si>
    <t>その他の会計債</t>
  </si>
  <si>
    <t>（性質別内訳表）</t>
  </si>
  <si>
    <t>1人当り収入額 （千円）</t>
    <rPh sb="1" eb="2">
      <t>ニン</t>
    </rPh>
    <rPh sb="9" eb="11">
      <t>センエン</t>
    </rPh>
    <phoneticPr fontId="30"/>
  </si>
  <si>
    <t>1人当り歳出額 （円）</t>
    <rPh sb="9" eb="10">
      <t>エン</t>
    </rPh>
    <phoneticPr fontId="30"/>
  </si>
  <si>
    <t>公共事業等債</t>
    <rPh sb="4" eb="5">
      <t>トウ</t>
    </rPh>
    <phoneticPr fontId="30"/>
  </si>
  <si>
    <t xml:space="preserve">（216）  年度別歳入決算                                                                       </t>
    <phoneticPr fontId="30"/>
  </si>
  <si>
    <t xml:space="preserve">（217）  年度別歳出決算                                                                         </t>
    <phoneticPr fontId="30"/>
  </si>
  <si>
    <t xml:space="preserve">（224）  年度別普通会計歳出決算（性質別）                                                         </t>
    <phoneticPr fontId="30"/>
  </si>
  <si>
    <t>（230）  年度別水道事業会計資本的収支決算</t>
    <phoneticPr fontId="30"/>
  </si>
  <si>
    <t>（82）普通会計歳入決算の構成 （Ｐ156・157参照）</t>
    <phoneticPr fontId="30"/>
  </si>
  <si>
    <t>（84）経常収支比率の推移 （Ｐ166・167参照）</t>
    <phoneticPr fontId="30"/>
  </si>
  <si>
    <t>（86）一般会計決算状況</t>
    <rPh sb="4" eb="6">
      <t>イッパン</t>
    </rPh>
    <rPh sb="6" eb="8">
      <t>カイケイ</t>
    </rPh>
    <rPh sb="8" eb="10">
      <t>ケッサン</t>
    </rPh>
    <rPh sb="10" eb="12">
      <t>ジョウキョウ</t>
    </rPh>
    <phoneticPr fontId="30"/>
  </si>
  <si>
    <t>総額</t>
    <rPh sb="0" eb="2">
      <t>ソウガク</t>
    </rPh>
    <phoneticPr fontId="30"/>
  </si>
  <si>
    <t xml:space="preserve">（226）  年度別公共下水道事業特別会計歳入歳出決算  </t>
    <phoneticPr fontId="30"/>
  </si>
  <si>
    <t>積  　　　立  　　　金</t>
  </si>
  <si>
    <t xml:space="preserve">（215）  財政状況（普通会計決算） </t>
    <phoneticPr fontId="30"/>
  </si>
  <si>
    <t>（注）歳入歳出決算の数値である。</t>
    <phoneticPr fontId="30"/>
  </si>
  <si>
    <t xml:space="preserve">   老人保健特別会計は、後期高齢者医療特別会計の創設に伴い平成22年度末で廃止。</t>
    <phoneticPr fontId="30"/>
  </si>
  <si>
    <t>（注）公共水道事業特別会計については歳入歳出決算の数値であり、それ以外の会計については</t>
    <phoneticPr fontId="30"/>
  </si>
  <si>
    <t>（219）  過去５年間の市税状況（滞納繰越分を含む）</t>
    <phoneticPr fontId="30"/>
  </si>
  <si>
    <t xml:space="preserve">（220）  過去５年間の市民１人当り市税負担額                                  </t>
    <phoneticPr fontId="30"/>
  </si>
  <si>
    <t>区分</t>
    <phoneticPr fontId="30"/>
  </si>
  <si>
    <t>人口</t>
    <phoneticPr fontId="30"/>
  </si>
  <si>
    <t>（221）  税目別市税調定額の推移（現年度課税分）</t>
    <phoneticPr fontId="30"/>
  </si>
  <si>
    <t>総額</t>
    <phoneticPr fontId="30"/>
  </si>
  <si>
    <t xml:space="preserve">（222）  事業別市債現在高の状況 </t>
    <phoneticPr fontId="30"/>
  </si>
  <si>
    <t>（223）  目的別市債現在高の状況</t>
    <phoneticPr fontId="30"/>
  </si>
  <si>
    <t>人件費</t>
    <phoneticPr fontId="30"/>
  </si>
  <si>
    <t>物件費</t>
    <phoneticPr fontId="30"/>
  </si>
  <si>
    <t>扶助費</t>
    <phoneticPr fontId="30"/>
  </si>
  <si>
    <t>補助費等</t>
    <phoneticPr fontId="30"/>
  </si>
  <si>
    <t>公債費</t>
    <phoneticPr fontId="30"/>
  </si>
  <si>
    <t>積立金</t>
    <phoneticPr fontId="30"/>
  </si>
  <si>
    <t>繰出金</t>
    <phoneticPr fontId="30"/>
  </si>
  <si>
    <t xml:space="preserve">（225）  年度別経常収支比率の状況                                                                 </t>
    <phoneticPr fontId="30"/>
  </si>
  <si>
    <t xml:space="preserve">（227）  年度別国民健康保険特別会計歳入歳出決算                                                     </t>
    <phoneticPr fontId="30"/>
  </si>
  <si>
    <t>（228）  年度別水道事業会計損益決算</t>
    <phoneticPr fontId="30"/>
  </si>
  <si>
    <t>（229）  年度別水道事業会計歳入決算</t>
    <phoneticPr fontId="30"/>
  </si>
  <si>
    <t>（231）  年度別水道事業会計歳出決算</t>
    <phoneticPr fontId="30"/>
  </si>
  <si>
    <t>（81）普通会計歳入決算の推移（Ｐ156・157参照）</t>
    <phoneticPr fontId="30"/>
  </si>
  <si>
    <t>（83）普通会計歳出決算（Ｐ166・167参照）</t>
    <phoneticPr fontId="30"/>
  </si>
  <si>
    <t>（85）一般会計決算状況（Ｐ158・159参照）</t>
    <phoneticPr fontId="30"/>
  </si>
  <si>
    <t>（86）一般会計決算状況（Ｐ160・161参照）</t>
    <phoneticPr fontId="30"/>
  </si>
  <si>
    <t>（87）税目別市税調定額の推移 （Ｐ163参照）</t>
    <phoneticPr fontId="30"/>
  </si>
  <si>
    <t>（88）税目別市税調定額の内訳  （Ｐ163参照）</t>
    <phoneticPr fontId="30"/>
  </si>
  <si>
    <t>（現年度課税分）</t>
    <phoneticPr fontId="30"/>
  </si>
  <si>
    <t>（89）市民１人当り収入額及び歳出額 （Ｐ163参照）　</t>
    <phoneticPr fontId="30"/>
  </si>
  <si>
    <t>（90）市債現在高（Ｐ164・165参照）</t>
    <phoneticPr fontId="30"/>
  </si>
  <si>
    <t>（滞納繰越分を含む）</t>
    <phoneticPr fontId="30"/>
  </si>
  <si>
    <t>科  目</t>
    <phoneticPr fontId="30"/>
  </si>
  <si>
    <t>平　成　25　年　度</t>
    <phoneticPr fontId="30"/>
  </si>
  <si>
    <t>平　　成　　25　  年　　度</t>
    <phoneticPr fontId="30"/>
  </si>
  <si>
    <t>平成23年度</t>
    <phoneticPr fontId="30"/>
  </si>
  <si>
    <t>平成24年度</t>
    <phoneticPr fontId="30"/>
  </si>
  <si>
    <t>22年度</t>
    <phoneticPr fontId="30"/>
  </si>
  <si>
    <t>23年度</t>
    <phoneticPr fontId="30"/>
  </si>
  <si>
    <t>24年度</t>
    <phoneticPr fontId="30"/>
  </si>
  <si>
    <t>25年度</t>
    <phoneticPr fontId="30"/>
  </si>
  <si>
    <t>（旧）緊急防災・減災事業債</t>
    <rPh sb="1" eb="2">
      <t>キュウ</t>
    </rPh>
    <rPh sb="3" eb="5">
      <t>キンキュウ</t>
    </rPh>
    <rPh sb="5" eb="7">
      <t>ボウサイ</t>
    </rPh>
    <rPh sb="8" eb="9">
      <t>ゲン</t>
    </rPh>
    <rPh sb="9" eb="10">
      <t>ワザワ</t>
    </rPh>
    <rPh sb="10" eb="13">
      <t>ジギョウサイ</t>
    </rPh>
    <phoneticPr fontId="30"/>
  </si>
  <si>
    <t>　　　地方財政調査（決算統計）の数値である。</t>
    <phoneticPr fontId="30"/>
  </si>
  <si>
    <t xml:space="preserve">（注）諸収入には財産収入及び寄付金が含まれている。                                              </t>
    <phoneticPr fontId="30"/>
  </si>
  <si>
    <t>ok</t>
    <phoneticPr fontId="30"/>
  </si>
  <si>
    <t>OK</t>
    <phoneticPr fontId="30"/>
  </si>
  <si>
    <t>（注）平成23年度より事業名変更（一般公共事業債→公共事業等債）</t>
    <rPh sb="1" eb="2">
      <t>チュウ</t>
    </rPh>
    <phoneticPr fontId="30"/>
  </si>
  <si>
    <t>　平成24年度より追加（緊急防災・減災事業債）→平成25年度より（旧）緊急防災・減災事業債へ名称変更</t>
    <rPh sb="1" eb="3">
      <t>ヘイセイ</t>
    </rPh>
    <rPh sb="5" eb="6">
      <t>ネン</t>
    </rPh>
    <rPh sb="6" eb="7">
      <t>ド</t>
    </rPh>
    <rPh sb="9" eb="11">
      <t>ツイカ</t>
    </rPh>
    <rPh sb="12" eb="14">
      <t>キンキュウ</t>
    </rPh>
    <rPh sb="14" eb="16">
      <t>ボウサイ</t>
    </rPh>
    <rPh sb="17" eb="18">
      <t>ゲン</t>
    </rPh>
    <rPh sb="18" eb="19">
      <t>サイ</t>
    </rPh>
    <rPh sb="19" eb="21">
      <t>ジギョウ</t>
    </rPh>
    <rPh sb="21" eb="22">
      <t>サイ</t>
    </rPh>
    <rPh sb="24" eb="26">
      <t>ヘイセイ</t>
    </rPh>
    <rPh sb="28" eb="30">
      <t>ネンド</t>
    </rPh>
    <rPh sb="33" eb="34">
      <t>キュウ</t>
    </rPh>
    <rPh sb="35" eb="37">
      <t>キンキュウ</t>
    </rPh>
    <rPh sb="37" eb="39">
      <t>ボウサイ</t>
    </rPh>
    <rPh sb="40" eb="42">
      <t>ゲンサイ</t>
    </rPh>
    <rPh sb="42" eb="44">
      <t>ジギョウ</t>
    </rPh>
    <rPh sb="44" eb="45">
      <t>サイ</t>
    </rPh>
    <rPh sb="46" eb="48">
      <t>メイショウ</t>
    </rPh>
    <rPh sb="48" eb="50">
      <t>ヘンコウ</t>
    </rPh>
    <phoneticPr fontId="30"/>
  </si>
  <si>
    <t>平　成　22　年　度</t>
    <phoneticPr fontId="30"/>
  </si>
  <si>
    <t>平　成　23　年　度</t>
    <phoneticPr fontId="30"/>
  </si>
  <si>
    <t>平　成　24　年　度</t>
    <phoneticPr fontId="30"/>
  </si>
  <si>
    <t>平　成　26　年　度</t>
    <phoneticPr fontId="30"/>
  </si>
  <si>
    <t>平　  成　　23 　年　　度</t>
    <phoneticPr fontId="30"/>
  </si>
  <si>
    <t>平　成　24　  年　　度</t>
    <phoneticPr fontId="30"/>
  </si>
  <si>
    <t>平　　成　　25　  年　　度</t>
    <phoneticPr fontId="30"/>
  </si>
  <si>
    <t>平　　成　　26　  年　　度</t>
    <phoneticPr fontId="30"/>
  </si>
  <si>
    <t>平　成　23  年　度</t>
    <phoneticPr fontId="30"/>
  </si>
  <si>
    <t>平　　成　　24　  年　　度</t>
    <phoneticPr fontId="30"/>
  </si>
  <si>
    <t>平　　成　　25　　年　　度</t>
    <phoneticPr fontId="30"/>
  </si>
  <si>
    <t>平　　成　　26　　年　　度</t>
    <phoneticPr fontId="30"/>
  </si>
  <si>
    <t>（218）  市税状況（平成26年度）</t>
    <phoneticPr fontId="30"/>
  </si>
  <si>
    <t>平成22年度</t>
    <phoneticPr fontId="30"/>
  </si>
  <si>
    <t>平成25年度</t>
    <phoneticPr fontId="30"/>
  </si>
  <si>
    <t>平成26年度</t>
    <phoneticPr fontId="30"/>
  </si>
  <si>
    <t>平成22年度</t>
    <phoneticPr fontId="30"/>
  </si>
  <si>
    <t>平成23年度</t>
    <phoneticPr fontId="30"/>
  </si>
  <si>
    <t>平成24年度</t>
    <phoneticPr fontId="30"/>
  </si>
  <si>
    <t>平成26年度</t>
    <phoneticPr fontId="30"/>
  </si>
  <si>
    <t>平成25年度末現在高（Ａ）</t>
    <phoneticPr fontId="30"/>
  </si>
  <si>
    <t>平成26年度発行額（Ｂ）</t>
    <phoneticPr fontId="30"/>
  </si>
  <si>
    <t>平　成　26  年　度　元　利　償　還　額</t>
    <phoneticPr fontId="30"/>
  </si>
  <si>
    <t>平　成　22　年　度</t>
    <phoneticPr fontId="30"/>
  </si>
  <si>
    <t>平　成　23　年　度</t>
    <phoneticPr fontId="30"/>
  </si>
  <si>
    <t>平　成　24　年　度</t>
    <phoneticPr fontId="30"/>
  </si>
  <si>
    <t>平　成　25　年　度</t>
    <phoneticPr fontId="30"/>
  </si>
  <si>
    <t>平　成　26　年　度</t>
    <phoneticPr fontId="30"/>
  </si>
  <si>
    <t>平  成　26　年　度</t>
    <phoneticPr fontId="30"/>
  </si>
  <si>
    <t>平  成　25　年　度</t>
    <phoneticPr fontId="30"/>
  </si>
  <si>
    <t>平  成　24　年　度</t>
    <phoneticPr fontId="30"/>
  </si>
  <si>
    <t>平  成　22  年　度</t>
    <phoneticPr fontId="30"/>
  </si>
  <si>
    <t>平  成　23　年　度</t>
    <phoneticPr fontId="30"/>
  </si>
  <si>
    <t>平  成  24 年　度</t>
    <phoneticPr fontId="30"/>
  </si>
  <si>
    <t>平  成　24  年  度</t>
    <phoneticPr fontId="30"/>
  </si>
  <si>
    <t>平  成　25  年  度</t>
    <phoneticPr fontId="30"/>
  </si>
  <si>
    <t>平  成　26  年  度</t>
    <phoneticPr fontId="30"/>
  </si>
  <si>
    <t>平　成　24 年　度</t>
    <phoneticPr fontId="30"/>
  </si>
  <si>
    <t>平　成　25 年　度</t>
    <phoneticPr fontId="30"/>
  </si>
  <si>
    <t>平　成　26 年　度</t>
    <phoneticPr fontId="30"/>
  </si>
  <si>
    <t>　平  成  24  年  度</t>
    <phoneticPr fontId="30"/>
  </si>
  <si>
    <t>　平  成  25  年  度</t>
    <phoneticPr fontId="30"/>
  </si>
  <si>
    <t>　平  成  26  年  度</t>
    <phoneticPr fontId="30"/>
  </si>
  <si>
    <t>平　成　24  年　度</t>
    <phoneticPr fontId="30"/>
  </si>
  <si>
    <t>平　成　25  年　度</t>
    <phoneticPr fontId="30"/>
  </si>
  <si>
    <t>平　成　26  年　度</t>
    <phoneticPr fontId="30"/>
  </si>
  <si>
    <t>長期前受金戻入</t>
    <rPh sb="0" eb="2">
      <t>チョウキ</t>
    </rPh>
    <rPh sb="2" eb="5">
      <t>マエウケキン</t>
    </rPh>
    <rPh sb="5" eb="7">
      <t>レイニュウ</t>
    </rPh>
    <phoneticPr fontId="30"/>
  </si>
  <si>
    <t>その他特別損失</t>
    <rPh sb="2" eb="3">
      <t>タ</t>
    </rPh>
    <rPh sb="3" eb="5">
      <t>トクベツ</t>
    </rPh>
    <rPh sb="5" eb="7">
      <t>ソンシツ</t>
    </rPh>
    <phoneticPr fontId="30"/>
  </si>
  <si>
    <t>工事負担金</t>
    <rPh sb="0" eb="2">
      <t>コウジ</t>
    </rPh>
    <rPh sb="2" eb="5">
      <t>フタンキン</t>
    </rPh>
    <phoneticPr fontId="30"/>
  </si>
  <si>
    <t>土地区画整理事業
特別会計</t>
    <phoneticPr fontId="30"/>
  </si>
  <si>
    <t>不足額に対する
補てん財源総額</t>
    <phoneticPr fontId="30"/>
  </si>
  <si>
    <t xml:space="preserve"> （平成22年度＝100）</t>
    <phoneticPr fontId="30"/>
  </si>
  <si>
    <t>26年度</t>
    <rPh sb="2" eb="4">
      <t>ネンド</t>
    </rPh>
    <phoneticPr fontId="30"/>
  </si>
  <si>
    <t>H26年度</t>
    <phoneticPr fontId="30"/>
  </si>
  <si>
    <t>地方消費税交付金</t>
    <phoneticPr fontId="30"/>
  </si>
  <si>
    <t>地方交付税及び特例交付金</t>
    <rPh sb="5" eb="6">
      <t>オヨ</t>
    </rPh>
    <rPh sb="7" eb="9">
      <t>トクレイ</t>
    </rPh>
    <rPh sb="9" eb="12">
      <t>コウフキン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</si>
</sst>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176" formatCode="#,##0_);[Red]\(#,##0\)"/>
    <numFmt numFmtId="177" formatCode="#,##0;&quot;△ &quot;#,##0"/>
    <numFmt numFmtId="178" formatCode="#,##0.0_);[Red]\(#,##0.0\)"/>
    <numFmt numFmtId="179" formatCode="#,##0.0;&quot;△ &quot;#,##0.0"/>
    <numFmt numFmtId="180" formatCode="_ * #,##0\ ;_ * &quot;△&quot;#,##0\ ;_ * \-_ ;_ @_ "/>
    <numFmt numFmtId="181" formatCode="#,##0.00;&quot;△ &quot;#,##0.00"/>
    <numFmt numFmtId="182" formatCode="#,##0.00_);[Red]\(#,##0.00\)"/>
    <numFmt numFmtId="183" formatCode="#,##0;[Red]#,##0"/>
    <numFmt numFmtId="184" formatCode="0.00;[Red]0.00"/>
    <numFmt numFmtId="185" formatCode="_ * #,##0_ ;_ * \-#,##0_ ;_ * \-_ ;_ @_ "/>
    <numFmt numFmtId="186" formatCode="_ * #,##0.0_ ;_ * \-#,##0.0_ ;_ * \-?_ ;_ @_ "/>
    <numFmt numFmtId="187" formatCode="0.0_ "/>
    <numFmt numFmtId="188" formatCode="#,##0.0;[Red]#,##0.0"/>
    <numFmt numFmtId="189" formatCode="#,##0_ "/>
    <numFmt numFmtId="190" formatCode="#,##0_ ;[Red]\-#,##0\ "/>
    <numFmt numFmtId="191" formatCode="#,##0.0_ "/>
    <numFmt numFmtId="192" formatCode="0.00_ "/>
    <numFmt numFmtId="193" formatCode="0;[Red]0"/>
    <numFmt numFmtId="194" formatCode="_ * \(#,##0\);_ * \-#,##0_ ;_ * \-_ ;_ @_ "/>
    <numFmt numFmtId="195" formatCode="0.0__\ ;&quot;△&quot;0.0\ "/>
    <numFmt numFmtId="196" formatCode="#,##0_);\(#,##0\)"/>
    <numFmt numFmtId="197" formatCode="0.0_);[Red]\(0.0\)"/>
    <numFmt numFmtId="198" formatCode="_ * #,##0.0_ ;_ * \-#,##0.0_ ;_ * \-_ ;_ @_ "/>
    <numFmt numFmtId="199" formatCode="_ * #,##0.0_ ;_ * \-#,##0.0_ ;_ * \-??_ ;_ @_ "/>
    <numFmt numFmtId="200" formatCode="0_ "/>
    <numFmt numFmtId="201" formatCode="\(#,##0\)_);\(#,##0\)"/>
    <numFmt numFmtId="202" formatCode="0.0\ ;&quot;△&quot;0.0\ "/>
    <numFmt numFmtId="203" formatCode="0_);\(0\)"/>
    <numFmt numFmtId="204" formatCode="&quot;平成&quot;##&quot;年度&quot;"/>
    <numFmt numFmtId="205" formatCode="##&quot;年度&quot;"/>
    <numFmt numFmtId="206" formatCode="0.0%"/>
    <numFmt numFmtId="207" formatCode="#,###\-_ ;[Red]\-#,###\-"/>
    <numFmt numFmtId="208" formatCode="_ * #,##0.0_ ;_ * \-#,##0.0_ ;_ * 0.0?"/>
    <numFmt numFmtId="209" formatCode="_ * \(#,##0.0\);_ * &quot;(-&quot;#,#?0.0\)\ "/>
    <numFmt numFmtId="210" formatCode="#,##0\ ;&quot;△ &quot;#,##0\ "/>
  </numFmts>
  <fonts count="42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10"/>
      <color rgb="FF0070C0"/>
      <name val="ＭＳ 明朝"/>
      <family val="1"/>
      <charset val="128"/>
    </font>
    <font>
      <b/>
      <u/>
      <sz val="10"/>
      <color rgb="FF0070C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9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2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0"/>
        <bgColor indexed="15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auto="1"/>
      </right>
      <top/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31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31" fillId="0" borderId="0" applyFill="0" applyBorder="0" applyAlignment="0" applyProtection="0"/>
    <xf numFmtId="38" fontId="31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  <xf numFmtId="9" fontId="31" fillId="0" borderId="0" applyFont="0" applyFill="0" applyBorder="0" applyAlignment="0" applyProtection="0">
      <alignment vertical="center"/>
    </xf>
  </cellStyleXfs>
  <cellXfs count="892">
    <xf numFmtId="0" fontId="0" fillId="0" borderId="0" xfId="0"/>
    <xf numFmtId="0" fontId="20" fillId="0" borderId="0" xfId="0" applyFont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182" fontId="20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 shrinkToFit="1"/>
    </xf>
    <xf numFmtId="0" fontId="20" fillId="0" borderId="16" xfId="0" applyFont="1" applyFill="1" applyBorder="1" applyAlignment="1">
      <alignment horizontal="distributed" vertical="center" shrinkToFit="1"/>
    </xf>
    <xf numFmtId="0" fontId="20" fillId="0" borderId="16" xfId="0" applyFont="1" applyFill="1" applyBorder="1" applyAlignment="1">
      <alignment horizontal="distributed" vertical="center" wrapText="1" shrinkToFit="1"/>
    </xf>
    <xf numFmtId="0" fontId="20" fillId="0" borderId="16" xfId="0" applyFont="1" applyFill="1" applyBorder="1" applyAlignment="1">
      <alignment horizontal="distributed" vertical="center" wrapText="1"/>
    </xf>
    <xf numFmtId="176" fontId="20" fillId="0" borderId="0" xfId="0" applyNumberFormat="1" applyFont="1" applyFill="1" applyBorder="1" applyAlignment="1">
      <alignment horizontal="left" vertical="center"/>
    </xf>
    <xf numFmtId="182" fontId="20" fillId="0" borderId="0" xfId="0" applyNumberFormat="1" applyFont="1" applyFill="1" applyBorder="1" applyAlignment="1">
      <alignment horizontal="left" vertical="center"/>
    </xf>
    <xf numFmtId="182" fontId="20" fillId="0" borderId="0" xfId="0" applyNumberFormat="1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182" fontId="22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185" fontId="22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justify" vertical="center"/>
    </xf>
    <xf numFmtId="0" fontId="20" fillId="0" borderId="16" xfId="0" applyFont="1" applyFill="1" applyBorder="1" applyAlignment="1">
      <alignment horizontal="justify" vertical="center"/>
    </xf>
    <xf numFmtId="0" fontId="20" fillId="0" borderId="0" xfId="0" applyFont="1" applyBorder="1" applyAlignment="1">
      <alignment horizontal="center" vertical="center"/>
    </xf>
    <xf numFmtId="185" fontId="20" fillId="0" borderId="0" xfId="33" applyNumberFormat="1" applyFont="1" applyFill="1" applyBorder="1" applyAlignment="1" applyProtection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18" xfId="0" applyFont="1" applyFill="1" applyBorder="1" applyAlignment="1">
      <alignment vertical="center" shrinkToFit="1"/>
    </xf>
    <xf numFmtId="176" fontId="20" fillId="0" borderId="18" xfId="0" applyNumberFormat="1" applyFont="1" applyFill="1" applyBorder="1" applyAlignment="1">
      <alignment horizontal="right" vertical="center"/>
    </xf>
    <xf numFmtId="185" fontId="20" fillId="0" borderId="0" xfId="0" applyNumberFormat="1" applyFont="1" applyBorder="1" applyAlignment="1">
      <alignment horizontal="right" vertical="center"/>
    </xf>
    <xf numFmtId="185" fontId="20" fillId="0" borderId="0" xfId="0" applyNumberFormat="1" applyFont="1" applyBorder="1" applyAlignment="1">
      <alignment vertical="center" shrinkToFit="1"/>
    </xf>
    <xf numFmtId="183" fontId="22" fillId="0" borderId="0" xfId="0" applyNumberFormat="1" applyFont="1" applyBorder="1" applyAlignment="1"/>
    <xf numFmtId="0" fontId="20" fillId="0" borderId="0" xfId="0" applyFont="1" applyFill="1" applyAlignment="1">
      <alignment vertical="center"/>
    </xf>
    <xf numFmtId="193" fontId="20" fillId="0" borderId="0" xfId="0" applyNumberFormat="1" applyFont="1" applyFill="1" applyAlignment="1">
      <alignment horizontal="right" vertical="center"/>
    </xf>
    <xf numFmtId="0" fontId="20" fillId="0" borderId="16" xfId="0" applyFont="1" applyFill="1" applyBorder="1" applyAlignment="1">
      <alignment horizontal="justify" vertical="center" indent="1"/>
    </xf>
    <xf numFmtId="185" fontId="22" fillId="0" borderId="18" xfId="0" applyNumberFormat="1" applyFont="1" applyFill="1" applyBorder="1" applyAlignment="1">
      <alignment horizontal="right" vertical="center"/>
    </xf>
    <xf numFmtId="185" fontId="20" fillId="0" borderId="18" xfId="0" applyNumberFormat="1" applyFont="1" applyFill="1" applyBorder="1" applyAlignment="1">
      <alignment horizontal="right" vertical="center"/>
    </xf>
    <xf numFmtId="185" fontId="20" fillId="0" borderId="0" xfId="0" applyNumberFormat="1" applyFont="1" applyFill="1" applyBorder="1" applyAlignment="1">
      <alignment horizontal="right" vertical="center" shrinkToFit="1"/>
    </xf>
    <xf numFmtId="0" fontId="20" fillId="0" borderId="16" xfId="0" applyFont="1" applyFill="1" applyBorder="1" applyAlignment="1">
      <alignment vertical="center"/>
    </xf>
    <xf numFmtId="0" fontId="20" fillId="0" borderId="17" xfId="0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185" fontId="22" fillId="0" borderId="0" xfId="0" applyNumberFormat="1" applyFont="1" applyFill="1" applyBorder="1" applyAlignment="1">
      <alignment horizontal="right" vertical="center" shrinkToFit="1"/>
    </xf>
    <xf numFmtId="0" fontId="20" fillId="0" borderId="16" xfId="0" applyFont="1" applyFill="1" applyBorder="1" applyAlignment="1">
      <alignment horizontal="distributed" vertical="center" indent="1"/>
    </xf>
    <xf numFmtId="0" fontId="20" fillId="0" borderId="17" xfId="0" applyFont="1" applyFill="1" applyBorder="1" applyAlignment="1">
      <alignment horizontal="distributed" vertical="center"/>
    </xf>
    <xf numFmtId="0" fontId="20" fillId="0" borderId="15" xfId="0" applyFont="1" applyFill="1" applyBorder="1" applyAlignment="1">
      <alignment horizontal="center" vertical="center"/>
    </xf>
    <xf numFmtId="189" fontId="20" fillId="0" borderId="0" xfId="0" applyNumberFormat="1" applyFont="1" applyFill="1" applyBorder="1" applyAlignment="1">
      <alignment horizontal="right" vertical="center" shrinkToFit="1"/>
    </xf>
    <xf numFmtId="0" fontId="20" fillId="0" borderId="19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distributed" vertical="center" indent="1"/>
    </xf>
    <xf numFmtId="0" fontId="22" fillId="0" borderId="0" xfId="0" applyFont="1" applyFill="1" applyBorder="1" applyAlignment="1">
      <alignment horizontal="justify" vertical="center"/>
    </xf>
    <xf numFmtId="185" fontId="20" fillId="0" borderId="18" xfId="0" applyNumberFormat="1" applyFont="1" applyFill="1" applyBorder="1" applyAlignment="1">
      <alignment horizontal="right" vertical="center" shrinkToFit="1"/>
    </xf>
    <xf numFmtId="198" fontId="20" fillId="0" borderId="18" xfId="0" applyNumberFormat="1" applyFont="1" applyFill="1" applyBorder="1" applyAlignment="1">
      <alignment horizontal="right" vertical="center"/>
    </xf>
    <xf numFmtId="198" fontId="20" fillId="0" borderId="0" xfId="0" applyNumberFormat="1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right" vertical="center" indent="1"/>
    </xf>
    <xf numFmtId="0" fontId="20" fillId="0" borderId="14" xfId="0" applyFont="1" applyFill="1" applyBorder="1" applyAlignment="1">
      <alignment horizontal="right" vertical="center"/>
    </xf>
    <xf numFmtId="0" fontId="24" fillId="0" borderId="19" xfId="0" applyFont="1" applyFill="1" applyBorder="1" applyAlignment="1">
      <alignment horizontal="distributed" vertical="center"/>
    </xf>
    <xf numFmtId="0" fontId="20" fillId="0" borderId="15" xfId="0" applyFont="1" applyFill="1" applyBorder="1" applyAlignment="1">
      <alignment horizontal="left" vertical="center" indent="1"/>
    </xf>
    <xf numFmtId="0" fontId="20" fillId="0" borderId="15" xfId="0" applyFont="1" applyFill="1" applyBorder="1" applyAlignment="1">
      <alignment horizontal="left" vertical="center"/>
    </xf>
    <xf numFmtId="197" fontId="20" fillId="0" borderId="18" xfId="0" applyNumberFormat="1" applyFont="1" applyFill="1" applyBorder="1" applyAlignment="1">
      <alignment vertical="center"/>
    </xf>
    <xf numFmtId="0" fontId="20" fillId="0" borderId="0" xfId="0" applyFont="1" applyAlignment="1"/>
    <xf numFmtId="183" fontId="20" fillId="0" borderId="0" xfId="0" applyNumberFormat="1" applyFont="1" applyFill="1" applyBorder="1" applyAlignment="1">
      <alignment vertical="center"/>
    </xf>
    <xf numFmtId="188" fontId="20" fillId="0" borderId="0" xfId="0" applyNumberFormat="1" applyFont="1" applyFill="1" applyBorder="1" applyAlignment="1">
      <alignment vertical="center"/>
    </xf>
    <xf numFmtId="0" fontId="20" fillId="0" borderId="0" xfId="0" applyFont="1"/>
    <xf numFmtId="0" fontId="20" fillId="24" borderId="0" xfId="0" applyFont="1" applyFill="1"/>
    <xf numFmtId="49" fontId="20" fillId="0" borderId="0" xfId="0" applyNumberFormat="1" applyFont="1"/>
    <xf numFmtId="0" fontId="20" fillId="0" borderId="10" xfId="0" applyFont="1" applyBorder="1"/>
    <xf numFmtId="0" fontId="20" fillId="0" borderId="13" xfId="0" applyFont="1" applyBorder="1"/>
    <xf numFmtId="0" fontId="20" fillId="0" borderId="0" xfId="0" applyFont="1" applyAlignment="1">
      <alignment shrinkToFit="1"/>
    </xf>
    <xf numFmtId="0" fontId="20" fillId="0" borderId="24" xfId="0" applyFont="1" applyBorder="1"/>
    <xf numFmtId="187" fontId="20" fillId="0" borderId="24" xfId="0" applyNumberFormat="1" applyFont="1" applyBorder="1"/>
    <xf numFmtId="187" fontId="20" fillId="0" borderId="10" xfId="0" applyNumberFormat="1" applyFont="1" applyBorder="1"/>
    <xf numFmtId="201" fontId="22" fillId="0" borderId="0" xfId="33" applyNumberFormat="1" applyFont="1" applyFill="1" applyBorder="1" applyAlignment="1" applyProtection="1">
      <alignment horizontal="right" vertical="center"/>
    </xf>
    <xf numFmtId="185" fontId="22" fillId="0" borderId="0" xfId="0" applyNumberFormat="1" applyFont="1" applyBorder="1" applyAlignment="1">
      <alignment horizontal="right" vertical="center"/>
    </xf>
    <xf numFmtId="186" fontId="22" fillId="0" borderId="0" xfId="0" applyNumberFormat="1" applyFont="1" applyBorder="1" applyAlignment="1">
      <alignment horizontal="right" vertical="center"/>
    </xf>
    <xf numFmtId="186" fontId="20" fillId="0" borderId="0" xfId="0" applyNumberFormat="1" applyFont="1" applyBorder="1" applyAlignment="1">
      <alignment horizontal="right" vertical="center"/>
    </xf>
    <xf numFmtId="196" fontId="20" fillId="0" borderId="0" xfId="0" applyNumberFormat="1" applyFont="1" applyBorder="1" applyAlignment="1">
      <alignment horizontal="right" vertical="center"/>
    </xf>
    <xf numFmtId="196" fontId="22" fillId="0" borderId="0" xfId="33" applyNumberFormat="1" applyFont="1" applyFill="1" applyBorder="1" applyAlignment="1" applyProtection="1">
      <alignment horizontal="right" vertical="center"/>
    </xf>
    <xf numFmtId="0" fontId="20" fillId="0" borderId="0" xfId="0" applyFont="1" applyFill="1"/>
    <xf numFmtId="185" fontId="22" fillId="0" borderId="0" xfId="33" applyNumberFormat="1" applyFont="1" applyFill="1" applyBorder="1" applyAlignment="1" applyProtection="1">
      <alignment horizontal="right" vertical="center"/>
    </xf>
    <xf numFmtId="0" fontId="20" fillId="0" borderId="10" xfId="0" applyFont="1" applyBorder="1" applyAlignment="1">
      <alignment vertical="center"/>
    </xf>
    <xf numFmtId="196" fontId="20" fillId="0" borderId="0" xfId="33" applyNumberFormat="1" applyFont="1" applyFill="1" applyBorder="1" applyAlignment="1" applyProtection="1">
      <alignment horizontal="right" vertical="center"/>
    </xf>
    <xf numFmtId="202" fontId="20" fillId="0" borderId="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vertical="center" wrapText="1"/>
    </xf>
    <xf numFmtId="196" fontId="20" fillId="0" borderId="0" xfId="0" applyNumberFormat="1" applyFont="1"/>
    <xf numFmtId="0" fontId="20" fillId="0" borderId="10" xfId="0" applyFont="1" applyBorder="1" applyAlignment="1">
      <alignment horizontal="center"/>
    </xf>
    <xf numFmtId="191" fontId="20" fillId="0" borderId="10" xfId="0" applyNumberFormat="1" applyFont="1" applyBorder="1" applyAlignment="1">
      <alignment horizontal="right" vertical="center"/>
    </xf>
    <xf numFmtId="188" fontId="20" fillId="0" borderId="0" xfId="0" applyNumberFormat="1" applyFont="1" applyBorder="1" applyAlignment="1">
      <alignment horizontal="right" vertical="center"/>
    </xf>
    <xf numFmtId="0" fontId="20" fillId="0" borderId="0" xfId="0" applyFont="1" applyBorder="1"/>
    <xf numFmtId="0" fontId="22" fillId="0" borderId="0" xfId="0" applyFont="1" applyBorder="1" applyAlignment="1">
      <alignment horizontal="center" vertical="center"/>
    </xf>
    <xf numFmtId="183" fontId="22" fillId="0" borderId="0" xfId="0" applyNumberFormat="1" applyFont="1" applyBorder="1" applyAlignment="1">
      <alignment vertical="center"/>
    </xf>
    <xf numFmtId="185" fontId="28" fillId="0" borderId="0" xfId="0" applyNumberFormat="1" applyFont="1" applyBorder="1" applyAlignment="1">
      <alignment vertical="center"/>
    </xf>
    <xf numFmtId="49" fontId="20" fillId="0" borderId="0" xfId="0" applyNumberFormat="1" applyFont="1" applyBorder="1" applyAlignment="1">
      <alignment horizontal="left" vertical="center"/>
    </xf>
    <xf numFmtId="185" fontId="20" fillId="0" borderId="0" xfId="0" applyNumberFormat="1" applyFont="1"/>
    <xf numFmtId="185" fontId="29" fillId="0" borderId="10" xfId="0" applyNumberFormat="1" applyFont="1" applyBorder="1"/>
    <xf numFmtId="185" fontId="28" fillId="0" borderId="0" xfId="0" applyNumberFormat="1" applyFont="1" applyBorder="1" applyAlignment="1">
      <alignment vertical="center" shrinkToFit="1"/>
    </xf>
    <xf numFmtId="0" fontId="20" fillId="0" borderId="0" xfId="0" applyNumberFormat="1" applyFont="1" applyAlignment="1">
      <alignment horizontal="left" vertical="center" shrinkToFit="1"/>
    </xf>
    <xf numFmtId="185" fontId="29" fillId="0" borderId="0" xfId="0" applyNumberFormat="1" applyFont="1"/>
    <xf numFmtId="38" fontId="20" fillId="0" borderId="0" xfId="33" applyFont="1" applyFill="1" applyBorder="1" applyAlignment="1" applyProtection="1">
      <alignment shrinkToFit="1"/>
    </xf>
    <xf numFmtId="3" fontId="20" fillId="0" borderId="0" xfId="0" applyNumberFormat="1" applyFont="1"/>
    <xf numFmtId="0" fontId="20" fillId="0" borderId="10" xfId="0" applyFont="1" applyBorder="1" applyAlignment="1">
      <alignment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0" xfId="0" applyNumberFormat="1" applyFont="1" applyBorder="1" applyAlignment="1">
      <alignment horizontal="left" vertical="center" shrinkToFit="1"/>
    </xf>
    <xf numFmtId="0" fontId="20" fillId="0" borderId="10" xfId="0" applyFont="1" applyBorder="1" applyAlignment="1">
      <alignment horizontal="center" vertical="center" wrapText="1" shrinkToFit="1"/>
    </xf>
    <xf numFmtId="185" fontId="29" fillId="0" borderId="10" xfId="0" applyNumberFormat="1" applyFont="1" applyBorder="1" applyAlignment="1">
      <alignment vertical="center"/>
    </xf>
    <xf numFmtId="185" fontId="20" fillId="0" borderId="10" xfId="0" applyNumberFormat="1" applyFont="1" applyBorder="1" applyAlignment="1">
      <alignment shrinkToFit="1"/>
    </xf>
    <xf numFmtId="183" fontId="22" fillId="0" borderId="0" xfId="0" applyNumberFormat="1" applyFont="1" applyAlignment="1"/>
    <xf numFmtId="203" fontId="20" fillId="0" borderId="0" xfId="0" applyNumberFormat="1" applyFont="1" applyAlignment="1">
      <alignment horizontal="left"/>
    </xf>
    <xf numFmtId="0" fontId="20" fillId="0" borderId="20" xfId="0" applyFont="1" applyBorder="1"/>
    <xf numFmtId="183" fontId="20" fillId="0" borderId="10" xfId="0" applyNumberFormat="1" applyFont="1" applyBorder="1" applyAlignment="1">
      <alignment vertical="center"/>
    </xf>
    <xf numFmtId="183" fontId="20" fillId="0" borderId="20" xfId="0" applyNumberFormat="1" applyFont="1" applyBorder="1" applyAlignment="1">
      <alignment vertical="center"/>
    </xf>
    <xf numFmtId="176" fontId="20" fillId="0" borderId="10" xfId="0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/>
    <xf numFmtId="0" fontId="20" fillId="0" borderId="11" xfId="0" applyFont="1" applyBorder="1"/>
    <xf numFmtId="0" fontId="20" fillId="0" borderId="20" xfId="0" applyFont="1" applyBorder="1" applyAlignment="1">
      <alignment vertical="center"/>
    </xf>
    <xf numFmtId="0" fontId="20" fillId="0" borderId="20" xfId="0" applyFont="1" applyBorder="1" applyAlignment="1">
      <alignment vertical="center" shrinkToFit="1"/>
    </xf>
    <xf numFmtId="185" fontId="20" fillId="0" borderId="10" xfId="0" applyNumberFormat="1" applyFont="1" applyFill="1" applyBorder="1" applyAlignment="1">
      <alignment horizontal="right" vertical="center"/>
    </xf>
    <xf numFmtId="188" fontId="20" fillId="0" borderId="0" xfId="0" applyNumberFormat="1" applyFont="1" applyBorder="1" applyAlignment="1">
      <alignment vertical="center"/>
    </xf>
    <xf numFmtId="183" fontId="20" fillId="0" borderId="0" xfId="0" applyNumberFormat="1" applyFont="1" applyBorder="1" applyAlignment="1">
      <alignment vertical="center"/>
    </xf>
    <xf numFmtId="191" fontId="20" fillId="0" borderId="0" xfId="0" applyNumberFormat="1" applyFont="1" applyBorder="1" applyAlignment="1">
      <alignment vertical="center"/>
    </xf>
    <xf numFmtId="49" fontId="20" fillId="0" borderId="0" xfId="0" applyNumberFormat="1" applyFont="1" applyBorder="1"/>
    <xf numFmtId="176" fontId="20" fillId="0" borderId="0" xfId="0" applyNumberFormat="1" applyFont="1" applyBorder="1" applyAlignment="1">
      <alignment vertical="top"/>
    </xf>
    <xf numFmtId="189" fontId="20" fillId="0" borderId="10" xfId="0" applyNumberFormat="1" applyFont="1" applyBorder="1" applyAlignment="1">
      <alignment vertical="center" shrinkToFit="1"/>
    </xf>
    <xf numFmtId="189" fontId="20" fillId="0" borderId="10" xfId="0" applyNumberFormat="1" applyFont="1" applyBorder="1" applyAlignment="1">
      <alignment horizontal="right"/>
    </xf>
    <xf numFmtId="189" fontId="20" fillId="0" borderId="11" xfId="0" applyNumberFormat="1" applyFont="1" applyBorder="1" applyAlignment="1">
      <alignment horizontal="right"/>
    </xf>
    <xf numFmtId="176" fontId="24" fillId="0" borderId="10" xfId="0" applyNumberFormat="1" applyFont="1" applyFill="1" applyBorder="1" applyAlignment="1">
      <alignment vertical="center"/>
    </xf>
    <xf numFmtId="0" fontId="20" fillId="0" borderId="25" xfId="0" applyFont="1" applyBorder="1" applyAlignment="1">
      <alignment horizontal="center"/>
    </xf>
    <xf numFmtId="185" fontId="20" fillId="0" borderId="0" xfId="0" applyNumberFormat="1" applyFont="1" applyBorder="1" applyAlignment="1">
      <alignment shrinkToFit="1"/>
    </xf>
    <xf numFmtId="0" fontId="24" fillId="0" borderId="20" xfId="0" applyFont="1" applyBorder="1" applyAlignment="1">
      <alignment vertical="center"/>
    </xf>
    <xf numFmtId="191" fontId="20" fillId="0" borderId="0" xfId="0" applyNumberFormat="1" applyFont="1" applyFill="1" applyBorder="1" applyAlignment="1">
      <alignment horizontal="right" vertical="center"/>
    </xf>
    <xf numFmtId="192" fontId="20" fillId="0" borderId="0" xfId="0" applyNumberFormat="1" applyFont="1" applyFill="1" applyBorder="1" applyAlignment="1">
      <alignment vertical="center" shrinkToFit="1"/>
    </xf>
    <xf numFmtId="0" fontId="24" fillId="0" borderId="0" xfId="0" applyFont="1" applyFill="1" applyBorder="1" applyAlignment="1">
      <alignment horizontal="justify" vertical="top"/>
    </xf>
    <xf numFmtId="183" fontId="20" fillId="0" borderId="0" xfId="0" applyNumberFormat="1" applyFont="1" applyFill="1" applyBorder="1" applyAlignment="1">
      <alignment horizontal="right" vertical="top"/>
    </xf>
    <xf numFmtId="187" fontId="20" fillId="0" borderId="0" xfId="0" applyNumberFormat="1" applyFont="1" applyFill="1" applyBorder="1" applyAlignment="1">
      <alignment vertical="top" shrinkToFit="1"/>
    </xf>
    <xf numFmtId="189" fontId="20" fillId="0" borderId="0" xfId="0" applyNumberFormat="1" applyFont="1" applyFill="1" applyBorder="1" applyAlignment="1">
      <alignment horizontal="right" vertical="top"/>
    </xf>
    <xf numFmtId="187" fontId="20" fillId="0" borderId="0" xfId="0" applyNumberFormat="1" applyFont="1" applyFill="1" applyBorder="1" applyAlignment="1">
      <alignment horizontal="center" vertical="top" shrinkToFit="1"/>
    </xf>
    <xf numFmtId="183" fontId="22" fillId="0" borderId="0" xfId="0" applyNumberFormat="1" applyFont="1" applyFill="1" applyBorder="1" applyAlignment="1">
      <alignment vertical="top"/>
    </xf>
    <xf numFmtId="183" fontId="22" fillId="0" borderId="0" xfId="0" applyNumberFormat="1" applyFont="1" applyFill="1" applyBorder="1" applyAlignment="1"/>
    <xf numFmtId="0" fontId="20" fillId="0" borderId="0" xfId="0" applyFont="1" applyFill="1" applyAlignment="1"/>
    <xf numFmtId="0" fontId="20" fillId="0" borderId="0" xfId="0" applyFont="1" applyFill="1" applyBorder="1" applyAlignment="1">
      <alignment horizontal="center" vertical="top" textRotation="255" wrapText="1" indent="2"/>
    </xf>
    <xf numFmtId="0" fontId="20" fillId="0" borderId="0" xfId="0" applyFont="1" applyFill="1" applyBorder="1" applyAlignment="1">
      <alignment horizontal="justify" vertical="center" indent="1"/>
    </xf>
    <xf numFmtId="0" fontId="20" fillId="0" borderId="0" xfId="0" applyFont="1" applyFill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justify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0" fontId="21" fillId="0" borderId="21" xfId="0" applyFont="1" applyFill="1" applyBorder="1" applyAlignment="1">
      <alignment horizontal="center" vertical="center"/>
    </xf>
    <xf numFmtId="177" fontId="21" fillId="0" borderId="0" xfId="0" applyNumberFormat="1" applyFont="1" applyFill="1" applyBorder="1" applyAlignment="1">
      <alignment vertical="center"/>
    </xf>
    <xf numFmtId="179" fontId="21" fillId="0" borderId="0" xfId="0" applyNumberFormat="1" applyFont="1" applyFill="1" applyBorder="1" applyAlignment="1">
      <alignment vertical="center"/>
    </xf>
    <xf numFmtId="181" fontId="21" fillId="0" borderId="0" xfId="0" applyNumberFormat="1" applyFont="1" applyFill="1" applyBorder="1" applyAlignment="1">
      <alignment vertical="center"/>
    </xf>
    <xf numFmtId="184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/>
    </xf>
    <xf numFmtId="0" fontId="20" fillId="0" borderId="0" xfId="0" applyFont="1" applyBorder="1" applyAlignment="1"/>
    <xf numFmtId="0" fontId="20" fillId="0" borderId="0" xfId="0" applyFont="1" applyBorder="1" applyAlignment="1">
      <alignment horizontal="center"/>
    </xf>
    <xf numFmtId="204" fontId="20" fillId="0" borderId="10" xfId="0" applyNumberFormat="1" applyFont="1" applyBorder="1"/>
    <xf numFmtId="0" fontId="20" fillId="0" borderId="28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distributed" vertical="center"/>
    </xf>
    <xf numFmtId="0" fontId="20" fillId="0" borderId="29" xfId="0" applyFont="1" applyFill="1" applyBorder="1" applyAlignment="1">
      <alignment horizontal="distributed" vertical="center" indent="1"/>
    </xf>
    <xf numFmtId="0" fontId="20" fillId="0" borderId="29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right" vertical="center" indent="1"/>
    </xf>
    <xf numFmtId="182" fontId="22" fillId="0" borderId="30" xfId="0" applyNumberFormat="1" applyFont="1" applyFill="1" applyBorder="1" applyAlignment="1">
      <alignment horizontal="right" vertical="center"/>
    </xf>
    <xf numFmtId="0" fontId="21" fillId="0" borderId="29" xfId="0" applyFont="1" applyFill="1" applyBorder="1" applyAlignment="1">
      <alignment vertical="center"/>
    </xf>
    <xf numFmtId="0" fontId="21" fillId="0" borderId="33" xfId="0" applyFont="1" applyFill="1" applyBorder="1" applyAlignment="1">
      <alignment vertical="center"/>
    </xf>
    <xf numFmtId="0" fontId="20" fillId="0" borderId="10" xfId="0" applyNumberFormat="1" applyFont="1" applyBorder="1"/>
    <xf numFmtId="0" fontId="24" fillId="0" borderId="0" xfId="0" applyFont="1"/>
    <xf numFmtId="200" fontId="25" fillId="0" borderId="10" xfId="0" applyNumberFormat="1" applyFont="1" applyBorder="1"/>
    <xf numFmtId="189" fontId="25" fillId="0" borderId="13" xfId="0" applyNumberFormat="1" applyFont="1" applyBorder="1"/>
    <xf numFmtId="189" fontId="25" fillId="0" borderId="10" xfId="0" applyNumberFormat="1" applyFont="1" applyBorder="1"/>
    <xf numFmtId="189" fontId="25" fillId="0" borderId="0" xfId="33" applyNumberFormat="1" applyFont="1" applyFill="1" applyBorder="1" applyAlignment="1" applyProtection="1">
      <alignment horizontal="right" shrinkToFit="1"/>
    </xf>
    <xf numFmtId="189" fontId="25" fillId="0" borderId="0" xfId="0" applyNumberFormat="1" applyFont="1" applyBorder="1" applyAlignment="1">
      <alignment horizontal="right" vertical="center" shrinkToFit="1"/>
    </xf>
    <xf numFmtId="189" fontId="32" fillId="0" borderId="0" xfId="0" applyNumberFormat="1" applyFont="1" applyBorder="1" applyAlignment="1">
      <alignment horizontal="right" vertical="center" shrinkToFit="1"/>
    </xf>
    <xf numFmtId="189" fontId="32" fillId="0" borderId="0" xfId="0" applyNumberFormat="1" applyFont="1" applyFill="1" applyBorder="1" applyAlignment="1">
      <alignment horizontal="right" vertical="center" shrinkToFit="1"/>
    </xf>
    <xf numFmtId="38" fontId="25" fillId="0" borderId="0" xfId="0" applyNumberFormat="1" applyFont="1"/>
    <xf numFmtId="0" fontId="25" fillId="0" borderId="0" xfId="0" applyFont="1"/>
    <xf numFmtId="205" fontId="25" fillId="0" borderId="10" xfId="0" applyNumberFormat="1" applyFont="1" applyBorder="1"/>
    <xf numFmtId="187" fontId="25" fillId="0" borderId="11" xfId="0" applyNumberFormat="1" applyFont="1" applyBorder="1"/>
    <xf numFmtId="187" fontId="25" fillId="0" borderId="10" xfId="0" applyNumberFormat="1" applyFont="1" applyBorder="1"/>
    <xf numFmtId="0" fontId="25" fillId="0" borderId="25" xfId="0" applyFont="1" applyBorder="1"/>
    <xf numFmtId="176" fontId="34" fillId="0" borderId="25" xfId="0" applyNumberFormat="1" applyFont="1" applyFill="1" applyBorder="1" applyAlignment="1">
      <alignment horizontal="right" vertical="center"/>
    </xf>
    <xf numFmtId="185" fontId="34" fillId="0" borderId="25" xfId="0" applyNumberFormat="1" applyFont="1" applyFill="1" applyBorder="1" applyAlignment="1">
      <alignment horizontal="right" vertical="center"/>
    </xf>
    <xf numFmtId="176" fontId="33" fillId="0" borderId="25" xfId="0" applyNumberFormat="1" applyFont="1" applyFill="1" applyBorder="1" applyAlignment="1">
      <alignment horizontal="right" vertical="center"/>
    </xf>
    <xf numFmtId="176" fontId="29" fillId="0" borderId="25" xfId="0" applyNumberFormat="1" applyFont="1" applyBorder="1" applyAlignment="1">
      <alignment horizontal="right" vertical="center" shrinkToFit="1"/>
    </xf>
    <xf numFmtId="9" fontId="20" fillId="0" borderId="25" xfId="44" applyFont="1" applyBorder="1" applyAlignment="1">
      <alignment horizontal="left"/>
    </xf>
    <xf numFmtId="206" fontId="20" fillId="0" borderId="25" xfId="44" applyNumberFormat="1" applyFont="1" applyBorder="1" applyAlignment="1">
      <alignment horizontal="left"/>
    </xf>
    <xf numFmtId="0" fontId="20" fillId="0" borderId="12" xfId="0" applyFont="1" applyBorder="1" applyAlignment="1">
      <alignment vertical="center" shrinkToFit="1"/>
    </xf>
    <xf numFmtId="176" fontId="20" fillId="0" borderId="11" xfId="33" applyNumberFormat="1" applyFont="1" applyFill="1" applyBorder="1" applyAlignment="1" applyProtection="1">
      <alignment horizontal="right" vertical="center"/>
    </xf>
    <xf numFmtId="206" fontId="22" fillId="0" borderId="0" xfId="0" applyNumberFormat="1" applyFont="1" applyBorder="1" applyAlignment="1">
      <alignment horizontal="left"/>
    </xf>
    <xf numFmtId="206" fontId="20" fillId="0" borderId="0" xfId="0" applyNumberFormat="1" applyFont="1" applyBorder="1" applyAlignment="1">
      <alignment horizontal="left"/>
    </xf>
    <xf numFmtId="206" fontId="20" fillId="0" borderId="0" xfId="0" applyNumberFormat="1" applyFont="1" applyAlignment="1">
      <alignment shrinkToFit="1"/>
    </xf>
    <xf numFmtId="196" fontId="20" fillId="0" borderId="20" xfId="33" applyNumberFormat="1" applyFont="1" applyFill="1" applyBorder="1" applyAlignment="1" applyProtection="1">
      <alignment horizontal="right" vertical="center"/>
    </xf>
    <xf numFmtId="185" fontId="20" fillId="0" borderId="20" xfId="33" applyNumberFormat="1" applyFont="1" applyFill="1" applyBorder="1" applyAlignment="1" applyProtection="1">
      <alignment horizontal="right" vertical="center"/>
    </xf>
    <xf numFmtId="185" fontId="20" fillId="0" borderId="20" xfId="0" applyNumberFormat="1" applyFont="1" applyBorder="1" applyAlignment="1">
      <alignment horizontal="right" vertical="center"/>
    </xf>
    <xf numFmtId="206" fontId="22" fillId="0" borderId="25" xfId="44" applyNumberFormat="1" applyFont="1" applyBorder="1" applyAlignment="1">
      <alignment horizontal="left" vertical="center"/>
    </xf>
    <xf numFmtId="0" fontId="21" fillId="0" borderId="0" xfId="0" applyFont="1" applyFill="1"/>
    <xf numFmtId="0" fontId="21" fillId="0" borderId="15" xfId="0" applyFont="1" applyFill="1" applyBorder="1"/>
    <xf numFmtId="0" fontId="21" fillId="0" borderId="0" xfId="0" applyFont="1" applyFill="1" applyBorder="1"/>
    <xf numFmtId="0" fontId="21" fillId="0" borderId="0" xfId="0" applyFont="1" applyFill="1" applyBorder="1" applyAlignment="1"/>
    <xf numFmtId="0" fontId="21" fillId="0" borderId="26" xfId="0" applyFont="1" applyFill="1" applyBorder="1" applyAlignment="1">
      <alignment vertical="center"/>
    </xf>
    <xf numFmtId="0" fontId="21" fillId="0" borderId="27" xfId="0" applyFont="1" applyFill="1" applyBorder="1" applyAlignment="1">
      <alignment vertical="center"/>
    </xf>
    <xf numFmtId="0" fontId="21" fillId="0" borderId="0" xfId="0" applyFont="1" applyFill="1" applyAlignment="1"/>
    <xf numFmtId="0" fontId="21" fillId="0" borderId="0" xfId="0" applyFont="1" applyFill="1" applyAlignment="1">
      <alignment vertical="top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vertical="top"/>
    </xf>
    <xf numFmtId="207" fontId="20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0" fillId="0" borderId="2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distributed" vertical="center"/>
    </xf>
    <xf numFmtId="0" fontId="22" fillId="0" borderId="0" xfId="0" applyFont="1" applyFill="1" applyAlignment="1">
      <alignment vertical="center" shrinkToFit="1"/>
    </xf>
    <xf numFmtId="184" fontId="22" fillId="0" borderId="0" xfId="0" applyNumberFormat="1" applyFont="1" applyFill="1" applyBorder="1" applyAlignment="1">
      <alignment horizontal="right" vertical="center"/>
    </xf>
    <xf numFmtId="0" fontId="21" fillId="0" borderId="29" xfId="0" applyFont="1" applyFill="1" applyBorder="1"/>
    <xf numFmtId="0" fontId="21" fillId="0" borderId="33" xfId="0" applyFont="1" applyFill="1" applyBorder="1"/>
    <xf numFmtId="182" fontId="20" fillId="0" borderId="0" xfId="0" applyNumberFormat="1" applyFont="1" applyFill="1" applyBorder="1" applyAlignment="1">
      <alignment vertical="center"/>
    </xf>
    <xf numFmtId="182" fontId="20" fillId="0" borderId="0" xfId="0" applyNumberFormat="1" applyFont="1" applyFill="1" applyBorder="1"/>
    <xf numFmtId="176" fontId="20" fillId="0" borderId="0" xfId="0" applyNumberFormat="1" applyFont="1" applyFill="1" applyAlignment="1">
      <alignment vertical="center"/>
    </xf>
    <xf numFmtId="182" fontId="20" fillId="0" borderId="0" xfId="0" applyNumberFormat="1" applyFont="1" applyFill="1"/>
    <xf numFmtId="182" fontId="20" fillId="0" borderId="12" xfId="0" applyNumberFormat="1" applyFont="1" applyFill="1" applyBorder="1" applyAlignment="1">
      <alignment horizontal="center" vertical="center"/>
    </xf>
    <xf numFmtId="182" fontId="20" fillId="0" borderId="41" xfId="0" applyNumberFormat="1" applyFont="1" applyFill="1" applyBorder="1" applyAlignment="1">
      <alignment horizontal="center" vertical="center"/>
    </xf>
    <xf numFmtId="182" fontId="20" fillId="0" borderId="14" xfId="0" applyNumberFormat="1" applyFont="1" applyFill="1" applyBorder="1" applyAlignment="1">
      <alignment horizontal="center" vertical="center"/>
    </xf>
    <xf numFmtId="182" fontId="20" fillId="0" borderId="42" xfId="0" applyNumberFormat="1" applyFont="1" applyFill="1" applyBorder="1" applyAlignment="1">
      <alignment horizontal="center" vertical="center"/>
    </xf>
    <xf numFmtId="0" fontId="20" fillId="0" borderId="29" xfId="0" applyFont="1" applyFill="1" applyBorder="1"/>
    <xf numFmtId="176" fontId="20" fillId="0" borderId="18" xfId="0" applyNumberFormat="1" applyFont="1" applyFill="1" applyBorder="1" applyAlignment="1">
      <alignment horizontal="center" vertical="center"/>
    </xf>
    <xf numFmtId="182" fontId="20" fillId="0" borderId="18" xfId="0" applyNumberFormat="1" applyFont="1" applyFill="1" applyBorder="1" applyAlignment="1">
      <alignment horizontal="center" vertical="center"/>
    </xf>
    <xf numFmtId="182" fontId="20" fillId="0" borderId="32" xfId="0" applyNumberFormat="1" applyFont="1" applyFill="1" applyBorder="1" applyAlignment="1">
      <alignment horizontal="center" vertical="center"/>
    </xf>
    <xf numFmtId="0" fontId="22" fillId="0" borderId="0" xfId="0" applyFont="1" applyFill="1" applyAlignment="1"/>
    <xf numFmtId="0" fontId="20" fillId="0" borderId="29" xfId="0" applyFont="1" applyFill="1" applyBorder="1" applyAlignment="1">
      <alignment horizontal="justify" vertical="center"/>
    </xf>
    <xf numFmtId="180" fontId="20" fillId="0" borderId="0" xfId="0" applyNumberFormat="1" applyFont="1" applyFill="1" applyBorder="1" applyAlignment="1">
      <alignment horizontal="right" vertical="center"/>
    </xf>
    <xf numFmtId="0" fontId="20" fillId="0" borderId="29" xfId="0" applyFont="1" applyFill="1" applyBorder="1" applyAlignment="1">
      <alignment horizontal="center" vertical="center" shrinkToFit="1"/>
    </xf>
    <xf numFmtId="0" fontId="20" fillId="0" borderId="33" xfId="0" applyFont="1" applyFill="1" applyBorder="1"/>
    <xf numFmtId="0" fontId="20" fillId="0" borderId="31" xfId="0" applyFont="1" applyFill="1" applyBorder="1" applyAlignment="1">
      <alignment horizontal="justify" vertical="center" indent="1"/>
    </xf>
    <xf numFmtId="182" fontId="20" fillId="0" borderId="31" xfId="0" applyNumberFormat="1" applyFont="1" applyFill="1" applyBorder="1" applyAlignment="1">
      <alignment vertical="center"/>
    </xf>
    <xf numFmtId="176" fontId="20" fillId="0" borderId="31" xfId="0" applyNumberFormat="1" applyFont="1" applyFill="1" applyBorder="1" applyAlignment="1">
      <alignment horizontal="center" vertical="center"/>
    </xf>
    <xf numFmtId="182" fontId="20" fillId="0" borderId="31" xfId="0" applyNumberFormat="1" applyFont="1" applyFill="1" applyBorder="1" applyAlignment="1">
      <alignment horizontal="center" vertical="center"/>
    </xf>
    <xf numFmtId="182" fontId="20" fillId="0" borderId="35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/>
    <xf numFmtId="182" fontId="22" fillId="0" borderId="12" xfId="0" applyNumberFormat="1" applyFont="1" applyFill="1" applyBorder="1" applyAlignment="1">
      <alignment horizontal="center" vertical="center"/>
    </xf>
    <xf numFmtId="182" fontId="22" fillId="0" borderId="14" xfId="0" applyNumberFormat="1" applyFont="1" applyFill="1" applyBorder="1" applyAlignment="1">
      <alignment horizontal="center" vertical="center"/>
    </xf>
    <xf numFmtId="0" fontId="21" fillId="0" borderId="61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vertical="center"/>
    </xf>
    <xf numFmtId="0" fontId="23" fillId="0" borderId="32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176" fontId="21" fillId="0" borderId="31" xfId="0" applyNumberFormat="1" applyFont="1" applyFill="1" applyBorder="1" applyAlignment="1">
      <alignment horizontal="right" vertical="center" indent="4"/>
    </xf>
    <xf numFmtId="0" fontId="20" fillId="0" borderId="33" xfId="0" applyFont="1" applyFill="1" applyBorder="1" applyAlignment="1">
      <alignment vertical="center"/>
    </xf>
    <xf numFmtId="0" fontId="20" fillId="0" borderId="34" xfId="0" applyFont="1" applyFill="1" applyBorder="1" applyAlignment="1">
      <alignment horizontal="distributed" vertical="center" shrinkToFit="1"/>
    </xf>
    <xf numFmtId="184" fontId="22" fillId="0" borderId="32" xfId="0" applyNumberFormat="1" applyFont="1" applyFill="1" applyBorder="1" applyAlignment="1">
      <alignment horizontal="right" vertical="center"/>
    </xf>
    <xf numFmtId="184" fontId="22" fillId="0" borderId="30" xfId="0" applyNumberFormat="1" applyFont="1" applyFill="1" applyBorder="1" applyAlignment="1">
      <alignment horizontal="right" vertical="center"/>
    </xf>
    <xf numFmtId="182" fontId="20" fillId="0" borderId="11" xfId="0" applyNumberFormat="1" applyFont="1" applyFill="1" applyBorder="1" applyAlignment="1">
      <alignment horizontal="center" vertical="center"/>
    </xf>
    <xf numFmtId="182" fontId="20" fillId="0" borderId="13" xfId="0" applyNumberFormat="1" applyFont="1" applyFill="1" applyBorder="1" applyAlignment="1">
      <alignment horizontal="center" vertical="center"/>
    </xf>
    <xf numFmtId="183" fontId="20" fillId="0" borderId="0" xfId="0" applyNumberFormat="1" applyFont="1" applyFill="1" applyBorder="1" applyAlignment="1">
      <alignment horizontal="right" vertical="center"/>
    </xf>
    <xf numFmtId="183" fontId="20" fillId="0" borderId="18" xfId="0" applyNumberFormat="1" applyFont="1" applyFill="1" applyBorder="1" applyAlignment="1">
      <alignment horizontal="right" vertical="center"/>
    </xf>
    <xf numFmtId="184" fontId="20" fillId="0" borderId="18" xfId="0" applyNumberFormat="1" applyFont="1" applyFill="1" applyBorder="1" applyAlignment="1">
      <alignment horizontal="right" vertical="center"/>
    </xf>
    <xf numFmtId="183" fontId="22" fillId="0" borderId="18" xfId="0" applyNumberFormat="1" applyFont="1" applyFill="1" applyBorder="1" applyAlignment="1">
      <alignment horizontal="right" vertical="center"/>
    </xf>
    <xf numFmtId="184" fontId="22" fillId="0" borderId="18" xfId="0" applyNumberFormat="1" applyFont="1" applyFill="1" applyBorder="1" applyAlignment="1">
      <alignment horizontal="right" vertical="center"/>
    </xf>
    <xf numFmtId="183" fontId="22" fillId="25" borderId="0" xfId="0" applyNumberFormat="1" applyFont="1" applyFill="1" applyBorder="1" applyAlignment="1">
      <alignment horizontal="right" vertical="center"/>
    </xf>
    <xf numFmtId="183" fontId="22" fillId="0" borderId="0" xfId="0" applyNumberFormat="1" applyFont="1" applyFill="1" applyBorder="1" applyAlignment="1">
      <alignment horizontal="right" vertical="center"/>
    </xf>
    <xf numFmtId="180" fontId="22" fillId="25" borderId="0" xfId="0" applyNumberFormat="1" applyFont="1" applyFill="1" applyBorder="1" applyAlignment="1">
      <alignment horizontal="right" vertical="center"/>
    </xf>
    <xf numFmtId="180" fontId="22" fillId="0" borderId="30" xfId="0" applyNumberFormat="1" applyFont="1" applyFill="1" applyBorder="1" applyAlignment="1">
      <alignment horizontal="right" vertical="center"/>
    </xf>
    <xf numFmtId="183" fontId="20" fillId="0" borderId="31" xfId="0" applyNumberFormat="1" applyFont="1" applyFill="1" applyBorder="1" applyAlignment="1">
      <alignment horizontal="right" vertical="center"/>
    </xf>
    <xf numFmtId="182" fontId="20" fillId="0" borderId="31" xfId="0" applyNumberFormat="1" applyFont="1" applyFill="1" applyBorder="1" applyAlignment="1">
      <alignment horizontal="right" vertical="center"/>
    </xf>
    <xf numFmtId="184" fontId="20" fillId="0" borderId="31" xfId="0" applyNumberFormat="1" applyFont="1" applyFill="1" applyBorder="1" applyAlignment="1">
      <alignment horizontal="right" vertical="center"/>
    </xf>
    <xf numFmtId="183" fontId="22" fillId="25" borderId="31" xfId="0" applyNumberFormat="1" applyFont="1" applyFill="1" applyBorder="1" applyAlignment="1">
      <alignment horizontal="right" vertical="center"/>
    </xf>
    <xf numFmtId="184" fontId="22" fillId="0" borderId="31" xfId="0" applyNumberFormat="1" applyFont="1" applyFill="1" applyBorder="1" applyAlignment="1">
      <alignment horizontal="right" vertical="center"/>
    </xf>
    <xf numFmtId="184" fontId="22" fillId="0" borderId="35" xfId="0" applyNumberFormat="1" applyFont="1" applyFill="1" applyBorder="1" applyAlignment="1">
      <alignment horizontal="right" vertical="center"/>
    </xf>
    <xf numFmtId="182" fontId="20" fillId="0" borderId="0" xfId="0" applyNumberFormat="1" applyFont="1" applyFill="1" applyAlignment="1">
      <alignment horizontal="right" vertical="center"/>
    </xf>
    <xf numFmtId="0" fontId="20" fillId="0" borderId="57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188" fontId="20" fillId="0" borderId="31" xfId="0" applyNumberFormat="1" applyFont="1" applyFill="1" applyBorder="1" applyAlignment="1">
      <alignment horizontal="right" vertical="center" indent="1"/>
    </xf>
    <xf numFmtId="0" fontId="20" fillId="0" borderId="62" xfId="0" applyFont="1" applyFill="1" applyBorder="1"/>
    <xf numFmtId="0" fontId="20" fillId="0" borderId="0" xfId="0" applyFont="1" applyFill="1" applyBorder="1" applyAlignment="1">
      <alignment horizontal="justify"/>
    </xf>
    <xf numFmtId="0" fontId="20" fillId="0" borderId="0" xfId="0" applyFont="1" applyFill="1" applyBorder="1" applyAlignment="1"/>
    <xf numFmtId="0" fontId="22" fillId="0" borderId="29" xfId="0" applyFont="1" applyFill="1" applyBorder="1"/>
    <xf numFmtId="0" fontId="22" fillId="0" borderId="0" xfId="0" applyFont="1" applyFill="1"/>
    <xf numFmtId="0" fontId="20" fillId="0" borderId="31" xfId="0" applyFont="1" applyFill="1" applyBorder="1"/>
    <xf numFmtId="0" fontId="20" fillId="0" borderId="18" xfId="0" applyFont="1" applyFill="1" applyBorder="1"/>
    <xf numFmtId="0" fontId="20" fillId="0" borderId="18" xfId="0" applyFont="1" applyFill="1" applyBorder="1" applyAlignment="1">
      <alignment vertical="center"/>
    </xf>
    <xf numFmtId="0" fontId="20" fillId="0" borderId="31" xfId="0" applyFont="1" applyFill="1" applyBorder="1" applyAlignment="1">
      <alignment horizontal="right" vertical="center" indent="1"/>
    </xf>
    <xf numFmtId="0" fontId="20" fillId="0" borderId="63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189" fontId="20" fillId="0" borderId="18" xfId="0" applyNumberFormat="1" applyFont="1" applyFill="1" applyBorder="1" applyAlignment="1">
      <alignment vertical="center"/>
    </xf>
    <xf numFmtId="176" fontId="22" fillId="0" borderId="32" xfId="0" applyNumberFormat="1" applyFont="1" applyFill="1" applyBorder="1" applyAlignment="1">
      <alignment vertical="center"/>
    </xf>
    <xf numFmtId="176" fontId="22" fillId="0" borderId="30" xfId="0" applyNumberFormat="1" applyFont="1" applyFill="1" applyBorder="1" applyAlignment="1">
      <alignment vertical="center"/>
    </xf>
    <xf numFmtId="176" fontId="20" fillId="0" borderId="0" xfId="33" applyNumberFormat="1" applyFont="1" applyFill="1" applyBorder="1" applyAlignment="1" applyProtection="1">
      <alignment vertical="center"/>
    </xf>
    <xf numFmtId="176" fontId="20" fillId="0" borderId="30" xfId="0" applyNumberFormat="1" applyFont="1" applyFill="1" applyBorder="1" applyAlignment="1">
      <alignment vertical="center"/>
    </xf>
    <xf numFmtId="176" fontId="20" fillId="0" borderId="0" xfId="33" applyNumberFormat="1" applyFont="1" applyFill="1" applyBorder="1" applyAlignment="1" applyProtection="1">
      <alignment vertical="center" shrinkToFit="1"/>
    </xf>
    <xf numFmtId="185" fontId="20" fillId="0" borderId="0" xfId="33" applyNumberFormat="1" applyFont="1" applyFill="1" applyBorder="1" applyAlignment="1" applyProtection="1">
      <alignment vertical="center" shrinkToFit="1"/>
    </xf>
    <xf numFmtId="176" fontId="20" fillId="0" borderId="31" xfId="33" applyNumberFormat="1" applyFont="1" applyFill="1" applyBorder="1" applyAlignment="1" applyProtection="1">
      <alignment vertical="center"/>
    </xf>
    <xf numFmtId="176" fontId="20" fillId="0" borderId="35" xfId="0" applyNumberFormat="1" applyFont="1" applyFill="1" applyBorder="1" applyAlignment="1">
      <alignment vertical="center"/>
    </xf>
    <xf numFmtId="189" fontId="22" fillId="0" borderId="32" xfId="0" applyNumberFormat="1" applyFont="1" applyFill="1" applyBorder="1" applyAlignment="1">
      <alignment vertical="center"/>
    </xf>
    <xf numFmtId="189" fontId="22" fillId="0" borderId="30" xfId="0" applyNumberFormat="1" applyFont="1" applyFill="1" applyBorder="1" applyAlignment="1">
      <alignment vertical="center"/>
    </xf>
    <xf numFmtId="189" fontId="20" fillId="0" borderId="30" xfId="0" applyNumberFormat="1" applyFont="1" applyFill="1" applyBorder="1" applyAlignment="1">
      <alignment vertical="center"/>
    </xf>
    <xf numFmtId="185" fontId="20" fillId="25" borderId="0" xfId="0" applyNumberFormat="1" applyFont="1" applyFill="1" applyBorder="1" applyAlignment="1">
      <alignment vertical="center"/>
    </xf>
    <xf numFmtId="189" fontId="20" fillId="0" borderId="35" xfId="0" applyNumberFormat="1" applyFont="1" applyFill="1" applyBorder="1" applyAlignment="1">
      <alignment vertical="center"/>
    </xf>
    <xf numFmtId="193" fontId="20" fillId="0" borderId="0" xfId="0" applyNumberFormat="1" applyFont="1" applyFill="1" applyBorder="1" applyAlignment="1">
      <alignment vertical="center"/>
    </xf>
    <xf numFmtId="193" fontId="20" fillId="0" borderId="0" xfId="0" applyNumberFormat="1" applyFont="1" applyFill="1" applyAlignment="1">
      <alignment vertical="center"/>
    </xf>
    <xf numFmtId="0" fontId="22" fillId="0" borderId="21" xfId="0" applyFont="1" applyFill="1" applyBorder="1" applyAlignment="1">
      <alignment horizontal="justify" vertical="center" indent="1"/>
    </xf>
    <xf numFmtId="185" fontId="22" fillId="0" borderId="12" xfId="0" applyNumberFormat="1" applyFont="1" applyFill="1" applyBorder="1" applyAlignment="1">
      <alignment horizontal="right" vertical="center"/>
    </xf>
    <xf numFmtId="186" fontId="22" fillId="0" borderId="18" xfId="0" applyNumberFormat="1" applyFont="1" applyFill="1" applyBorder="1" applyAlignment="1">
      <alignment horizontal="right" vertical="center"/>
    </xf>
    <xf numFmtId="176" fontId="20" fillId="0" borderId="0" xfId="33" applyNumberFormat="1" applyFont="1" applyFill="1" applyBorder="1" applyAlignment="1" applyProtection="1">
      <alignment horizontal="right" vertical="center" shrinkToFit="1"/>
    </xf>
    <xf numFmtId="178" fontId="20" fillId="0" borderId="0" xfId="0" applyNumberFormat="1" applyFont="1" applyFill="1" applyBorder="1" applyAlignment="1">
      <alignment vertical="center" shrinkToFit="1"/>
    </xf>
    <xf numFmtId="194" fontId="20" fillId="0" borderId="0" xfId="33" applyNumberFormat="1" applyFont="1" applyFill="1" applyBorder="1" applyAlignment="1" applyProtection="1">
      <alignment vertical="center" shrinkToFit="1"/>
    </xf>
    <xf numFmtId="195" fontId="20" fillId="0" borderId="0" xfId="0" applyNumberFormat="1" applyFont="1" applyFill="1" applyAlignment="1">
      <alignment vertical="center"/>
    </xf>
    <xf numFmtId="196" fontId="20" fillId="0" borderId="0" xfId="33" applyNumberFormat="1" applyFont="1" applyFill="1" applyBorder="1" applyAlignment="1" applyProtection="1">
      <alignment vertical="center" shrinkToFit="1"/>
    </xf>
    <xf numFmtId="0" fontId="20" fillId="0" borderId="33" xfId="0" applyFont="1" applyFill="1" applyBorder="1" applyAlignment="1">
      <alignment horizontal="justify" vertical="center"/>
    </xf>
    <xf numFmtId="0" fontId="20" fillId="0" borderId="31" xfId="0" applyFont="1" applyFill="1" applyBorder="1" applyAlignment="1">
      <alignment horizontal="justify" vertical="center"/>
    </xf>
    <xf numFmtId="0" fontId="20" fillId="0" borderId="34" xfId="0" applyFont="1" applyFill="1" applyBorder="1" applyAlignment="1">
      <alignment horizontal="justify" vertical="center"/>
    </xf>
    <xf numFmtId="186" fontId="20" fillId="0" borderId="31" xfId="0" applyNumberFormat="1" applyFont="1" applyFill="1" applyBorder="1" applyAlignment="1">
      <alignment horizontal="right" vertical="center"/>
    </xf>
    <xf numFmtId="197" fontId="20" fillId="0" borderId="18" xfId="0" applyNumberFormat="1" applyFont="1" applyFill="1" applyBorder="1" applyAlignment="1">
      <alignment horizontal="right" vertical="center" shrinkToFit="1"/>
    </xf>
    <xf numFmtId="189" fontId="20" fillId="0" borderId="18" xfId="0" applyNumberFormat="1" applyFont="1" applyFill="1" applyBorder="1" applyAlignment="1">
      <alignment vertical="center" shrinkToFit="1"/>
    </xf>
    <xf numFmtId="197" fontId="20" fillId="0" borderId="0" xfId="0" applyNumberFormat="1" applyFont="1" applyFill="1" applyBorder="1" applyAlignment="1">
      <alignment horizontal="right" vertical="center" shrinkToFit="1"/>
    </xf>
    <xf numFmtId="189" fontId="20" fillId="0" borderId="0" xfId="0" applyNumberFormat="1" applyFont="1" applyFill="1" applyBorder="1" applyAlignment="1">
      <alignment vertical="center" shrinkToFit="1"/>
    </xf>
    <xf numFmtId="197" fontId="20" fillId="0" borderId="0" xfId="0" applyNumberFormat="1" applyFont="1" applyFill="1" applyBorder="1" applyAlignment="1">
      <alignment vertical="center" shrinkToFit="1"/>
    </xf>
    <xf numFmtId="0" fontId="20" fillId="0" borderId="15" xfId="0" applyFont="1" applyFill="1" applyBorder="1" applyAlignment="1">
      <alignment horizontal="center" vertical="top" textRotation="255" wrapText="1"/>
    </xf>
    <xf numFmtId="0" fontId="20" fillId="0" borderId="31" xfId="0" applyFont="1" applyFill="1" applyBorder="1" applyAlignment="1">
      <alignment vertical="center"/>
    </xf>
    <xf numFmtId="0" fontId="20" fillId="0" borderId="38" xfId="0" applyFont="1" applyFill="1" applyBorder="1" applyAlignment="1">
      <alignment vertical="center"/>
    </xf>
    <xf numFmtId="0" fontId="20" fillId="0" borderId="34" xfId="0" applyFont="1" applyFill="1" applyBorder="1" applyAlignment="1">
      <alignment horizontal="justify" vertical="center" indent="1"/>
    </xf>
    <xf numFmtId="187" fontId="20" fillId="0" borderId="31" xfId="0" applyNumberFormat="1" applyFont="1" applyFill="1" applyBorder="1" applyAlignment="1">
      <alignment horizontal="right" vertical="center"/>
    </xf>
    <xf numFmtId="185" fontId="20" fillId="0" borderId="31" xfId="0" applyNumberFormat="1" applyFont="1" applyFill="1" applyBorder="1" applyAlignment="1">
      <alignment horizontal="right" vertical="center"/>
    </xf>
    <xf numFmtId="0" fontId="21" fillId="0" borderId="31" xfId="0" applyFont="1" applyFill="1" applyBorder="1" applyAlignment="1">
      <alignment horizontal="distributed" vertical="center"/>
    </xf>
    <xf numFmtId="198" fontId="20" fillId="0" borderId="66" xfId="0" applyNumberFormat="1" applyFont="1" applyFill="1" applyBorder="1" applyAlignment="1">
      <alignment horizontal="right" vertical="center"/>
    </xf>
    <xf numFmtId="189" fontId="22" fillId="0" borderId="38" xfId="0" applyNumberFormat="1" applyFont="1" applyFill="1" applyBorder="1" applyAlignment="1">
      <alignment horizontal="right" vertical="center"/>
    </xf>
    <xf numFmtId="189" fontId="22" fillId="0" borderId="31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 textRotation="255"/>
    </xf>
    <xf numFmtId="189" fontId="26" fillId="0" borderId="10" xfId="0" applyNumberFormat="1" applyFont="1" applyBorder="1" applyAlignment="1">
      <alignment horizontal="left" vertical="center"/>
    </xf>
    <xf numFmtId="0" fontId="26" fillId="0" borderId="10" xfId="0" applyFont="1" applyBorder="1" applyAlignment="1">
      <alignment horizontal="center" vertical="center"/>
    </xf>
    <xf numFmtId="180" fontId="22" fillId="0" borderId="0" xfId="0" applyNumberFormat="1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right" vertical="center"/>
    </xf>
    <xf numFmtId="176" fontId="22" fillId="0" borderId="0" xfId="33" applyNumberFormat="1" applyFont="1" applyFill="1" applyBorder="1" applyAlignment="1" applyProtection="1">
      <alignment horizontal="right" vertical="center"/>
    </xf>
    <xf numFmtId="189" fontId="20" fillId="0" borderId="31" xfId="0" applyNumberFormat="1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distributed" vertical="center"/>
    </xf>
    <xf numFmtId="0" fontId="20" fillId="0" borderId="0" xfId="0" applyFont="1" applyAlignment="1">
      <alignment horizontal="center"/>
    </xf>
    <xf numFmtId="186" fontId="20" fillId="0" borderId="18" xfId="0" applyNumberFormat="1" applyFont="1" applyFill="1" applyBorder="1" applyAlignment="1">
      <alignment horizontal="right" vertical="center"/>
    </xf>
    <xf numFmtId="186" fontId="20" fillId="0" borderId="31" xfId="0" applyNumberFormat="1" applyFont="1" applyFill="1" applyBorder="1" applyAlignment="1">
      <alignment horizontal="right" vertical="center" shrinkToFit="1"/>
    </xf>
    <xf numFmtId="179" fontId="20" fillId="0" borderId="31" xfId="0" applyNumberFormat="1" applyFont="1" applyFill="1" applyBorder="1" applyAlignment="1">
      <alignment horizontal="right" vertical="center" shrinkToFit="1"/>
    </xf>
    <xf numFmtId="0" fontId="20" fillId="0" borderId="0" xfId="0" applyFont="1" applyFill="1" applyAlignment="1">
      <alignment vertical="center" shrinkToFit="1"/>
    </xf>
    <xf numFmtId="0" fontId="20" fillId="0" borderId="0" xfId="0" applyFont="1" applyFill="1" applyAlignment="1">
      <alignment horizontal="right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22" fillId="0" borderId="11" xfId="0" applyFont="1" applyFill="1" applyBorder="1" applyAlignment="1">
      <alignment horizontal="center" vertical="center" shrinkToFit="1"/>
    </xf>
    <xf numFmtId="0" fontId="22" fillId="0" borderId="36" xfId="0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37" xfId="0" applyFont="1" applyFill="1" applyBorder="1" applyAlignment="1">
      <alignment horizontal="center" vertical="center" shrinkToFit="1"/>
    </xf>
    <xf numFmtId="187" fontId="20" fillId="0" borderId="18" xfId="0" applyNumberFormat="1" applyFont="1" applyFill="1" applyBorder="1" applyAlignment="1">
      <alignment horizontal="right" vertical="center" shrinkToFit="1"/>
    </xf>
    <xf numFmtId="189" fontId="22" fillId="0" borderId="0" xfId="0" applyNumberFormat="1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 shrinkToFit="1"/>
    </xf>
    <xf numFmtId="191" fontId="20" fillId="0" borderId="0" xfId="0" applyNumberFormat="1" applyFont="1" applyFill="1" applyBorder="1" applyAlignment="1">
      <alignment vertical="center" shrinkToFit="1"/>
    </xf>
    <xf numFmtId="187" fontId="20" fillId="0" borderId="35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/>
    </xf>
    <xf numFmtId="198" fontId="20" fillId="0" borderId="0" xfId="0" applyNumberFormat="1" applyFont="1" applyFill="1" applyBorder="1" applyAlignment="1">
      <alignment horizontal="right" vertical="center" shrinkToFit="1"/>
    </xf>
    <xf numFmtId="186" fontId="20" fillId="0" borderId="0" xfId="0" applyNumberFormat="1" applyFont="1" applyFill="1" applyBorder="1" applyAlignment="1">
      <alignment horizontal="right" vertical="center" shrinkToFit="1"/>
    </xf>
    <xf numFmtId="0" fontId="20" fillId="0" borderId="15" xfId="0" applyFont="1" applyFill="1" applyBorder="1" applyAlignment="1">
      <alignment horizontal="distributed" vertical="center"/>
    </xf>
    <xf numFmtId="0" fontId="20" fillId="0" borderId="14" xfId="0" applyFont="1" applyFill="1" applyBorder="1" applyAlignment="1">
      <alignment horizontal="distributed" vertical="center"/>
    </xf>
    <xf numFmtId="0" fontId="20" fillId="0" borderId="17" xfId="0" applyFont="1" applyFill="1" applyBorder="1" applyAlignment="1">
      <alignment horizontal="distributed" vertical="center" indent="1"/>
    </xf>
    <xf numFmtId="0" fontId="20" fillId="0" borderId="19" xfId="0" applyFont="1" applyFill="1" applyBorder="1" applyAlignment="1">
      <alignment horizontal="distributed" vertical="center" indent="1"/>
    </xf>
    <xf numFmtId="0" fontId="20" fillId="0" borderId="12" xfId="0" applyFont="1" applyFill="1" applyBorder="1" applyAlignment="1">
      <alignment horizontal="distributed" vertical="center"/>
    </xf>
    <xf numFmtId="0" fontId="20" fillId="0" borderId="18" xfId="0" applyFont="1" applyFill="1" applyBorder="1" applyAlignment="1">
      <alignment horizontal="distributed" vertical="center"/>
    </xf>
    <xf numFmtId="0" fontId="20" fillId="0" borderId="21" xfId="0" applyFont="1" applyFill="1" applyBorder="1" applyAlignment="1">
      <alignment horizontal="distributed" vertical="center"/>
    </xf>
    <xf numFmtId="0" fontId="20" fillId="0" borderId="15" xfId="0" applyFont="1" applyFill="1" applyBorder="1" applyAlignment="1">
      <alignment horizontal="distributed" vertical="center" textRotation="255"/>
    </xf>
    <xf numFmtId="0" fontId="20" fillId="0" borderId="2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justify" vertical="center" indent="1"/>
    </xf>
    <xf numFmtId="185" fontId="20" fillId="0" borderId="15" xfId="0" applyNumberFormat="1" applyFont="1" applyFill="1" applyBorder="1" applyAlignment="1">
      <alignment horizontal="right" vertical="center" shrinkToFit="1"/>
    </xf>
    <xf numFmtId="0" fontId="20" fillId="0" borderId="38" xfId="0" applyFont="1" applyFill="1" applyBorder="1"/>
    <xf numFmtId="0" fontId="20" fillId="0" borderId="31" xfId="0" applyFont="1" applyFill="1" applyBorder="1" applyAlignment="1">
      <alignment horizontal="distributed" vertical="center"/>
    </xf>
    <xf numFmtId="49" fontId="20" fillId="0" borderId="31" xfId="0" applyNumberFormat="1" applyFont="1" applyFill="1" applyBorder="1" applyAlignment="1">
      <alignment vertical="center"/>
    </xf>
    <xf numFmtId="191" fontId="20" fillId="0" borderId="0" xfId="0" applyNumberFormat="1" applyFont="1" applyFill="1" applyBorder="1" applyAlignment="1">
      <alignment horizontal="right" vertical="center" shrinkToFit="1"/>
    </xf>
    <xf numFmtId="0" fontId="20" fillId="0" borderId="17" xfId="0" applyFont="1" applyFill="1" applyBorder="1" applyAlignment="1">
      <alignment horizontal="justify" vertical="center"/>
    </xf>
    <xf numFmtId="198" fontId="22" fillId="0" borderId="0" xfId="0" applyNumberFormat="1" applyFont="1" applyFill="1" applyBorder="1" applyAlignment="1">
      <alignment horizontal="right" vertical="center" shrinkToFit="1"/>
    </xf>
    <xf numFmtId="0" fontId="20" fillId="0" borderId="17" xfId="0" applyFont="1" applyFill="1" applyBorder="1" applyAlignment="1">
      <alignment horizontal="justify" vertical="center" indent="1"/>
    </xf>
    <xf numFmtId="0" fontId="20" fillId="0" borderId="40" xfId="0" applyFont="1" applyFill="1" applyBorder="1" applyAlignment="1">
      <alignment vertical="center"/>
    </xf>
    <xf numFmtId="0" fontId="20" fillId="0" borderId="34" xfId="0" applyFont="1" applyFill="1" applyBorder="1" applyAlignment="1">
      <alignment vertical="center"/>
    </xf>
    <xf numFmtId="185" fontId="20" fillId="0" borderId="31" xfId="0" applyNumberFormat="1" applyFont="1" applyFill="1" applyBorder="1" applyAlignment="1">
      <alignment horizontal="right" vertical="center" shrinkToFit="1"/>
    </xf>
    <xf numFmtId="200" fontId="25" fillId="0" borderId="10" xfId="0" applyNumberFormat="1" applyFont="1" applyFill="1" applyBorder="1"/>
    <xf numFmtId="206" fontId="20" fillId="0" borderId="0" xfId="44" applyNumberFormat="1" applyFont="1" applyAlignment="1">
      <alignment horizontal="left"/>
    </xf>
    <xf numFmtId="0" fontId="22" fillId="0" borderId="10" xfId="0" applyFont="1" applyBorder="1" applyAlignment="1">
      <alignment vertical="center"/>
    </xf>
    <xf numFmtId="196" fontId="34" fillId="0" borderId="20" xfId="33" applyNumberFormat="1" applyFont="1" applyFill="1" applyBorder="1" applyAlignment="1" applyProtection="1">
      <alignment horizontal="right" vertical="center"/>
    </xf>
    <xf numFmtId="206" fontId="34" fillId="0" borderId="25" xfId="44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Alignment="1">
      <alignment horizontal="right" vertical="center"/>
    </xf>
    <xf numFmtId="0" fontId="20" fillId="6" borderId="20" xfId="0" applyFont="1" applyFill="1" applyBorder="1"/>
    <xf numFmtId="197" fontId="20" fillId="0" borderId="10" xfId="0" applyNumberFormat="1" applyFont="1" applyBorder="1" applyAlignment="1">
      <alignment horizontal="right"/>
    </xf>
    <xf numFmtId="0" fontId="22" fillId="21" borderId="20" xfId="0" applyFont="1" applyFill="1" applyBorder="1"/>
    <xf numFmtId="0" fontId="35" fillId="0" borderId="0" xfId="0" applyNumberFormat="1" applyFont="1" applyAlignment="1">
      <alignment horizontal="right" vertical="center"/>
    </xf>
    <xf numFmtId="0" fontId="25" fillId="0" borderId="0" xfId="0" applyNumberFormat="1" applyFont="1" applyBorder="1" applyAlignment="1">
      <alignment horizontal="right" vertical="center"/>
    </xf>
    <xf numFmtId="185" fontId="29" fillId="0" borderId="0" xfId="0" applyNumberFormat="1" applyFont="1" applyBorder="1"/>
    <xf numFmtId="185" fontId="29" fillId="0" borderId="0" xfId="0" applyNumberFormat="1" applyFont="1" applyBorder="1" applyAlignment="1">
      <alignment vertical="center"/>
    </xf>
    <xf numFmtId="0" fontId="20" fillId="0" borderId="59" xfId="0" applyFont="1" applyBorder="1"/>
    <xf numFmtId="183" fontId="33" fillId="0" borderId="60" xfId="0" applyNumberFormat="1" applyFont="1" applyBorder="1"/>
    <xf numFmtId="189" fontId="25" fillId="0" borderId="10" xfId="0" applyNumberFormat="1" applyFont="1" applyBorder="1" applyAlignment="1">
      <alignment horizontal="right"/>
    </xf>
    <xf numFmtId="180" fontId="20" fillId="0" borderId="30" xfId="0" applyNumberFormat="1" applyFont="1" applyFill="1" applyBorder="1" applyAlignment="1">
      <alignment vertical="center"/>
    </xf>
    <xf numFmtId="194" fontId="20" fillId="0" borderId="30" xfId="0" applyNumberFormat="1" applyFont="1" applyFill="1" applyBorder="1" applyAlignment="1">
      <alignment vertical="center"/>
    </xf>
    <xf numFmtId="185" fontId="22" fillId="0" borderId="30" xfId="0" applyNumberFormat="1" applyFont="1" applyFill="1" applyBorder="1" applyAlignment="1">
      <alignment horizontal="right" vertical="center"/>
    </xf>
    <xf numFmtId="189" fontId="20" fillId="0" borderId="0" xfId="33" applyNumberFormat="1" applyFont="1" applyFill="1" applyBorder="1" applyAlignment="1" applyProtection="1">
      <alignment vertical="center"/>
    </xf>
    <xf numFmtId="189" fontId="20" fillId="0" borderId="0" xfId="0" applyNumberFormat="1" applyFont="1" applyFill="1" applyBorder="1" applyAlignment="1">
      <alignment vertical="center"/>
    </xf>
    <xf numFmtId="189" fontId="20" fillId="0" borderId="31" xfId="0" applyNumberFormat="1" applyFont="1" applyFill="1" applyBorder="1" applyAlignment="1">
      <alignment vertical="center"/>
    </xf>
    <xf numFmtId="176" fontId="22" fillId="0" borderId="0" xfId="0" applyNumberFormat="1" applyFont="1" applyFill="1" applyBorder="1" applyAlignment="1">
      <alignment horizontal="right" vertical="center"/>
    </xf>
    <xf numFmtId="0" fontId="23" fillId="0" borderId="69" xfId="0" applyFont="1" applyFill="1" applyBorder="1" applyAlignment="1">
      <alignment horizontal="center" vertical="center"/>
    </xf>
    <xf numFmtId="177" fontId="21" fillId="25" borderId="0" xfId="0" applyNumberFormat="1" applyFont="1" applyFill="1" applyBorder="1" applyAlignment="1">
      <alignment vertical="center"/>
    </xf>
    <xf numFmtId="179" fontId="21" fillId="25" borderId="0" xfId="0" applyNumberFormat="1" applyFont="1" applyFill="1" applyBorder="1" applyAlignment="1">
      <alignment vertical="center"/>
    </xf>
    <xf numFmtId="181" fontId="21" fillId="25" borderId="0" xfId="0" applyNumberFormat="1" applyFont="1" applyFill="1" applyBorder="1" applyAlignment="1">
      <alignment vertical="center"/>
    </xf>
    <xf numFmtId="176" fontId="23" fillId="25" borderId="31" xfId="0" applyNumberFormat="1" applyFont="1" applyFill="1" applyBorder="1" applyAlignment="1">
      <alignment horizontal="right" vertical="center" indent="4"/>
    </xf>
    <xf numFmtId="176" fontId="23" fillId="0" borderId="31" xfId="0" applyNumberFormat="1" applyFont="1" applyFill="1" applyBorder="1" applyAlignment="1">
      <alignment horizontal="right" vertical="center" indent="4"/>
    </xf>
    <xf numFmtId="183" fontId="20" fillId="25" borderId="0" xfId="0" applyNumberFormat="1" applyFont="1" applyFill="1" applyBorder="1" applyAlignment="1">
      <alignment horizontal="right" vertical="center"/>
    </xf>
    <xf numFmtId="180" fontId="20" fillId="25" borderId="0" xfId="0" applyNumberFormat="1" applyFont="1" applyFill="1" applyBorder="1" applyAlignment="1">
      <alignment horizontal="right" vertical="center"/>
    </xf>
    <xf numFmtId="183" fontId="20" fillId="25" borderId="31" xfId="0" applyNumberFormat="1" applyFont="1" applyFill="1" applyBorder="1" applyAlignment="1">
      <alignment horizontal="right" vertical="center"/>
    </xf>
    <xf numFmtId="185" fontId="20" fillId="26" borderId="0" xfId="33" applyNumberFormat="1" applyFont="1" applyFill="1" applyBorder="1" applyAlignment="1" applyProtection="1">
      <alignment vertical="center"/>
    </xf>
    <xf numFmtId="176" fontId="22" fillId="26" borderId="18" xfId="0" applyNumberFormat="1" applyFont="1" applyFill="1" applyBorder="1" applyAlignment="1">
      <alignment vertical="center"/>
    </xf>
    <xf numFmtId="176" fontId="22" fillId="26" borderId="0" xfId="0" applyNumberFormat="1" applyFont="1" applyFill="1" applyBorder="1" applyAlignment="1">
      <alignment vertical="center"/>
    </xf>
    <xf numFmtId="189" fontId="22" fillId="26" borderId="0" xfId="0" applyNumberFormat="1" applyFont="1" applyFill="1" applyBorder="1" applyAlignment="1">
      <alignment vertical="center"/>
    </xf>
    <xf numFmtId="176" fontId="20" fillId="25" borderId="0" xfId="33" applyNumberFormat="1" applyFont="1" applyFill="1" applyBorder="1" applyAlignment="1" applyProtection="1">
      <alignment horizontal="right" vertical="center" shrinkToFit="1"/>
    </xf>
    <xf numFmtId="194" fontId="20" fillId="25" borderId="0" xfId="33" applyNumberFormat="1" applyFont="1" applyFill="1" applyBorder="1" applyAlignment="1" applyProtection="1">
      <alignment vertical="center" shrinkToFit="1"/>
    </xf>
    <xf numFmtId="196" fontId="20" fillId="25" borderId="0" xfId="33" applyNumberFormat="1" applyFont="1" applyFill="1" applyBorder="1" applyAlignment="1" applyProtection="1">
      <alignment vertical="center" shrinkToFit="1"/>
    </xf>
    <xf numFmtId="185" fontId="20" fillId="25" borderId="0" xfId="33" applyNumberFormat="1" applyFont="1" applyFill="1" applyBorder="1" applyAlignment="1" applyProtection="1">
      <alignment vertical="center" shrinkToFit="1"/>
    </xf>
    <xf numFmtId="0" fontId="22" fillId="26" borderId="11" xfId="0" applyFont="1" applyFill="1" applyBorder="1" applyAlignment="1">
      <alignment horizontal="center" vertical="center"/>
    </xf>
    <xf numFmtId="0" fontId="22" fillId="26" borderId="13" xfId="0" applyFont="1" applyFill="1" applyBorder="1" applyAlignment="1">
      <alignment horizontal="center" vertical="center"/>
    </xf>
    <xf numFmtId="185" fontId="22" fillId="26" borderId="18" xfId="0" applyNumberFormat="1" applyFont="1" applyFill="1" applyBorder="1" applyAlignment="1">
      <alignment horizontal="right" vertical="center"/>
    </xf>
    <xf numFmtId="186" fontId="22" fillId="26" borderId="18" xfId="0" applyNumberFormat="1" applyFont="1" applyFill="1" applyBorder="1" applyAlignment="1">
      <alignment horizontal="right" vertical="center"/>
    </xf>
    <xf numFmtId="186" fontId="22" fillId="26" borderId="32" xfId="0" applyNumberFormat="1" applyFont="1" applyFill="1" applyBorder="1" applyAlignment="1">
      <alignment horizontal="right" vertical="center"/>
    </xf>
    <xf numFmtId="176" fontId="22" fillId="26" borderId="0" xfId="33" applyNumberFormat="1" applyFont="1" applyFill="1" applyBorder="1" applyAlignment="1" applyProtection="1">
      <alignment horizontal="right" vertical="center" shrinkToFit="1"/>
    </xf>
    <xf numFmtId="178" fontId="22" fillId="26" borderId="0" xfId="0" applyNumberFormat="1" applyFont="1" applyFill="1" applyBorder="1" applyAlignment="1">
      <alignment vertical="center"/>
    </xf>
    <xf numFmtId="178" fontId="22" fillId="26" borderId="30" xfId="0" applyNumberFormat="1" applyFont="1" applyFill="1" applyBorder="1" applyAlignment="1">
      <alignment vertical="center"/>
    </xf>
    <xf numFmtId="194" fontId="22" fillId="26" borderId="0" xfId="33" applyNumberFormat="1" applyFont="1" applyFill="1" applyBorder="1" applyAlignment="1" applyProtection="1">
      <alignment vertical="center" shrinkToFit="1"/>
    </xf>
    <xf numFmtId="196" fontId="22" fillId="26" borderId="0" xfId="33" applyNumberFormat="1" applyFont="1" applyFill="1" applyBorder="1" applyAlignment="1" applyProtection="1">
      <alignment vertical="center" shrinkToFit="1"/>
    </xf>
    <xf numFmtId="185" fontId="22" fillId="26" borderId="0" xfId="33" applyNumberFormat="1" applyFont="1" applyFill="1" applyBorder="1" applyAlignment="1" applyProtection="1">
      <alignment vertical="center" shrinkToFit="1"/>
    </xf>
    <xf numFmtId="185" fontId="22" fillId="26" borderId="0" xfId="0" applyNumberFormat="1" applyFont="1" applyFill="1" applyBorder="1" applyAlignment="1">
      <alignment vertical="center"/>
    </xf>
    <xf numFmtId="185" fontId="22" fillId="26" borderId="30" xfId="0" applyNumberFormat="1" applyFont="1" applyFill="1" applyBorder="1" applyAlignment="1">
      <alignment vertical="center"/>
    </xf>
    <xf numFmtId="186" fontId="20" fillId="26" borderId="31" xfId="0" applyNumberFormat="1" applyFont="1" applyFill="1" applyBorder="1" applyAlignment="1">
      <alignment horizontal="right" vertical="center" shrinkToFit="1"/>
    </xf>
    <xf numFmtId="179" fontId="20" fillId="26" borderId="31" xfId="0" applyNumberFormat="1" applyFont="1" applyFill="1" applyBorder="1" applyAlignment="1">
      <alignment horizontal="right" vertical="center" shrinkToFit="1"/>
    </xf>
    <xf numFmtId="186" fontId="20" fillId="26" borderId="35" xfId="0" applyNumberFormat="1" applyFont="1" applyFill="1" applyBorder="1" applyAlignment="1">
      <alignment horizontal="right" vertical="center" shrinkToFit="1"/>
    </xf>
    <xf numFmtId="189" fontId="20" fillId="25" borderId="0" xfId="0" applyNumberFormat="1" applyFont="1" applyFill="1" applyBorder="1" applyAlignment="1">
      <alignment vertical="center" shrinkToFit="1"/>
    </xf>
    <xf numFmtId="189" fontId="20" fillId="25" borderId="18" xfId="0" applyNumberFormat="1" applyFont="1" applyFill="1" applyBorder="1" applyAlignment="1">
      <alignment vertical="center" shrinkToFit="1"/>
    </xf>
    <xf numFmtId="191" fontId="20" fillId="25" borderId="0" xfId="0" applyNumberFormat="1" applyFont="1" applyFill="1" applyBorder="1" applyAlignment="1">
      <alignment vertical="center" shrinkToFit="1"/>
    </xf>
    <xf numFmtId="178" fontId="20" fillId="25" borderId="0" xfId="0" applyNumberFormat="1" applyFont="1" applyFill="1" applyBorder="1" applyAlignment="1">
      <alignment vertical="center" shrinkToFit="1"/>
    </xf>
    <xf numFmtId="189" fontId="22" fillId="26" borderId="18" xfId="0" applyNumberFormat="1" applyFont="1" applyFill="1" applyBorder="1" applyAlignment="1">
      <alignment vertical="center" shrinkToFit="1"/>
    </xf>
    <xf numFmtId="197" fontId="22" fillId="26" borderId="18" xfId="0" applyNumberFormat="1" applyFont="1" applyFill="1" applyBorder="1" applyAlignment="1">
      <alignment horizontal="right" vertical="center" shrinkToFit="1"/>
    </xf>
    <xf numFmtId="187" fontId="22" fillId="26" borderId="32" xfId="0" applyNumberFormat="1" applyFont="1" applyFill="1" applyBorder="1" applyAlignment="1">
      <alignment horizontal="right" vertical="center" shrinkToFit="1"/>
    </xf>
    <xf numFmtId="189" fontId="22" fillId="26" borderId="0" xfId="0" applyNumberFormat="1" applyFont="1" applyFill="1" applyBorder="1" applyAlignment="1">
      <alignment vertical="center" shrinkToFit="1"/>
    </xf>
    <xf numFmtId="197" fontId="20" fillId="26" borderId="0" xfId="0" applyNumberFormat="1" applyFont="1" applyFill="1" applyBorder="1" applyAlignment="1">
      <alignment vertical="center" shrinkToFit="1"/>
    </xf>
    <xf numFmtId="0" fontId="22" fillId="26" borderId="30" xfId="0" applyFont="1" applyFill="1" applyBorder="1" applyAlignment="1">
      <alignment vertical="center" shrinkToFit="1"/>
    </xf>
    <xf numFmtId="197" fontId="22" fillId="26" borderId="0" xfId="0" applyNumberFormat="1" applyFont="1" applyFill="1" applyBorder="1" applyAlignment="1">
      <alignment horizontal="right" vertical="center" shrinkToFit="1"/>
    </xf>
    <xf numFmtId="191" fontId="22" fillId="26" borderId="30" xfId="0" applyNumberFormat="1" applyFont="1" applyFill="1" applyBorder="1" applyAlignment="1">
      <alignment vertical="center" shrinkToFit="1"/>
    </xf>
    <xf numFmtId="178" fontId="22" fillId="26" borderId="30" xfId="0" applyNumberFormat="1" applyFont="1" applyFill="1" applyBorder="1" applyAlignment="1">
      <alignment vertical="center" shrinkToFit="1"/>
    </xf>
    <xf numFmtId="185" fontId="20" fillId="0" borderId="66" xfId="0" applyNumberFormat="1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89" fontId="20" fillId="0" borderId="0" xfId="0" applyNumberFormat="1" applyFont="1" applyFill="1" applyBorder="1" applyAlignment="1">
      <alignment horizontal="right" vertical="center"/>
    </xf>
    <xf numFmtId="185" fontId="20" fillId="0" borderId="0" xfId="0" applyNumberFormat="1" applyFont="1" applyFill="1" applyBorder="1" applyAlignment="1">
      <alignment horizontal="right" vertical="center"/>
    </xf>
    <xf numFmtId="0" fontId="20" fillId="0" borderId="20" xfId="0" applyFont="1" applyFill="1" applyBorder="1" applyAlignment="1">
      <alignment horizontal="center" vertical="center"/>
    </xf>
    <xf numFmtId="176" fontId="20" fillId="0" borderId="31" xfId="33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distributed" vertical="center"/>
    </xf>
    <xf numFmtId="0" fontId="20" fillId="0" borderId="34" xfId="0" applyFont="1" applyFill="1" applyBorder="1" applyAlignment="1">
      <alignment horizontal="distributed" vertical="center"/>
    </xf>
    <xf numFmtId="0" fontId="22" fillId="0" borderId="20" xfId="0" applyFont="1" applyFill="1" applyBorder="1" applyAlignment="1">
      <alignment horizontal="center" vertical="center"/>
    </xf>
    <xf numFmtId="189" fontId="22" fillId="0" borderId="0" xfId="0" applyNumberFormat="1" applyFont="1" applyFill="1" applyBorder="1" applyAlignment="1">
      <alignment horizontal="right" vertical="center"/>
    </xf>
    <xf numFmtId="185" fontId="20" fillId="0" borderId="0" xfId="0" applyNumberFormat="1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distributed" vertical="center"/>
    </xf>
    <xf numFmtId="176" fontId="20" fillId="26" borderId="0" xfId="33" applyNumberFormat="1" applyFont="1" applyFill="1" applyBorder="1" applyAlignment="1" applyProtection="1">
      <alignment vertical="center"/>
    </xf>
    <xf numFmtId="176" fontId="20" fillId="26" borderId="0" xfId="33" applyNumberFormat="1" applyFont="1" applyFill="1" applyBorder="1" applyAlignment="1" applyProtection="1">
      <alignment vertical="center" shrinkToFit="1"/>
    </xf>
    <xf numFmtId="176" fontId="20" fillId="26" borderId="31" xfId="33" applyNumberFormat="1" applyFont="1" applyFill="1" applyBorder="1" applyAlignment="1" applyProtection="1">
      <alignment vertical="center"/>
    </xf>
    <xf numFmtId="185" fontId="20" fillId="26" borderId="0" xfId="0" applyNumberFormat="1" applyFont="1" applyFill="1" applyBorder="1" applyAlignment="1">
      <alignment horizontal="right" vertical="center"/>
    </xf>
    <xf numFmtId="189" fontId="20" fillId="26" borderId="0" xfId="0" applyNumberFormat="1" applyFont="1" applyFill="1" applyBorder="1" applyAlignment="1">
      <alignment horizontal="right" vertical="center"/>
    </xf>
    <xf numFmtId="176" fontId="20" fillId="26" borderId="31" xfId="33" applyNumberFormat="1" applyFont="1" applyFill="1" applyBorder="1" applyAlignment="1" applyProtection="1">
      <alignment horizontal="right" vertical="center"/>
    </xf>
    <xf numFmtId="189" fontId="20" fillId="26" borderId="0" xfId="0" applyNumberFormat="1" applyFont="1" applyFill="1" applyBorder="1" applyAlignment="1">
      <alignment vertical="center"/>
    </xf>
    <xf numFmtId="185" fontId="20" fillId="26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40" xfId="0" applyFont="1" applyFill="1" applyBorder="1"/>
    <xf numFmtId="0" fontId="20" fillId="0" borderId="75" xfId="0" applyFont="1" applyFill="1" applyBorder="1" applyAlignment="1">
      <alignment horizontal="center" vertical="center"/>
    </xf>
    <xf numFmtId="0" fontId="20" fillId="0" borderId="77" xfId="0" applyFont="1" applyFill="1" applyBorder="1" applyAlignment="1">
      <alignment horizontal="distributed" vertical="center"/>
    </xf>
    <xf numFmtId="0" fontId="20" fillId="0" borderId="77" xfId="0" applyFont="1" applyFill="1" applyBorder="1" applyAlignment="1">
      <alignment horizontal="distributed" vertical="center" shrinkToFit="1"/>
    </xf>
    <xf numFmtId="0" fontId="20" fillId="0" borderId="78" xfId="0" applyFont="1" applyFill="1" applyBorder="1" applyAlignment="1">
      <alignment horizontal="justify" vertical="center" indent="1"/>
    </xf>
    <xf numFmtId="0" fontId="20" fillId="0" borderId="49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0" fillId="0" borderId="58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distributed" vertical="center"/>
    </xf>
    <xf numFmtId="178" fontId="20" fillId="0" borderId="0" xfId="0" applyNumberFormat="1" applyFont="1" applyFill="1" applyBorder="1" applyAlignment="1">
      <alignment vertical="center"/>
    </xf>
    <xf numFmtId="189" fontId="21" fillId="0" borderId="0" xfId="0" applyNumberFormat="1" applyFont="1" applyFill="1" applyBorder="1" applyAlignment="1">
      <alignment vertical="center"/>
    </xf>
    <xf numFmtId="178" fontId="22" fillId="0" borderId="0" xfId="0" applyNumberFormat="1" applyFont="1" applyFill="1" applyBorder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191" fontId="20" fillId="0" borderId="0" xfId="0" applyNumberFormat="1" applyFont="1" applyFill="1" applyBorder="1" applyAlignment="1">
      <alignment vertical="center"/>
    </xf>
    <xf numFmtId="187" fontId="20" fillId="0" borderId="0" xfId="0" applyNumberFormat="1" applyFont="1" applyFill="1" applyBorder="1" applyAlignment="1">
      <alignment vertical="center" shrinkToFit="1"/>
    </xf>
    <xf numFmtId="0" fontId="36" fillId="0" borderId="0" xfId="0" applyFont="1"/>
    <xf numFmtId="0" fontId="37" fillId="0" borderId="0" xfId="0" applyFont="1" applyBorder="1" applyAlignment="1">
      <alignment horizontal="center" vertical="center"/>
    </xf>
    <xf numFmtId="0" fontId="37" fillId="0" borderId="0" xfId="0" applyFont="1"/>
    <xf numFmtId="0" fontId="36" fillId="0" borderId="0" xfId="0" applyFont="1" applyAlignment="1">
      <alignment vertical="center"/>
    </xf>
    <xf numFmtId="184" fontId="20" fillId="0" borderId="43" xfId="0" applyNumberFormat="1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distributed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1" fillId="0" borderId="4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distributed" vertical="center"/>
    </xf>
    <xf numFmtId="176" fontId="20" fillId="0" borderId="0" xfId="0" applyNumberFormat="1" applyFont="1" applyFill="1" applyBorder="1" applyAlignment="1">
      <alignment horizontal="right" vertical="center"/>
    </xf>
    <xf numFmtId="178" fontId="20" fillId="0" borderId="0" xfId="0" applyNumberFormat="1" applyFont="1" applyFill="1" applyBorder="1" applyAlignment="1">
      <alignment vertical="center"/>
    </xf>
    <xf numFmtId="185" fontId="20" fillId="0" borderId="0" xfId="0" applyNumberFormat="1" applyFont="1" applyFill="1" applyBorder="1" applyAlignment="1">
      <alignment vertical="center"/>
    </xf>
    <xf numFmtId="178" fontId="22" fillId="0" borderId="18" xfId="0" applyNumberFormat="1" applyFont="1" applyFill="1" applyBorder="1" applyAlignment="1">
      <alignment vertical="center"/>
    </xf>
    <xf numFmtId="189" fontId="20" fillId="0" borderId="0" xfId="33" applyNumberFormat="1" applyFont="1" applyFill="1" applyBorder="1" applyAlignment="1" applyProtection="1">
      <alignment vertical="center"/>
    </xf>
    <xf numFmtId="178" fontId="20" fillId="0" borderId="0" xfId="0" applyNumberFormat="1" applyFont="1" applyFill="1" applyBorder="1" applyAlignment="1">
      <alignment vertical="center" shrinkToFit="1"/>
    </xf>
    <xf numFmtId="176" fontId="20" fillId="0" borderId="0" xfId="0" applyNumberFormat="1" applyFont="1" applyFill="1" applyBorder="1" applyAlignment="1">
      <alignment vertical="center"/>
    </xf>
    <xf numFmtId="176" fontId="20" fillId="0" borderId="0" xfId="33" applyNumberFormat="1" applyFont="1" applyFill="1" applyBorder="1" applyAlignment="1" applyProtection="1">
      <alignment vertical="center"/>
    </xf>
    <xf numFmtId="189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176" fontId="22" fillId="0" borderId="18" xfId="0" applyNumberFormat="1" applyFont="1" applyFill="1" applyBorder="1" applyAlignment="1">
      <alignment vertical="center"/>
    </xf>
    <xf numFmtId="176" fontId="20" fillId="0" borderId="31" xfId="33" applyNumberFormat="1" applyFont="1" applyFill="1" applyBorder="1" applyAlignment="1" applyProtection="1">
      <alignment horizontal="right" vertical="center"/>
    </xf>
    <xf numFmtId="189" fontId="20" fillId="0" borderId="31" xfId="0" applyNumberFormat="1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189" fontId="20" fillId="0" borderId="0" xfId="0" applyNumberFormat="1" applyFont="1" applyFill="1" applyBorder="1" applyAlignment="1">
      <alignment vertical="center"/>
    </xf>
    <xf numFmtId="176" fontId="20" fillId="0" borderId="31" xfId="0" applyNumberFormat="1" applyFont="1" applyFill="1" applyBorder="1" applyAlignment="1">
      <alignment vertical="center"/>
    </xf>
    <xf numFmtId="185" fontId="20" fillId="0" borderId="0" xfId="0" applyNumberFormat="1" applyFont="1" applyFill="1" applyBorder="1" applyAlignment="1">
      <alignment vertical="center" shrinkToFit="1"/>
    </xf>
    <xf numFmtId="178" fontId="20" fillId="0" borderId="31" xfId="0" applyNumberFormat="1" applyFont="1" applyFill="1" applyBorder="1" applyAlignment="1">
      <alignment vertical="center" shrinkToFit="1"/>
    </xf>
    <xf numFmtId="176" fontId="20" fillId="0" borderId="31" xfId="33" applyNumberFormat="1" applyFont="1" applyFill="1" applyBorder="1" applyAlignment="1" applyProtection="1">
      <alignment vertical="center"/>
    </xf>
    <xf numFmtId="0" fontId="22" fillId="0" borderId="1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distributed" vertical="center"/>
    </xf>
    <xf numFmtId="0" fontId="20" fillId="0" borderId="34" xfId="0" applyFont="1" applyFill="1" applyBorder="1" applyAlignment="1">
      <alignment horizontal="distributed" vertical="center"/>
    </xf>
    <xf numFmtId="189" fontId="20" fillId="0" borderId="15" xfId="0" applyNumberFormat="1" applyFont="1" applyFill="1" applyBorder="1" applyAlignment="1">
      <alignment horizontal="right" vertical="center"/>
    </xf>
    <xf numFmtId="176" fontId="20" fillId="26" borderId="0" xfId="33" applyNumberFormat="1" applyFont="1" applyFill="1" applyBorder="1" applyAlignment="1" applyProtection="1">
      <alignment horizontal="right" vertical="center" shrinkToFit="1"/>
    </xf>
    <xf numFmtId="178" fontId="20" fillId="26" borderId="0" xfId="0" applyNumberFormat="1" applyFont="1" applyFill="1" applyBorder="1" applyAlignment="1">
      <alignment vertical="center"/>
    </xf>
    <xf numFmtId="194" fontId="20" fillId="26" borderId="0" xfId="33" applyNumberFormat="1" applyFont="1" applyFill="1" applyBorder="1" applyAlignment="1" applyProtection="1">
      <alignment vertical="center" shrinkToFit="1"/>
    </xf>
    <xf numFmtId="196" fontId="20" fillId="26" borderId="0" xfId="33" applyNumberFormat="1" applyFont="1" applyFill="1" applyBorder="1" applyAlignment="1" applyProtection="1">
      <alignment vertical="center" shrinkToFit="1"/>
    </xf>
    <xf numFmtId="185" fontId="20" fillId="26" borderId="0" xfId="33" applyNumberFormat="1" applyFont="1" applyFill="1" applyBorder="1" applyAlignment="1" applyProtection="1">
      <alignment vertical="center" shrinkToFit="1"/>
    </xf>
    <xf numFmtId="189" fontId="20" fillId="26" borderId="18" xfId="0" applyNumberFormat="1" applyFont="1" applyFill="1" applyBorder="1" applyAlignment="1">
      <alignment vertical="center" shrinkToFit="1"/>
    </xf>
    <xf numFmtId="197" fontId="20" fillId="26" borderId="18" xfId="0" applyNumberFormat="1" applyFont="1" applyFill="1" applyBorder="1" applyAlignment="1">
      <alignment horizontal="right" vertical="center" shrinkToFit="1"/>
    </xf>
    <xf numFmtId="189" fontId="20" fillId="26" borderId="0" xfId="0" applyNumberFormat="1" applyFont="1" applyFill="1" applyBorder="1" applyAlignment="1">
      <alignment vertical="center" shrinkToFit="1"/>
    </xf>
    <xf numFmtId="197" fontId="20" fillId="26" borderId="0" xfId="0" applyNumberFormat="1" applyFont="1" applyFill="1" applyBorder="1" applyAlignment="1">
      <alignment horizontal="right" vertical="center" shrinkToFit="1"/>
    </xf>
    <xf numFmtId="187" fontId="20" fillId="26" borderId="18" xfId="0" applyNumberFormat="1" applyFont="1" applyFill="1" applyBorder="1" applyAlignment="1">
      <alignment horizontal="right" vertical="center" shrinkToFit="1"/>
    </xf>
    <xf numFmtId="0" fontId="20" fillId="26" borderId="0" xfId="0" applyFont="1" applyFill="1" applyBorder="1" applyAlignment="1">
      <alignment vertical="center" shrinkToFit="1"/>
    </xf>
    <xf numFmtId="191" fontId="20" fillId="26" borderId="0" xfId="0" applyNumberFormat="1" applyFont="1" applyFill="1" applyBorder="1" applyAlignment="1">
      <alignment vertical="center" shrinkToFit="1"/>
    </xf>
    <xf numFmtId="178" fontId="20" fillId="26" borderId="0" xfId="0" applyNumberFormat="1" applyFont="1" applyFill="1" applyBorder="1" applyAlignment="1">
      <alignment vertical="center" shrinkToFit="1"/>
    </xf>
    <xf numFmtId="198" fontId="20" fillId="0" borderId="74" xfId="0" applyNumberFormat="1" applyFont="1" applyFill="1" applyBorder="1" applyAlignment="1">
      <alignment horizontal="right" vertical="center" shrinkToFit="1"/>
    </xf>
    <xf numFmtId="185" fontId="20" fillId="0" borderId="74" xfId="0" applyNumberFormat="1" applyFont="1" applyFill="1" applyBorder="1" applyAlignment="1">
      <alignment horizontal="right" vertical="center" shrinkToFit="1"/>
    </xf>
    <xf numFmtId="199" fontId="20" fillId="0" borderId="0" xfId="0" applyNumberFormat="1" applyFont="1" applyFill="1" applyBorder="1" applyAlignment="1">
      <alignment horizontal="right" vertical="center" shrinkToFit="1"/>
    </xf>
    <xf numFmtId="185" fontId="20" fillId="0" borderId="12" xfId="0" applyNumberFormat="1" applyFont="1" applyFill="1" applyBorder="1" applyAlignment="1">
      <alignment horizontal="right" vertical="center" shrinkToFit="1"/>
    </xf>
    <xf numFmtId="185" fontId="20" fillId="0" borderId="15" xfId="0" applyNumberFormat="1" applyFont="1" applyFill="1" applyBorder="1" applyAlignment="1">
      <alignment horizontal="right" vertical="center"/>
    </xf>
    <xf numFmtId="185" fontId="20" fillId="0" borderId="79" xfId="0" applyNumberFormat="1" applyFont="1" applyFill="1" applyBorder="1" applyAlignment="1">
      <alignment horizontal="right" vertical="center"/>
    </xf>
    <xf numFmtId="185" fontId="20" fillId="0" borderId="12" xfId="0" applyNumberFormat="1" applyFont="1" applyFill="1" applyBorder="1" applyAlignment="1">
      <alignment horizontal="right" vertical="center"/>
    </xf>
    <xf numFmtId="185" fontId="20" fillId="0" borderId="38" xfId="0" applyNumberFormat="1" applyFont="1" applyFill="1" applyBorder="1" applyAlignment="1">
      <alignment horizontal="right" vertical="center"/>
    </xf>
    <xf numFmtId="194" fontId="20" fillId="0" borderId="0" xfId="0" applyNumberFormat="1" applyFont="1" applyFill="1" applyBorder="1" applyAlignment="1">
      <alignment vertical="center"/>
    </xf>
    <xf numFmtId="176" fontId="20" fillId="0" borderId="12" xfId="0" applyNumberFormat="1" applyFont="1" applyFill="1" applyBorder="1" applyAlignment="1">
      <alignment horizontal="right" vertical="center"/>
    </xf>
    <xf numFmtId="183" fontId="20" fillId="0" borderId="15" xfId="0" applyNumberFormat="1" applyFont="1" applyFill="1" applyBorder="1" applyAlignment="1">
      <alignment vertical="center"/>
    </xf>
    <xf numFmtId="176" fontId="20" fillId="0" borderId="15" xfId="0" applyNumberFormat="1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vertical="center"/>
    </xf>
    <xf numFmtId="186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39" fillId="0" borderId="12" xfId="0" applyFont="1" applyFill="1" applyBorder="1" applyAlignment="1">
      <alignment horizontal="center" vertical="center"/>
    </xf>
    <xf numFmtId="0" fontId="39" fillId="0" borderId="18" xfId="0" applyFont="1" applyFill="1" applyBorder="1" applyAlignment="1">
      <alignment horizontal="center" vertical="center"/>
    </xf>
    <xf numFmtId="0" fontId="39" fillId="0" borderId="30" xfId="0" applyFont="1" applyFill="1" applyBorder="1" applyAlignment="1">
      <alignment horizontal="center" vertical="center"/>
    </xf>
    <xf numFmtId="188" fontId="38" fillId="0" borderId="31" xfId="0" applyNumberFormat="1" applyFont="1" applyFill="1" applyBorder="1" applyAlignment="1">
      <alignment horizontal="right" vertical="center" indent="1"/>
    </xf>
    <xf numFmtId="0" fontId="39" fillId="0" borderId="35" xfId="0" applyFont="1" applyFill="1" applyBorder="1" applyAlignment="1">
      <alignment horizontal="right" vertical="center" indent="1"/>
    </xf>
    <xf numFmtId="185" fontId="38" fillId="0" borderId="18" xfId="0" applyNumberFormat="1" applyFont="1" applyFill="1" applyBorder="1" applyAlignment="1">
      <alignment horizontal="right" vertical="center"/>
    </xf>
    <xf numFmtId="189" fontId="39" fillId="0" borderId="31" xfId="0" applyNumberFormat="1" applyFont="1" applyFill="1" applyBorder="1" applyAlignment="1">
      <alignment horizontal="right" vertical="center"/>
    </xf>
    <xf numFmtId="185" fontId="39" fillId="0" borderId="35" xfId="0" applyNumberFormat="1" applyFont="1" applyFill="1" applyBorder="1" applyAlignment="1">
      <alignment horizontal="right" vertical="center"/>
    </xf>
    <xf numFmtId="185" fontId="20" fillId="0" borderId="0" xfId="0" applyNumberFormat="1" applyFont="1" applyFill="1" applyBorder="1" applyAlignment="1">
      <alignment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176" fontId="23" fillId="0" borderId="35" xfId="0" applyNumberFormat="1" applyFont="1" applyFill="1" applyBorder="1" applyAlignment="1">
      <alignment horizontal="right" vertical="center" indent="4"/>
    </xf>
    <xf numFmtId="0" fontId="40" fillId="0" borderId="32" xfId="0" applyFont="1" applyFill="1" applyBorder="1" applyAlignment="1">
      <alignment horizontal="center" vertical="center"/>
    </xf>
    <xf numFmtId="176" fontId="40" fillId="0" borderId="35" xfId="0" applyNumberFormat="1" applyFont="1" applyFill="1" applyBorder="1" applyAlignment="1">
      <alignment horizontal="right" vertical="center" indent="4"/>
    </xf>
    <xf numFmtId="176" fontId="39" fillId="0" borderId="31" xfId="0" applyNumberFormat="1" applyFont="1" applyFill="1" applyBorder="1" applyAlignment="1">
      <alignment horizontal="center" vertical="center"/>
    </xf>
    <xf numFmtId="182" fontId="39" fillId="0" borderId="31" xfId="0" applyNumberFormat="1" applyFont="1" applyFill="1" applyBorder="1" applyAlignment="1">
      <alignment horizontal="center" vertical="center"/>
    </xf>
    <xf numFmtId="182" fontId="39" fillId="0" borderId="35" xfId="0" applyNumberFormat="1" applyFont="1" applyFill="1" applyBorder="1" applyAlignment="1">
      <alignment horizontal="center" vertical="center"/>
    </xf>
    <xf numFmtId="186" fontId="38" fillId="0" borderId="18" xfId="0" applyNumberFormat="1" applyFont="1" applyFill="1" applyBorder="1" applyAlignment="1">
      <alignment horizontal="right" vertical="center"/>
    </xf>
    <xf numFmtId="186" fontId="38" fillId="0" borderId="32" xfId="0" applyNumberFormat="1" applyFont="1" applyFill="1" applyBorder="1" applyAlignment="1">
      <alignment horizontal="right" vertical="center"/>
    </xf>
    <xf numFmtId="186" fontId="39" fillId="0" borderId="31" xfId="0" applyNumberFormat="1" applyFont="1" applyFill="1" applyBorder="1" applyAlignment="1">
      <alignment horizontal="right" vertical="center" shrinkToFit="1"/>
    </xf>
    <xf numFmtId="179" fontId="39" fillId="0" borderId="31" xfId="0" applyNumberFormat="1" applyFont="1" applyFill="1" applyBorder="1" applyAlignment="1">
      <alignment horizontal="right" vertical="center" shrinkToFit="1"/>
    </xf>
    <xf numFmtId="186" fontId="39" fillId="0" borderId="35" xfId="0" applyNumberFormat="1" applyFont="1" applyFill="1" applyBorder="1" applyAlignment="1">
      <alignment horizontal="right" vertical="center" shrinkToFit="1"/>
    </xf>
    <xf numFmtId="189" fontId="39" fillId="0" borderId="31" xfId="0" applyNumberFormat="1" applyFont="1" applyFill="1" applyBorder="1" applyAlignment="1">
      <alignment vertical="center"/>
    </xf>
    <xf numFmtId="187" fontId="39" fillId="0" borderId="31" xfId="0" applyNumberFormat="1" applyFont="1" applyFill="1" applyBorder="1" applyAlignment="1">
      <alignment horizontal="right" vertical="center"/>
    </xf>
    <xf numFmtId="187" fontId="39" fillId="0" borderId="35" xfId="0" applyNumberFormat="1" applyFont="1" applyFill="1" applyBorder="1" applyAlignment="1">
      <alignment horizontal="right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186" fontId="22" fillId="0" borderId="30" xfId="0" applyNumberFormat="1" applyFont="1" applyFill="1" applyBorder="1" applyAlignment="1">
      <alignment horizontal="right" vertical="center" shrinkToFit="1"/>
    </xf>
    <xf numFmtId="0" fontId="22" fillId="0" borderId="30" xfId="0" applyFont="1" applyFill="1" applyBorder="1"/>
    <xf numFmtId="0" fontId="22" fillId="0" borderId="0" xfId="0" applyFont="1" applyFill="1" applyBorder="1" applyAlignment="1">
      <alignment horizontal="center" vertical="center"/>
    </xf>
    <xf numFmtId="185" fontId="22" fillId="0" borderId="30" xfId="0" applyNumberFormat="1" applyFont="1" applyFill="1" applyBorder="1" applyAlignment="1">
      <alignment horizontal="right" vertical="center" shrinkToFit="1"/>
    </xf>
    <xf numFmtId="0" fontId="22" fillId="0" borderId="0" xfId="0" applyFont="1" applyFill="1" applyBorder="1"/>
    <xf numFmtId="0" fontId="22" fillId="0" borderId="31" xfId="0" applyFont="1" applyFill="1" applyBorder="1"/>
    <xf numFmtId="49" fontId="22" fillId="0" borderId="35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/>
    </xf>
    <xf numFmtId="0" fontId="20" fillId="0" borderId="57" xfId="0" applyFont="1" applyFill="1" applyBorder="1" applyAlignment="1">
      <alignment horizontal="center" vertical="center" shrinkToFit="1"/>
    </xf>
    <xf numFmtId="0" fontId="20" fillId="0" borderId="5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distributed" vertical="center"/>
    </xf>
    <xf numFmtId="176" fontId="20" fillId="0" borderId="0" xfId="0" applyNumberFormat="1" applyFont="1" applyFill="1" applyBorder="1" applyAlignment="1">
      <alignment vertical="center"/>
    </xf>
    <xf numFmtId="189" fontId="22" fillId="0" borderId="18" xfId="0" applyNumberFormat="1" applyFont="1" applyFill="1" applyBorder="1" applyAlignment="1">
      <alignment vertical="center"/>
    </xf>
    <xf numFmtId="185" fontId="22" fillId="0" borderId="15" xfId="33" applyNumberFormat="1" applyFont="1" applyFill="1" applyBorder="1" applyAlignment="1" applyProtection="1">
      <alignment vertical="center"/>
    </xf>
    <xf numFmtId="185" fontId="22" fillId="0" borderId="0" xfId="33" applyNumberFormat="1" applyFont="1" applyFill="1" applyBorder="1" applyAlignment="1" applyProtection="1">
      <alignment vertical="center"/>
    </xf>
    <xf numFmtId="185" fontId="22" fillId="0" borderId="0" xfId="33" applyNumberFormat="1" applyFont="1" applyFill="1" applyBorder="1" applyAlignment="1" applyProtection="1">
      <alignment horizontal="left" vertical="center"/>
    </xf>
    <xf numFmtId="186" fontId="22" fillId="0" borderId="30" xfId="33" applyNumberFormat="1" applyFont="1" applyFill="1" applyBorder="1" applyAlignment="1" applyProtection="1">
      <alignment vertical="center" shrinkToFit="1"/>
    </xf>
    <xf numFmtId="185" fontId="20" fillId="0" borderId="15" xfId="33" applyNumberFormat="1" applyFont="1" applyFill="1" applyBorder="1" applyAlignment="1" applyProtection="1">
      <alignment vertical="center"/>
    </xf>
    <xf numFmtId="186" fontId="20" fillId="0" borderId="30" xfId="33" applyNumberFormat="1" applyFont="1" applyFill="1" applyBorder="1" applyAlignment="1" applyProtection="1">
      <alignment vertical="center" shrinkToFit="1"/>
    </xf>
    <xf numFmtId="186" fontId="20" fillId="0" borderId="30" xfId="33" applyNumberFormat="1" applyFont="1" applyFill="1" applyBorder="1" applyAlignment="1" applyProtection="1">
      <alignment vertical="center"/>
    </xf>
    <xf numFmtId="185" fontId="20" fillId="0" borderId="15" xfId="33" applyNumberFormat="1" applyFont="1" applyFill="1" applyBorder="1" applyAlignment="1" applyProtection="1">
      <alignment horizontal="right" vertical="center"/>
    </xf>
    <xf numFmtId="185" fontId="20" fillId="0" borderId="30" xfId="33" applyNumberFormat="1" applyFont="1" applyFill="1" applyBorder="1" applyAlignment="1" applyProtection="1">
      <alignment vertical="center"/>
    </xf>
    <xf numFmtId="185" fontId="20" fillId="0" borderId="0" xfId="33" applyNumberFormat="1" applyFont="1" applyFill="1" applyBorder="1" applyAlignment="1" applyProtection="1">
      <alignment horizontal="right" vertical="center"/>
    </xf>
    <xf numFmtId="176" fontId="20" fillId="0" borderId="38" xfId="0" applyNumberFormat="1" applyFont="1" applyFill="1" applyBorder="1"/>
    <xf numFmtId="176" fontId="20" fillId="0" borderId="31" xfId="0" applyNumberFormat="1" applyFont="1" applyFill="1" applyBorder="1"/>
    <xf numFmtId="187" fontId="20" fillId="0" borderId="35" xfId="0" applyNumberFormat="1" applyFont="1" applyFill="1" applyBorder="1"/>
    <xf numFmtId="0" fontId="22" fillId="0" borderId="18" xfId="0" applyFont="1" applyFill="1" applyBorder="1" applyAlignment="1">
      <alignment vertical="center" shrinkToFit="1"/>
    </xf>
    <xf numFmtId="0" fontId="22" fillId="0" borderId="32" xfId="0" applyFont="1" applyFill="1" applyBorder="1" applyAlignment="1">
      <alignment vertical="center"/>
    </xf>
    <xf numFmtId="178" fontId="22" fillId="0" borderId="30" xfId="0" applyNumberFormat="1" applyFont="1" applyFill="1" applyBorder="1" applyAlignment="1">
      <alignment vertical="center"/>
    </xf>
    <xf numFmtId="176" fontId="22" fillId="0" borderId="0" xfId="33" applyNumberFormat="1" applyFont="1" applyFill="1" applyBorder="1" applyAlignment="1" applyProtection="1">
      <alignment vertical="center"/>
    </xf>
    <xf numFmtId="182" fontId="22" fillId="0" borderId="0" xfId="0" applyNumberFormat="1" applyFont="1" applyFill="1" applyBorder="1" applyAlignment="1">
      <alignment vertical="center"/>
    </xf>
    <xf numFmtId="182" fontId="22" fillId="0" borderId="30" xfId="0" applyNumberFormat="1" applyFont="1" applyFill="1" applyBorder="1" applyAlignment="1">
      <alignment vertical="center"/>
    </xf>
    <xf numFmtId="185" fontId="22" fillId="0" borderId="0" xfId="0" applyNumberFormat="1" applyFont="1" applyFill="1" applyBorder="1" applyAlignment="1">
      <alignment vertical="center"/>
    </xf>
    <xf numFmtId="176" fontId="22" fillId="0" borderId="43" xfId="33" applyNumberFormat="1" applyFont="1" applyFill="1" applyBorder="1" applyAlignment="1" applyProtection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89" fontId="20" fillId="0" borderId="0" xfId="0" applyNumberFormat="1" applyFont="1" applyFill="1" applyBorder="1" applyAlignment="1">
      <alignment vertical="center"/>
    </xf>
    <xf numFmtId="0" fontId="20" fillId="0" borderId="20" xfId="0" applyFont="1" applyFill="1" applyBorder="1" applyAlignment="1">
      <alignment horizontal="center" vertical="center"/>
    </xf>
    <xf numFmtId="185" fontId="20" fillId="0" borderId="0" xfId="0" applyNumberFormat="1" applyFont="1" applyFill="1" applyBorder="1" applyAlignment="1">
      <alignment vertical="center"/>
    </xf>
    <xf numFmtId="176" fontId="20" fillId="0" borderId="31" xfId="33" applyNumberFormat="1" applyFont="1" applyFill="1" applyBorder="1" applyAlignment="1" applyProtection="1">
      <alignment vertical="center"/>
    </xf>
    <xf numFmtId="176" fontId="22" fillId="0" borderId="18" xfId="0" applyNumberFormat="1" applyFont="1" applyFill="1" applyBorder="1" applyAlignment="1">
      <alignment vertical="center"/>
    </xf>
    <xf numFmtId="176" fontId="20" fillId="0" borderId="31" xfId="33" applyNumberFormat="1" applyFont="1" applyFill="1" applyBorder="1" applyAlignment="1" applyProtection="1">
      <alignment horizontal="right" vertical="center"/>
    </xf>
    <xf numFmtId="176" fontId="22" fillId="0" borderId="0" xfId="0" applyNumberFormat="1" applyFont="1" applyFill="1" applyBorder="1" applyAlignment="1">
      <alignment horizontal="right" vertical="center"/>
    </xf>
    <xf numFmtId="176" fontId="20" fillId="0" borderId="0" xfId="33" applyNumberFormat="1" applyFont="1" applyFill="1" applyBorder="1" applyAlignment="1" applyProtection="1">
      <alignment vertical="center"/>
    </xf>
    <xf numFmtId="177" fontId="23" fillId="0" borderId="30" xfId="0" applyNumberFormat="1" applyFont="1" applyFill="1" applyBorder="1" applyAlignment="1">
      <alignment vertical="center"/>
    </xf>
    <xf numFmtId="179" fontId="23" fillId="0" borderId="30" xfId="0" applyNumberFormat="1" applyFont="1" applyFill="1" applyBorder="1" applyAlignment="1">
      <alignment vertical="center"/>
    </xf>
    <xf numFmtId="181" fontId="23" fillId="0" borderId="30" xfId="0" applyNumberFormat="1" applyFont="1" applyFill="1" applyBorder="1" applyAlignment="1">
      <alignment vertical="center"/>
    </xf>
    <xf numFmtId="183" fontId="22" fillId="0" borderId="31" xfId="0" applyNumberFormat="1" applyFont="1" applyFill="1" applyBorder="1" applyAlignment="1">
      <alignment horizontal="right" vertical="center"/>
    </xf>
    <xf numFmtId="0" fontId="20" fillId="0" borderId="77" xfId="0" applyFont="1" applyFill="1" applyBorder="1" applyAlignment="1">
      <alignment horizontal="distributed" vertical="center" wrapText="1" shrinkToFit="1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distributed" vertical="center"/>
    </xf>
    <xf numFmtId="176" fontId="20" fillId="0" borderId="0" xfId="0" applyNumberFormat="1" applyFont="1" applyFill="1" applyBorder="1" applyAlignment="1">
      <alignment horizontal="right" vertical="center"/>
    </xf>
    <xf numFmtId="178" fontId="22" fillId="0" borderId="30" xfId="0" applyNumberFormat="1" applyFont="1" applyFill="1" applyBorder="1" applyAlignment="1">
      <alignment vertical="center"/>
    </xf>
    <xf numFmtId="185" fontId="20" fillId="0" borderId="0" xfId="0" applyNumberFormat="1" applyFont="1" applyFill="1" applyBorder="1" applyAlignment="1">
      <alignment vertical="center"/>
    </xf>
    <xf numFmtId="0" fontId="22" fillId="0" borderId="10" xfId="0" applyFont="1" applyFill="1" applyBorder="1" applyAlignment="1">
      <alignment horizontal="center" vertical="center"/>
    </xf>
    <xf numFmtId="185" fontId="22" fillId="0" borderId="3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176" fontId="22" fillId="0" borderId="0" xfId="0" applyNumberFormat="1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horizontal="center" vertical="center"/>
    </xf>
    <xf numFmtId="185" fontId="20" fillId="0" borderId="15" xfId="0" applyNumberFormat="1" applyFont="1" applyFill="1" applyBorder="1" applyAlignment="1">
      <alignment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distributed" vertical="center"/>
    </xf>
    <xf numFmtId="0" fontId="24" fillId="0" borderId="16" xfId="0" applyFont="1" applyFill="1" applyBorder="1" applyAlignment="1">
      <alignment horizontal="distributed" vertical="center"/>
    </xf>
    <xf numFmtId="197" fontId="20" fillId="0" borderId="0" xfId="0" applyNumberFormat="1" applyFont="1" applyFill="1" applyBorder="1" applyAlignment="1">
      <alignment vertical="center"/>
    </xf>
    <xf numFmtId="189" fontId="22" fillId="0" borderId="0" xfId="0" applyNumberFormat="1" applyFont="1" applyFill="1" applyBorder="1" applyAlignment="1">
      <alignment vertical="center"/>
    </xf>
    <xf numFmtId="209" fontId="20" fillId="0" borderId="0" xfId="0" applyNumberFormat="1" applyFont="1" applyFill="1" applyBorder="1" applyAlignment="1">
      <alignment vertical="center" shrinkToFit="1"/>
    </xf>
    <xf numFmtId="209" fontId="22" fillId="26" borderId="30" xfId="0" applyNumberFormat="1" applyFont="1" applyFill="1" applyBorder="1" applyAlignment="1">
      <alignment vertical="center"/>
    </xf>
    <xf numFmtId="176" fontId="22" fillId="0" borderId="0" xfId="33" applyNumberFormat="1" applyFont="1" applyFill="1" applyBorder="1" applyAlignment="1" applyProtection="1">
      <alignment horizontal="right" vertical="center" shrinkToFit="1"/>
    </xf>
    <xf numFmtId="194" fontId="22" fillId="0" borderId="0" xfId="33" applyNumberFormat="1" applyFont="1" applyFill="1" applyBorder="1" applyAlignment="1" applyProtection="1">
      <alignment vertical="center" shrinkToFit="1"/>
    </xf>
    <xf numFmtId="196" fontId="22" fillId="0" borderId="0" xfId="33" applyNumberFormat="1" applyFont="1" applyFill="1" applyBorder="1" applyAlignment="1" applyProtection="1">
      <alignment vertical="center" shrinkToFit="1"/>
    </xf>
    <xf numFmtId="185" fontId="22" fillId="0" borderId="0" xfId="33" applyNumberFormat="1" applyFont="1" applyFill="1" applyBorder="1" applyAlignment="1" applyProtection="1">
      <alignment vertical="center" shrinkToFit="1"/>
    </xf>
    <xf numFmtId="189" fontId="22" fillId="0" borderId="18" xfId="0" applyNumberFormat="1" applyFont="1" applyFill="1" applyBorder="1" applyAlignment="1">
      <alignment vertical="center" shrinkToFit="1"/>
    </xf>
    <xf numFmtId="197" fontId="22" fillId="0" borderId="18" xfId="0" applyNumberFormat="1" applyFont="1" applyFill="1" applyBorder="1" applyAlignment="1">
      <alignment horizontal="right" vertical="center" shrinkToFit="1"/>
    </xf>
    <xf numFmtId="187" fontId="22" fillId="0" borderId="32" xfId="0" applyNumberFormat="1" applyFont="1" applyFill="1" applyBorder="1" applyAlignment="1">
      <alignment horizontal="right" vertical="center" shrinkToFit="1"/>
    </xf>
    <xf numFmtId="0" fontId="22" fillId="0" borderId="30" xfId="0" applyFont="1" applyFill="1" applyBorder="1" applyAlignment="1">
      <alignment vertical="center" shrinkToFit="1"/>
    </xf>
    <xf numFmtId="197" fontId="22" fillId="0" borderId="0" xfId="0" applyNumberFormat="1" applyFont="1" applyFill="1" applyBorder="1" applyAlignment="1">
      <alignment horizontal="right" vertical="center" shrinkToFit="1"/>
    </xf>
    <xf numFmtId="191" fontId="22" fillId="0" borderId="30" xfId="0" applyNumberFormat="1" applyFont="1" applyFill="1" applyBorder="1" applyAlignment="1">
      <alignment vertical="center" shrinkToFit="1"/>
    </xf>
    <xf numFmtId="178" fontId="22" fillId="0" borderId="30" xfId="0" applyNumberFormat="1" applyFont="1" applyFill="1" applyBorder="1" applyAlignment="1">
      <alignment vertical="center" shrinkToFit="1"/>
    </xf>
    <xf numFmtId="209" fontId="22" fillId="0" borderId="30" xfId="0" applyNumberFormat="1" applyFont="1" applyFill="1" applyBorder="1" applyAlignment="1">
      <alignment vertical="center"/>
    </xf>
    <xf numFmtId="210" fontId="20" fillId="0" borderId="0" xfId="0" applyNumberFormat="1" applyFont="1" applyFill="1" applyBorder="1" applyAlignment="1">
      <alignment horizontal="right" vertical="center" shrinkToFit="1"/>
    </xf>
    <xf numFmtId="210" fontId="22" fillId="0" borderId="0" xfId="0" applyNumberFormat="1" applyFont="1" applyFill="1" applyBorder="1" applyAlignment="1">
      <alignment horizontal="right" vertical="center" shrinkToFit="1"/>
    </xf>
    <xf numFmtId="185" fontId="22" fillId="0" borderId="80" xfId="0" applyNumberFormat="1" applyFont="1" applyFill="1" applyBorder="1" applyAlignment="1">
      <alignment horizontal="right" vertical="center" shrinkToFit="1"/>
    </xf>
    <xf numFmtId="189" fontId="22" fillId="0" borderId="0" xfId="0" applyNumberFormat="1" applyFont="1" applyFill="1" applyBorder="1" applyAlignment="1">
      <alignment horizontal="right" vertical="center" shrinkToFit="1"/>
    </xf>
    <xf numFmtId="199" fontId="22" fillId="0" borderId="30" xfId="0" applyNumberFormat="1" applyFont="1" applyFill="1" applyBorder="1" applyAlignment="1">
      <alignment horizontal="right" vertical="center" shrinkToFit="1"/>
    </xf>
    <xf numFmtId="198" fontId="22" fillId="0" borderId="30" xfId="0" applyNumberFormat="1" applyFont="1" applyFill="1" applyBorder="1" applyAlignment="1">
      <alignment horizontal="right" vertical="center" shrinkToFit="1"/>
    </xf>
    <xf numFmtId="208" fontId="22" fillId="0" borderId="30" xfId="0" applyNumberFormat="1" applyFont="1" applyFill="1" applyBorder="1" applyAlignment="1">
      <alignment horizontal="right" vertical="center" shrinkToFit="1"/>
    </xf>
    <xf numFmtId="208" fontId="22" fillId="0" borderId="80" xfId="0" applyNumberFormat="1" applyFont="1" applyFill="1" applyBorder="1" applyAlignment="1">
      <alignment horizontal="right" vertical="center" shrinkToFit="1"/>
    </xf>
    <xf numFmtId="186" fontId="22" fillId="0" borderId="80" xfId="0" applyNumberFormat="1" applyFont="1" applyFill="1" applyBorder="1" applyAlignment="1">
      <alignment horizontal="right" vertical="center" shrinkToFit="1"/>
    </xf>
    <xf numFmtId="185" fontId="22" fillId="0" borderId="31" xfId="0" applyNumberFormat="1" applyFont="1" applyFill="1" applyBorder="1" applyAlignment="1">
      <alignment horizontal="right" vertical="center" shrinkToFit="1"/>
    </xf>
    <xf numFmtId="185" fontId="22" fillId="0" borderId="35" xfId="0" applyNumberFormat="1" applyFont="1" applyFill="1" applyBorder="1" applyAlignment="1">
      <alignment horizontal="right" vertical="center" shrinkToFit="1"/>
    </xf>
    <xf numFmtId="185" fontId="22" fillId="0" borderId="32" xfId="0" applyNumberFormat="1" applyFont="1" applyFill="1" applyBorder="1" applyAlignment="1">
      <alignment horizontal="right" vertical="center"/>
    </xf>
    <xf numFmtId="185" fontId="22" fillId="0" borderId="31" xfId="0" applyNumberFormat="1" applyFont="1" applyFill="1" applyBorder="1" applyAlignment="1">
      <alignment horizontal="right" vertical="center"/>
    </xf>
    <xf numFmtId="185" fontId="22" fillId="0" borderId="35" xfId="0" applyNumberFormat="1" applyFont="1" applyFill="1" applyBorder="1" applyAlignment="1">
      <alignment horizontal="right" vertical="center"/>
    </xf>
    <xf numFmtId="185" fontId="22" fillId="0" borderId="18" xfId="0" applyNumberFormat="1" applyFont="1" applyFill="1" applyBorder="1" applyAlignment="1">
      <alignment horizontal="right" vertical="center" shrinkToFit="1"/>
    </xf>
    <xf numFmtId="198" fontId="22" fillId="0" borderId="30" xfId="0" applyNumberFormat="1" applyFont="1" applyFill="1" applyBorder="1" applyAlignment="1">
      <alignment horizontal="right" vertical="center"/>
    </xf>
    <xf numFmtId="185" fontId="22" fillId="0" borderId="66" xfId="0" applyNumberFormat="1" applyFont="1" applyFill="1" applyBorder="1" applyAlignment="1">
      <alignment horizontal="right" vertical="center"/>
    </xf>
    <xf numFmtId="198" fontId="22" fillId="0" borderId="67" xfId="0" applyNumberFormat="1" applyFont="1" applyFill="1" applyBorder="1" applyAlignment="1">
      <alignment horizontal="right" vertical="center"/>
    </xf>
    <xf numFmtId="176" fontId="22" fillId="0" borderId="18" xfId="0" applyNumberFormat="1" applyFont="1" applyFill="1" applyBorder="1" applyAlignment="1">
      <alignment horizontal="right" vertical="center"/>
    </xf>
    <xf numFmtId="197" fontId="22" fillId="0" borderId="32" xfId="0" applyNumberFormat="1" applyFont="1" applyFill="1" applyBorder="1" applyAlignment="1">
      <alignment vertical="center"/>
    </xf>
    <xf numFmtId="183" fontId="22" fillId="0" borderId="0" xfId="0" applyNumberFormat="1" applyFont="1" applyFill="1" applyBorder="1" applyAlignment="1">
      <alignment vertical="center"/>
    </xf>
    <xf numFmtId="188" fontId="22" fillId="0" borderId="30" xfId="0" applyNumberFormat="1" applyFont="1" applyFill="1" applyBorder="1" applyAlignment="1">
      <alignment vertical="center"/>
    </xf>
    <xf numFmtId="197" fontId="22" fillId="0" borderId="30" xfId="0" applyNumberFormat="1" applyFont="1" applyFill="1" applyBorder="1" applyAlignment="1">
      <alignment vertical="center"/>
    </xf>
    <xf numFmtId="0" fontId="22" fillId="0" borderId="30" xfId="0" applyFont="1" applyFill="1" applyBorder="1" applyAlignment="1">
      <alignment vertical="center"/>
    </xf>
    <xf numFmtId="186" fontId="22" fillId="0" borderId="30" xfId="0" applyNumberFormat="1" applyFont="1" applyFill="1" applyBorder="1" applyAlignment="1">
      <alignment vertical="center"/>
    </xf>
    <xf numFmtId="0" fontId="20" fillId="0" borderId="35" xfId="0" applyFont="1" applyFill="1" applyBorder="1" applyAlignment="1">
      <alignment vertical="center"/>
    </xf>
    <xf numFmtId="189" fontId="22" fillId="0" borderId="30" xfId="0" applyNumberFormat="1" applyFont="1" applyFill="1" applyBorder="1" applyAlignment="1">
      <alignment horizontal="right" vertical="center"/>
    </xf>
    <xf numFmtId="206" fontId="38" fillId="0" borderId="25" xfId="44" applyNumberFormat="1" applyFont="1" applyBorder="1" applyAlignment="1">
      <alignment horizontal="left" vertical="center"/>
    </xf>
    <xf numFmtId="185" fontId="41" fillId="6" borderId="10" xfId="0" applyNumberFormat="1" applyFont="1" applyFill="1" applyBorder="1" applyAlignment="1">
      <alignment vertical="center" shrinkToFit="1"/>
    </xf>
    <xf numFmtId="185" fontId="41" fillId="21" borderId="10" xfId="0" applyNumberFormat="1" applyFont="1" applyFill="1" applyBorder="1" applyAlignment="1">
      <alignment vertical="center" shrinkToFit="1"/>
    </xf>
    <xf numFmtId="185" fontId="34" fillId="0" borderId="0" xfId="0" applyNumberFormat="1" applyFont="1"/>
    <xf numFmtId="0" fontId="21" fillId="0" borderId="44" xfId="0" applyFont="1" applyFill="1" applyBorder="1" applyAlignment="1">
      <alignment horizontal="distributed" vertical="center"/>
    </xf>
    <xf numFmtId="0" fontId="21" fillId="0" borderId="45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176" fontId="22" fillId="0" borderId="10" xfId="0" applyNumberFormat="1" applyFont="1" applyFill="1" applyBorder="1" applyAlignment="1">
      <alignment horizontal="center" vertical="center"/>
    </xf>
    <xf numFmtId="182" fontId="22" fillId="0" borderId="39" xfId="0" applyNumberFormat="1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distributed" vertical="center" shrinkToFit="1"/>
    </xf>
    <xf numFmtId="0" fontId="22" fillId="0" borderId="45" xfId="0" applyFont="1" applyFill="1" applyBorder="1" applyAlignment="1">
      <alignment horizontal="distributed" vertical="center" shrinkToFit="1"/>
    </xf>
    <xf numFmtId="0" fontId="20" fillId="0" borderId="56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2" fillId="0" borderId="49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182" fontId="20" fillId="0" borderId="10" xfId="0" applyNumberFormat="1" applyFont="1" applyFill="1" applyBorder="1" applyAlignment="1">
      <alignment horizontal="center" vertical="center"/>
    </xf>
    <xf numFmtId="176" fontId="20" fillId="0" borderId="10" xfId="0" applyNumberFormat="1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distributed" vertical="center"/>
    </xf>
    <xf numFmtId="0" fontId="22" fillId="0" borderId="45" xfId="0" applyFont="1" applyFill="1" applyBorder="1" applyAlignment="1">
      <alignment horizontal="distributed" vertical="center"/>
    </xf>
    <xf numFmtId="182" fontId="20" fillId="0" borderId="23" xfId="0" applyNumberFormat="1" applyFont="1" applyFill="1" applyBorder="1" applyAlignment="1">
      <alignment horizontal="center" vertical="center"/>
    </xf>
    <xf numFmtId="176" fontId="20" fillId="0" borderId="23" xfId="0" applyNumberFormat="1" applyFont="1" applyFill="1" applyBorder="1" applyAlignment="1">
      <alignment horizontal="center" vertical="center"/>
    </xf>
    <xf numFmtId="182" fontId="20" fillId="0" borderId="48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left" vertical="center"/>
    </xf>
    <xf numFmtId="182" fontId="20" fillId="0" borderId="39" xfId="0" applyNumberFormat="1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distributed" vertical="center"/>
    </xf>
    <xf numFmtId="0" fontId="22" fillId="0" borderId="76" xfId="0" applyFont="1" applyFill="1" applyBorder="1" applyAlignment="1">
      <alignment horizontal="distributed" vertical="center"/>
    </xf>
    <xf numFmtId="0" fontId="20" fillId="0" borderId="6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182" fontId="20" fillId="0" borderId="20" xfId="0" applyNumberFormat="1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distributed" vertical="center"/>
    </xf>
    <xf numFmtId="0" fontId="20" fillId="0" borderId="45" xfId="0" applyFont="1" applyFill="1" applyBorder="1" applyAlignment="1">
      <alignment horizontal="distributed" vertical="center"/>
    </xf>
    <xf numFmtId="178" fontId="20" fillId="0" borderId="0" xfId="0" applyNumberFormat="1" applyFont="1" applyFill="1" applyBorder="1" applyAlignment="1">
      <alignment vertical="center"/>
    </xf>
    <xf numFmtId="178" fontId="22" fillId="0" borderId="16" xfId="0" applyNumberFormat="1" applyFont="1" applyFill="1" applyBorder="1" applyAlignment="1">
      <alignment vertical="center"/>
    </xf>
    <xf numFmtId="178" fontId="22" fillId="0" borderId="30" xfId="0" applyNumberFormat="1" applyFont="1" applyFill="1" applyBorder="1" applyAlignment="1">
      <alignment vertical="center"/>
    </xf>
    <xf numFmtId="0" fontId="20" fillId="0" borderId="31" xfId="0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horizontal="right" vertical="center"/>
    </xf>
    <xf numFmtId="176" fontId="22" fillId="0" borderId="16" xfId="0" applyNumberFormat="1" applyFont="1" applyFill="1" applyBorder="1" applyAlignment="1">
      <alignment horizontal="right" vertical="center"/>
    </xf>
    <xf numFmtId="176" fontId="22" fillId="0" borderId="30" xfId="0" applyNumberFormat="1" applyFont="1" applyFill="1" applyBorder="1" applyAlignment="1">
      <alignment horizontal="right" vertical="center"/>
    </xf>
    <xf numFmtId="0" fontId="20" fillId="0" borderId="57" xfId="0" applyFont="1" applyFill="1" applyBorder="1" applyAlignment="1">
      <alignment horizontal="center" vertical="center" shrinkToFit="1"/>
    </xf>
    <xf numFmtId="0" fontId="20" fillId="0" borderId="58" xfId="0" applyFont="1" applyFill="1" applyBorder="1" applyAlignment="1">
      <alignment horizontal="center" vertical="center"/>
    </xf>
    <xf numFmtId="186" fontId="20" fillId="0" borderId="30" xfId="33" applyNumberFormat="1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>
      <alignment horizontal="distributed" vertical="center"/>
    </xf>
    <xf numFmtId="0" fontId="22" fillId="0" borderId="49" xfId="0" applyFont="1" applyFill="1" applyBorder="1" applyAlignment="1">
      <alignment horizontal="center" vertical="center" shrinkToFit="1"/>
    </xf>
    <xf numFmtId="0" fontId="22" fillId="0" borderId="50" xfId="0" applyFont="1" applyFill="1" applyBorder="1" applyAlignment="1">
      <alignment horizontal="center" vertical="center" shrinkToFit="1"/>
    </xf>
    <xf numFmtId="185" fontId="20" fillId="0" borderId="0" xfId="33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>
      <alignment horizontal="distributed" vertical="center"/>
    </xf>
    <xf numFmtId="185" fontId="20" fillId="0" borderId="0" xfId="33" applyNumberFormat="1" applyFont="1" applyFill="1" applyBorder="1" applyAlignment="1" applyProtection="1">
      <alignment horizontal="center" vertical="center"/>
    </xf>
    <xf numFmtId="185" fontId="20" fillId="0" borderId="15" xfId="33" applyNumberFormat="1" applyFont="1" applyFill="1" applyBorder="1" applyAlignment="1" applyProtection="1">
      <alignment horizontal="right" vertical="center"/>
    </xf>
    <xf numFmtId="189" fontId="20" fillId="0" borderId="0" xfId="33" applyNumberFormat="1" applyFont="1" applyFill="1" applyBorder="1" applyAlignment="1" applyProtection="1">
      <alignment horizontal="right" vertical="center"/>
    </xf>
    <xf numFmtId="189" fontId="20" fillId="0" borderId="0" xfId="0" applyNumberFormat="1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 shrinkToFit="1"/>
    </xf>
    <xf numFmtId="176" fontId="20" fillId="0" borderId="0" xfId="0" applyNumberFormat="1" applyFont="1" applyFill="1" applyBorder="1" applyAlignment="1">
      <alignment vertical="center"/>
    </xf>
    <xf numFmtId="189" fontId="20" fillId="0" borderId="74" xfId="33" applyNumberFormat="1" applyFont="1" applyFill="1" applyBorder="1" applyAlignment="1" applyProtection="1">
      <alignment horizontal="right" vertical="center"/>
    </xf>
    <xf numFmtId="178" fontId="22" fillId="0" borderId="21" xfId="0" applyNumberFormat="1" applyFont="1" applyFill="1" applyBorder="1" applyAlignment="1">
      <alignment vertical="center"/>
    </xf>
    <xf numFmtId="178" fontId="22" fillId="0" borderId="32" xfId="0" applyNumberFormat="1" applyFont="1" applyFill="1" applyBorder="1" applyAlignment="1">
      <alignment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4" fillId="0" borderId="46" xfId="0" applyFont="1" applyFill="1" applyBorder="1" applyAlignment="1">
      <alignment horizontal="distributed" vertical="center"/>
    </xf>
    <xf numFmtId="0" fontId="24" fillId="0" borderId="47" xfId="0" applyFont="1" applyFill="1" applyBorder="1" applyAlignment="1">
      <alignment horizontal="distributed" vertical="center"/>
    </xf>
    <xf numFmtId="176" fontId="20" fillId="0" borderId="38" xfId="0" applyNumberFormat="1" applyFont="1" applyFill="1" applyBorder="1" applyAlignment="1">
      <alignment vertical="center"/>
    </xf>
    <xf numFmtId="176" fontId="20" fillId="0" borderId="31" xfId="0" applyNumberFormat="1" applyFont="1" applyFill="1" applyBorder="1" applyAlignment="1">
      <alignment vertical="center"/>
    </xf>
    <xf numFmtId="0" fontId="25" fillId="0" borderId="44" xfId="0" applyFont="1" applyFill="1" applyBorder="1" applyAlignment="1">
      <alignment horizontal="distributed" vertical="center" shrinkToFit="1"/>
    </xf>
    <xf numFmtId="0" fontId="25" fillId="0" borderId="45" xfId="0" applyFont="1" applyFill="1" applyBorder="1" applyAlignment="1">
      <alignment horizontal="distributed" vertical="center" shrinkToFit="1"/>
    </xf>
    <xf numFmtId="185" fontId="20" fillId="0" borderId="15" xfId="0" applyNumberFormat="1" applyFont="1" applyFill="1" applyBorder="1" applyAlignment="1">
      <alignment vertical="center"/>
    </xf>
    <xf numFmtId="185" fontId="20" fillId="0" borderId="0" xfId="0" applyNumberFormat="1" applyFont="1" applyFill="1" applyBorder="1" applyAlignment="1">
      <alignment vertical="center"/>
    </xf>
    <xf numFmtId="185" fontId="20" fillId="0" borderId="0" xfId="0" applyNumberFormat="1" applyFont="1" applyFill="1" applyBorder="1" applyAlignment="1">
      <alignment vertical="center" shrinkToFit="1"/>
    </xf>
    <xf numFmtId="176" fontId="20" fillId="0" borderId="15" xfId="0" applyNumberFormat="1" applyFont="1" applyFill="1" applyBorder="1" applyAlignment="1">
      <alignment vertical="center"/>
    </xf>
    <xf numFmtId="178" fontId="20" fillId="0" borderId="31" xfId="0" applyNumberFormat="1" applyFont="1" applyFill="1" applyBorder="1" applyAlignment="1">
      <alignment vertical="center"/>
    </xf>
    <xf numFmtId="178" fontId="22" fillId="0" borderId="34" xfId="0" applyNumberFormat="1" applyFont="1" applyFill="1" applyBorder="1" applyAlignment="1">
      <alignment vertical="center"/>
    </xf>
    <xf numFmtId="178" fontId="22" fillId="0" borderId="35" xfId="0" applyNumberFormat="1" applyFont="1" applyFill="1" applyBorder="1" applyAlignment="1">
      <alignment vertical="center"/>
    </xf>
    <xf numFmtId="189" fontId="20" fillId="0" borderId="31" xfId="33" applyNumberFormat="1" applyFont="1" applyFill="1" applyBorder="1" applyAlignment="1" applyProtection="1">
      <alignment vertical="center"/>
    </xf>
    <xf numFmtId="178" fontId="20" fillId="0" borderId="31" xfId="0" applyNumberFormat="1" applyFont="1" applyFill="1" applyBorder="1" applyAlignment="1">
      <alignment vertical="center" shrinkToFit="1"/>
    </xf>
    <xf numFmtId="176" fontId="20" fillId="0" borderId="31" xfId="33" applyNumberFormat="1" applyFont="1" applyFill="1" applyBorder="1" applyAlignment="1" applyProtection="1">
      <alignment vertical="center"/>
    </xf>
    <xf numFmtId="0" fontId="24" fillId="0" borderId="44" xfId="0" applyFont="1" applyFill="1" applyBorder="1" applyAlignment="1">
      <alignment horizontal="distributed" vertical="center"/>
    </xf>
    <xf numFmtId="0" fontId="24" fillId="0" borderId="45" xfId="0" applyFont="1" applyFill="1" applyBorder="1" applyAlignment="1">
      <alignment horizontal="distributed" vertical="center"/>
    </xf>
    <xf numFmtId="0" fontId="22" fillId="0" borderId="40" xfId="0" applyFont="1" applyFill="1" applyBorder="1" applyAlignment="1">
      <alignment horizontal="distributed" vertical="center" justifyLastLine="1"/>
    </xf>
    <xf numFmtId="0" fontId="22" fillId="0" borderId="21" xfId="0" applyFont="1" applyFill="1" applyBorder="1" applyAlignment="1">
      <alignment horizontal="distributed" vertical="center" justifyLastLine="1"/>
    </xf>
    <xf numFmtId="176" fontId="22" fillId="0" borderId="12" xfId="0" applyNumberFormat="1" applyFont="1" applyFill="1" applyBorder="1" applyAlignment="1">
      <alignment vertical="center"/>
    </xf>
    <xf numFmtId="176" fontId="22" fillId="0" borderId="18" xfId="0" applyNumberFormat="1" applyFont="1" applyFill="1" applyBorder="1" applyAlignment="1">
      <alignment vertical="center"/>
    </xf>
    <xf numFmtId="0" fontId="20" fillId="0" borderId="44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4" fillId="0" borderId="52" xfId="0" applyFont="1" applyFill="1" applyBorder="1" applyAlignment="1">
      <alignment horizontal="center" vertical="distributed" textRotation="255" wrapText="1" justifyLastLine="1"/>
    </xf>
    <xf numFmtId="0" fontId="24" fillId="0" borderId="53" xfId="0" applyFont="1" applyFill="1" applyBorder="1" applyAlignment="1">
      <alignment horizontal="center" vertical="distributed" textRotation="255" wrapText="1" justifyLastLine="1"/>
    </xf>
    <xf numFmtId="176" fontId="20" fillId="0" borderId="31" xfId="33" applyNumberFormat="1" applyFont="1" applyFill="1" applyBorder="1" applyAlignment="1" applyProtection="1">
      <alignment horizontal="right" vertical="center"/>
    </xf>
    <xf numFmtId="176" fontId="20" fillId="0" borderId="0" xfId="33" applyNumberFormat="1" applyFont="1" applyFill="1" applyBorder="1" applyAlignment="1" applyProtection="1">
      <alignment horizontal="right" vertical="center"/>
    </xf>
    <xf numFmtId="178" fontId="22" fillId="0" borderId="18" xfId="0" applyNumberFormat="1" applyFont="1" applyFill="1" applyBorder="1" applyAlignment="1">
      <alignment vertical="center" shrinkToFit="1"/>
    </xf>
    <xf numFmtId="189" fontId="22" fillId="0" borderId="18" xfId="0" applyNumberFormat="1" applyFont="1" applyFill="1" applyBorder="1" applyAlignment="1">
      <alignment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55" xfId="0" applyFont="1" applyFill="1" applyBorder="1" applyAlignment="1">
      <alignment horizontal="center" vertical="center" shrinkToFit="1"/>
    </xf>
    <xf numFmtId="0" fontId="20" fillId="0" borderId="11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176" fontId="22" fillId="0" borderId="0" xfId="33" applyNumberFormat="1" applyFont="1" applyFill="1" applyBorder="1" applyAlignment="1" applyProtection="1">
      <alignment horizontal="right" vertical="center"/>
    </xf>
    <xf numFmtId="176" fontId="22" fillId="0" borderId="30" xfId="33" applyNumberFormat="1" applyFont="1" applyFill="1" applyBorder="1" applyAlignment="1" applyProtection="1">
      <alignment horizontal="right" vertical="center"/>
    </xf>
    <xf numFmtId="189" fontId="20" fillId="0" borderId="23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190" fontId="20" fillId="0" borderId="0" xfId="33" applyNumberFormat="1" applyFont="1" applyFill="1" applyBorder="1" applyAlignment="1" applyProtection="1">
      <alignment horizontal="right" vertical="center"/>
    </xf>
    <xf numFmtId="190" fontId="20" fillId="0" borderId="18" xfId="33" applyNumberFormat="1" applyFont="1" applyFill="1" applyBorder="1" applyAlignment="1" applyProtection="1">
      <alignment horizontal="right" vertical="center"/>
    </xf>
    <xf numFmtId="190" fontId="22" fillId="0" borderId="18" xfId="33" applyNumberFormat="1" applyFont="1" applyFill="1" applyBorder="1" applyAlignment="1" applyProtection="1">
      <alignment horizontal="right" vertical="center"/>
    </xf>
    <xf numFmtId="190" fontId="22" fillId="0" borderId="32" xfId="33" applyNumberFormat="1" applyFont="1" applyFill="1" applyBorder="1" applyAlignment="1" applyProtection="1">
      <alignment horizontal="right" vertical="center"/>
    </xf>
    <xf numFmtId="190" fontId="22" fillId="0" borderId="0" xfId="33" applyNumberFormat="1" applyFont="1" applyFill="1" applyBorder="1" applyAlignment="1" applyProtection="1">
      <alignment horizontal="right" vertical="center"/>
    </xf>
    <xf numFmtId="190" fontId="22" fillId="0" borderId="30" xfId="33" applyNumberFormat="1" applyFont="1" applyFill="1" applyBorder="1" applyAlignment="1" applyProtection="1">
      <alignment horizontal="right" vertical="center"/>
    </xf>
    <xf numFmtId="176" fontId="22" fillId="0" borderId="0" xfId="0" applyNumberFormat="1" applyFont="1" applyFill="1" applyBorder="1" applyAlignment="1">
      <alignment horizontal="right" vertical="center"/>
    </xf>
    <xf numFmtId="0" fontId="20" fillId="0" borderId="52" xfId="0" applyFont="1" applyFill="1" applyBorder="1" applyAlignment="1">
      <alignment horizontal="center" vertical="distributed" textRotation="255" wrapText="1" justifyLastLine="1"/>
    </xf>
    <xf numFmtId="0" fontId="20" fillId="0" borderId="57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distributed" vertical="center" justifyLastLine="1"/>
    </xf>
    <xf numFmtId="0" fontId="20" fillId="0" borderId="49" xfId="0" applyFont="1" applyFill="1" applyBorder="1" applyAlignment="1">
      <alignment horizontal="distributed" vertical="center" justifyLastLine="1"/>
    </xf>
    <xf numFmtId="0" fontId="20" fillId="0" borderId="52" xfId="0" applyFont="1" applyFill="1" applyBorder="1" applyAlignment="1">
      <alignment horizontal="distributed" vertical="center" justifyLastLine="1"/>
    </xf>
    <xf numFmtId="0" fontId="20" fillId="0" borderId="10" xfId="0" applyFont="1" applyFill="1" applyBorder="1" applyAlignment="1">
      <alignment horizontal="distributed" vertical="center" justifyLastLine="1"/>
    </xf>
    <xf numFmtId="189" fontId="20" fillId="0" borderId="73" xfId="33" applyNumberFormat="1" applyFont="1" applyFill="1" applyBorder="1" applyAlignment="1" applyProtection="1">
      <alignment horizontal="right" vertical="center"/>
    </xf>
    <xf numFmtId="178" fontId="22" fillId="0" borderId="18" xfId="0" applyNumberFormat="1" applyFont="1" applyFill="1" applyBorder="1" applyAlignment="1">
      <alignment vertical="center"/>
    </xf>
    <xf numFmtId="189" fontId="20" fillId="0" borderId="0" xfId="33" applyNumberFormat="1" applyFont="1" applyFill="1" applyBorder="1" applyAlignment="1" applyProtection="1">
      <alignment vertical="center"/>
    </xf>
    <xf numFmtId="176" fontId="22" fillId="0" borderId="31" xfId="33" applyNumberFormat="1" applyFont="1" applyFill="1" applyBorder="1" applyAlignment="1" applyProtection="1">
      <alignment horizontal="right" vertical="center"/>
    </xf>
    <xf numFmtId="176" fontId="22" fillId="0" borderId="35" xfId="33" applyNumberFormat="1" applyFont="1" applyFill="1" applyBorder="1" applyAlignment="1" applyProtection="1">
      <alignment horizontal="right" vertical="center"/>
    </xf>
    <xf numFmtId="0" fontId="22" fillId="0" borderId="10" xfId="0" applyFont="1" applyFill="1" applyBorder="1" applyAlignment="1">
      <alignment horizontal="center" vertical="center"/>
    </xf>
    <xf numFmtId="185" fontId="22" fillId="0" borderId="16" xfId="0" applyNumberFormat="1" applyFont="1" applyFill="1" applyBorder="1" applyAlignment="1">
      <alignment vertical="center"/>
    </xf>
    <xf numFmtId="185" fontId="22" fillId="0" borderId="30" xfId="0" applyNumberFormat="1" applyFont="1" applyFill="1" applyBorder="1" applyAlignment="1">
      <alignment vertical="center"/>
    </xf>
    <xf numFmtId="176" fontId="20" fillId="0" borderId="0" xfId="33" applyNumberFormat="1" applyFont="1" applyFill="1" applyBorder="1" applyAlignment="1" applyProtection="1">
      <alignment vertical="center"/>
    </xf>
    <xf numFmtId="0" fontId="20" fillId="0" borderId="70" xfId="0" applyFont="1" applyFill="1" applyBorder="1" applyAlignment="1">
      <alignment horizontal="center" vertical="center"/>
    </xf>
    <xf numFmtId="0" fontId="20" fillId="0" borderId="71" xfId="0" applyFont="1" applyFill="1" applyBorder="1" applyAlignment="1">
      <alignment horizontal="center" vertical="center"/>
    </xf>
    <xf numFmtId="0" fontId="20" fillId="0" borderId="7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distributed" vertical="center"/>
    </xf>
    <xf numFmtId="0" fontId="22" fillId="0" borderId="11" xfId="0" applyFont="1" applyFill="1" applyBorder="1" applyAlignment="1">
      <alignment horizontal="distributed" vertical="center"/>
    </xf>
    <xf numFmtId="0" fontId="22" fillId="26" borderId="49" xfId="0" applyFont="1" applyFill="1" applyBorder="1" applyAlignment="1">
      <alignment horizontal="center" vertical="center" shrinkToFit="1"/>
    </xf>
    <xf numFmtId="0" fontId="22" fillId="26" borderId="50" xfId="0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20" fillId="0" borderId="49" xfId="0" applyFont="1" applyFill="1" applyBorder="1" applyAlignment="1">
      <alignment horizontal="center" vertical="center" shrinkToFit="1"/>
    </xf>
    <xf numFmtId="0" fontId="22" fillId="0" borderId="52" xfId="0" applyFont="1" applyFill="1" applyBorder="1" applyAlignment="1">
      <alignment horizontal="distributed" vertical="center"/>
    </xf>
    <xf numFmtId="0" fontId="22" fillId="0" borderId="10" xfId="0" applyFont="1" applyFill="1" applyBorder="1" applyAlignment="1">
      <alignment horizontal="distributed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justify" vertical="distributed" textRotation="255" wrapText="1"/>
    </xf>
    <xf numFmtId="0" fontId="20" fillId="0" borderId="45" xfId="0" applyFont="1" applyFill="1" applyBorder="1" applyAlignment="1">
      <alignment horizontal="justify" vertical="distributed" textRotation="255" wrapText="1"/>
    </xf>
    <xf numFmtId="0" fontId="20" fillId="0" borderId="0" xfId="0" applyFont="1" applyFill="1" applyBorder="1" applyAlignment="1">
      <alignment horizontal="right" vertical="center" shrinkToFit="1"/>
    </xf>
    <xf numFmtId="0" fontId="22" fillId="26" borderId="39" xfId="0" applyFont="1" applyFill="1" applyBorder="1" applyAlignment="1">
      <alignment horizontal="center" vertical="center"/>
    </xf>
    <xf numFmtId="0" fontId="22" fillId="26" borderId="49" xfId="0" applyFont="1" applyFill="1" applyBorder="1" applyAlignment="1">
      <alignment horizontal="center" vertical="center"/>
    </xf>
    <xf numFmtId="0" fontId="22" fillId="26" borderId="50" xfId="0" applyFont="1" applyFill="1" applyBorder="1" applyAlignment="1">
      <alignment horizontal="center" vertical="center"/>
    </xf>
    <xf numFmtId="0" fontId="22" fillId="26" borderId="10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justify" vertical="center" indent="1"/>
    </xf>
    <xf numFmtId="0" fontId="22" fillId="0" borderId="12" xfId="0" applyFont="1" applyFill="1" applyBorder="1" applyAlignment="1">
      <alignment horizontal="justify" vertical="center" indent="1"/>
    </xf>
    <xf numFmtId="0" fontId="22" fillId="0" borderId="3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 textRotation="255"/>
    </xf>
    <xf numFmtId="0" fontId="20" fillId="0" borderId="52" xfId="0" applyFont="1" applyFill="1" applyBorder="1" applyAlignment="1">
      <alignment horizontal="center" vertical="center" textRotation="255"/>
    </xf>
    <xf numFmtId="0" fontId="20" fillId="0" borderId="64" xfId="0" applyFont="1" applyFill="1" applyBorder="1" applyAlignment="1">
      <alignment horizontal="distributed" vertical="center"/>
    </xf>
    <xf numFmtId="0" fontId="20" fillId="0" borderId="11" xfId="0" applyFont="1" applyFill="1" applyBorder="1" applyAlignment="1">
      <alignment horizontal="distributed" vertical="center"/>
    </xf>
    <xf numFmtId="0" fontId="20" fillId="0" borderId="16" xfId="0" applyFont="1" applyFill="1" applyBorder="1" applyAlignment="1">
      <alignment horizontal="distributed" vertical="center"/>
    </xf>
    <xf numFmtId="0" fontId="20" fillId="0" borderId="34" xfId="0" applyFont="1" applyFill="1" applyBorder="1" applyAlignment="1">
      <alignment horizontal="distributed" vertical="center"/>
    </xf>
    <xf numFmtId="0" fontId="24" fillId="0" borderId="16" xfId="0" applyFont="1" applyFill="1" applyBorder="1" applyAlignment="1">
      <alignment horizontal="distributed" vertical="center"/>
    </xf>
    <xf numFmtId="0" fontId="21" fillId="0" borderId="44" xfId="0" applyFont="1" applyFill="1" applyBorder="1" applyAlignment="1">
      <alignment horizontal="center"/>
    </xf>
    <xf numFmtId="0" fontId="21" fillId="0" borderId="45" xfId="0" applyFont="1" applyFill="1" applyBorder="1" applyAlignment="1">
      <alignment horizontal="center"/>
    </xf>
    <xf numFmtId="0" fontId="25" fillId="0" borderId="53" xfId="0" applyFont="1" applyFill="1" applyBorder="1" applyAlignment="1">
      <alignment horizontal="center" vertical="center"/>
    </xf>
    <xf numFmtId="0" fontId="25" fillId="0" borderId="55" xfId="0" applyFont="1" applyFill="1" applyBorder="1" applyAlignment="1">
      <alignment horizontal="center" vertical="center"/>
    </xf>
    <xf numFmtId="0" fontId="21" fillId="0" borderId="65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distributed" vertical="center" justifyLastLine="1"/>
    </xf>
    <xf numFmtId="0" fontId="20" fillId="0" borderId="0" xfId="0" applyFont="1" applyFill="1" applyBorder="1" applyAlignment="1">
      <alignment horizontal="distributed" vertical="center" justifyLastLine="1"/>
    </xf>
    <xf numFmtId="0" fontId="20" fillId="0" borderId="16" xfId="0" applyFont="1" applyFill="1" applyBorder="1" applyAlignment="1">
      <alignment horizontal="distributed" vertical="center" justifyLastLine="1"/>
    </xf>
    <xf numFmtId="0" fontId="20" fillId="0" borderId="33" xfId="0" applyFont="1" applyFill="1" applyBorder="1" applyAlignment="1">
      <alignment horizontal="justify" vertical="center" indent="1"/>
    </xf>
    <xf numFmtId="0" fontId="20" fillId="0" borderId="38" xfId="0" applyFont="1" applyFill="1" applyBorder="1" applyAlignment="1">
      <alignment horizontal="justify" vertical="center" indent="1"/>
    </xf>
    <xf numFmtId="0" fontId="20" fillId="0" borderId="62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vertical="center" shrinkToFit="1"/>
    </xf>
    <xf numFmtId="0" fontId="20" fillId="0" borderId="10" xfId="0" applyFont="1" applyFill="1" applyBorder="1" applyAlignment="1">
      <alignment vertical="center" shrinkToFit="1"/>
    </xf>
    <xf numFmtId="176" fontId="22" fillId="0" borderId="0" xfId="34" applyNumberFormat="1" applyFont="1" applyFill="1" applyBorder="1" applyAlignment="1" applyProtection="1">
      <alignment horizontal="right" vertical="center"/>
    </xf>
    <xf numFmtId="197" fontId="20" fillId="0" borderId="0" xfId="0" applyNumberFormat="1" applyFont="1" applyFill="1" applyBorder="1" applyAlignment="1">
      <alignment vertical="center"/>
    </xf>
    <xf numFmtId="0" fontId="20" fillId="0" borderId="44" xfId="0" applyFont="1" applyFill="1" applyBorder="1" applyAlignment="1">
      <alignment horizontal="distributed" vertical="center" justifyLastLine="1"/>
    </xf>
    <xf numFmtId="0" fontId="20" fillId="0" borderId="45" xfId="0" applyFont="1" applyFill="1" applyBorder="1" applyAlignment="1">
      <alignment horizontal="distributed" vertical="center" justifyLastLine="1"/>
    </xf>
    <xf numFmtId="0" fontId="20" fillId="0" borderId="29" xfId="0" applyFont="1" applyFill="1" applyBorder="1" applyAlignment="1">
      <alignment horizontal="distributed" vertical="center" wrapText="1" justifyLastLine="1"/>
    </xf>
    <xf numFmtId="0" fontId="20" fillId="0" borderId="0" xfId="0" applyFont="1" applyFill="1" applyBorder="1" applyAlignment="1">
      <alignment horizontal="distributed" vertical="center" wrapText="1" justifyLastLine="1"/>
    </xf>
    <xf numFmtId="0" fontId="20" fillId="0" borderId="16" xfId="0" applyFont="1" applyFill="1" applyBorder="1" applyAlignment="1">
      <alignment horizontal="distributed" vertical="center" wrapText="1" justifyLastLine="1"/>
    </xf>
    <xf numFmtId="176" fontId="20" fillId="0" borderId="15" xfId="34" applyNumberFormat="1" applyFont="1" applyFill="1" applyBorder="1" applyAlignment="1" applyProtection="1">
      <alignment horizontal="right" vertical="center"/>
    </xf>
    <xf numFmtId="0" fontId="20" fillId="0" borderId="40" xfId="0" applyFont="1" applyFill="1" applyBorder="1" applyAlignment="1">
      <alignment horizontal="distributed" vertical="center" wrapText="1" justifyLastLine="1"/>
    </xf>
    <xf numFmtId="0" fontId="20" fillId="0" borderId="18" xfId="0" applyFont="1" applyFill="1" applyBorder="1" applyAlignment="1">
      <alignment horizontal="distributed" vertical="center" wrapText="1" justifyLastLine="1"/>
    </xf>
    <xf numFmtId="0" fontId="20" fillId="0" borderId="21" xfId="0" applyFont="1" applyFill="1" applyBorder="1" applyAlignment="1">
      <alignment horizontal="distributed" vertical="center" wrapText="1" justifyLastLine="1"/>
    </xf>
    <xf numFmtId="197" fontId="20" fillId="0" borderId="0" xfId="0" applyNumberFormat="1" applyFont="1" applyFill="1" applyBorder="1" applyAlignment="1">
      <alignment horizontal="right" vertical="center"/>
    </xf>
    <xf numFmtId="0" fontId="20" fillId="0" borderId="64" xfId="0" applyFont="1" applyFill="1" applyBorder="1" applyAlignment="1">
      <alignment horizontal="center" vertical="center" textRotation="255"/>
    </xf>
    <xf numFmtId="176" fontId="20" fillId="0" borderId="0" xfId="34" applyNumberFormat="1" applyFont="1" applyFill="1" applyBorder="1" applyAlignment="1" applyProtection="1">
      <alignment horizontal="right" vertical="center"/>
    </xf>
    <xf numFmtId="197" fontId="22" fillId="0" borderId="30" xfId="0" applyNumberFormat="1" applyFont="1" applyFill="1" applyBorder="1" applyAlignment="1">
      <alignment vertical="center"/>
    </xf>
    <xf numFmtId="0" fontId="20" fillId="0" borderId="52" xfId="0" applyFont="1" applyFill="1" applyBorder="1" applyAlignment="1">
      <alignment horizontal="center" vertical="center" textRotation="255" wrapText="1"/>
    </xf>
    <xf numFmtId="0" fontId="27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4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66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D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99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26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</a:t>
            </a:r>
          </a:p>
        </c:rich>
      </c:tx>
      <c:layout>
        <c:manualLayout>
          <c:xMode val="edge"/>
          <c:yMode val="edge"/>
          <c:x val="0.38043478260870039"/>
          <c:y val="7.50605326876513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2047101449275358"/>
          <c:y val="0.21746981627296633"/>
          <c:w val="0.78442028985507251"/>
          <c:h val="0.64868913857678123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1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nar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pct8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pct3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pct9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pattFill prst="pct7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2"/>
              <c:layout>
                <c:manualLayout>
                  <c:x val="0.11798920704532187"/>
                  <c:y val="0.2126667276787083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維持</a:t>
                    </a:r>
                  </a:p>
                  <a:p>
                    <a:r>
                      <a:rPr lang="ja-JP" altLang="en-US" sz="900"/>
                      <a:t>補修費
</a:t>
                    </a:r>
                    <a:r>
                      <a:rPr lang="en-US" altLang="ja-JP" sz="900"/>
                      <a:t>0.6%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215194568070296"/>
                  <c:y val="0.155936182134540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1739130434782646E-2"/>
                  <c:y val="8.9887640449438228E-3"/>
                </c:manualLayout>
              </c:layout>
              <c:tx>
                <c:rich>
                  <a:bodyPr/>
                  <a:lstStyle/>
                  <a:p>
                    <a:fld id="{3CD677AF-8D5B-4EB4-BFBF-EEBCABA38271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8.0%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2.9762353075430788E-2"/>
                  <c:y val="1.183402636468196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5956493210087908"/>
                  <c:y val="-0.17626824736795577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投資・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出資金・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貸付金
</a:t>
                    </a:r>
                    <a:r>
                      <a:rPr lang="en-US" altLang="ja-JP"/>
                      <a:t>0.1%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0232796987333202E-2"/>
                  <c:y val="-1.04242054488952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798584959488761E-2"/>
                  <c:y val="-4.4535668996431906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普通建設</a:t>
                    </a:r>
                  </a:p>
                  <a:p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事業費
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グラフ!$H$41:$H$51</c:f>
              <c:strCache>
                <c:ptCount val="11"/>
                <c:pt idx="0">
                  <c:v>人件費</c:v>
                </c:pt>
                <c:pt idx="1">
                  <c:v>物件費</c:v>
                </c:pt>
                <c:pt idx="2">
                  <c:v>維持補修費</c:v>
                </c:pt>
                <c:pt idx="3">
                  <c:v>扶助費</c:v>
                </c:pt>
                <c:pt idx="4">
                  <c:v>補助費等</c:v>
                </c:pt>
                <c:pt idx="5">
                  <c:v>公債費</c:v>
                </c:pt>
                <c:pt idx="6">
                  <c:v>積立金</c:v>
                </c:pt>
                <c:pt idx="7">
                  <c:v>投資・出資金・貸付金</c:v>
                </c:pt>
                <c:pt idx="8">
                  <c:v>繰出金</c:v>
                </c:pt>
                <c:pt idx="9">
                  <c:v>普通建設事業費</c:v>
                </c:pt>
                <c:pt idx="10">
                  <c:v>災害復旧</c:v>
                </c:pt>
              </c:strCache>
            </c:strRef>
          </c:cat>
          <c:val>
            <c:numRef>
              <c:f>グラフ!$I$41:$I$51</c:f>
              <c:numCache>
                <c:formatCode>#,##0_);\(#,##0\)</c:formatCode>
                <c:ptCount val="11"/>
                <c:pt idx="0">
                  <c:v>5999656</c:v>
                </c:pt>
                <c:pt idx="1">
                  <c:v>5508918</c:v>
                </c:pt>
                <c:pt idx="2">
                  <c:v>278296</c:v>
                </c:pt>
                <c:pt idx="3">
                  <c:v>14039874</c:v>
                </c:pt>
                <c:pt idx="4">
                  <c:v>1832630</c:v>
                </c:pt>
                <c:pt idx="5">
                  <c:v>3556213</c:v>
                </c:pt>
                <c:pt idx="6">
                  <c:v>2385527</c:v>
                </c:pt>
                <c:pt idx="7">
                  <c:v>58650</c:v>
                </c:pt>
                <c:pt idx="8">
                  <c:v>3910472</c:v>
                </c:pt>
                <c:pt idx="9" formatCode="_ * #,##0_ ;_ * \-#,##0_ ;_ * \-_ ;_ @_ ">
                  <c:v>7178160</c:v>
                </c:pt>
                <c:pt idx="10" formatCode="_ * #,##0_ ;_ * \-#,##0_ ;_ * \-_ ;_ @_ 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69963369965068E-2"/>
          <c:y val="7.909619066360403E-2"/>
          <c:w val="0.88369963369965565"/>
          <c:h val="0.544257121470988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グラフ!$I$94</c:f>
              <c:strCache>
                <c:ptCount val="1"/>
                <c:pt idx="0">
                  <c:v>予算額(千円）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グラフ!$H$95:$H$114</c:f>
              <c:strCache>
                <c:ptCount val="20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地方消費税交付金</c:v>
                </c:pt>
                <c:pt idx="6">
                  <c:v>自動車取得税交付金</c:v>
                </c:pt>
                <c:pt idx="7">
                  <c:v>国有提供施設等所在
市町村助成交付金</c:v>
                </c:pt>
                <c:pt idx="8">
                  <c:v>地方交付税及び特例交付金</c:v>
                </c:pt>
                <c:pt idx="9">
                  <c:v>交通安全対策特別交付金</c:v>
                </c:pt>
                <c:pt idx="10">
                  <c:v>分担金及び負担金</c:v>
                </c:pt>
                <c:pt idx="11">
                  <c:v>使用料及び手数料</c:v>
                </c:pt>
                <c:pt idx="12">
                  <c:v>国庫支出金</c:v>
                </c:pt>
                <c:pt idx="13">
                  <c:v>県支出金</c:v>
                </c:pt>
                <c:pt idx="14">
                  <c:v>財産収入</c:v>
                </c:pt>
                <c:pt idx="15">
                  <c:v>寄付金</c:v>
                </c:pt>
                <c:pt idx="16">
                  <c:v>繰入金</c:v>
                </c:pt>
                <c:pt idx="17">
                  <c:v>繰越金</c:v>
                </c:pt>
                <c:pt idx="18">
                  <c:v>諸収入</c:v>
                </c:pt>
                <c:pt idx="19">
                  <c:v>市債</c:v>
                </c:pt>
              </c:strCache>
            </c:strRef>
          </c:cat>
          <c:val>
            <c:numRef>
              <c:f>グラフ!$I$95:$I$114</c:f>
              <c:numCache>
                <c:formatCode>_ * #,##0_ ;_ * \-#,##0_ ;_ * \-_ ;_ @_ </c:formatCode>
                <c:ptCount val="20"/>
                <c:pt idx="0">
                  <c:v>13952613</c:v>
                </c:pt>
                <c:pt idx="1">
                  <c:v>172199</c:v>
                </c:pt>
                <c:pt idx="2">
                  <c:v>22227</c:v>
                </c:pt>
                <c:pt idx="3">
                  <c:v>29652</c:v>
                </c:pt>
                <c:pt idx="4">
                  <c:v>25920</c:v>
                </c:pt>
                <c:pt idx="5">
                  <c:v>1139286</c:v>
                </c:pt>
                <c:pt idx="6">
                  <c:v>15587</c:v>
                </c:pt>
                <c:pt idx="7">
                  <c:v>492532</c:v>
                </c:pt>
                <c:pt idx="8">
                  <c:v>4905077</c:v>
                </c:pt>
                <c:pt idx="9">
                  <c:v>17500</c:v>
                </c:pt>
                <c:pt idx="10">
                  <c:v>714396</c:v>
                </c:pt>
                <c:pt idx="11">
                  <c:v>508539</c:v>
                </c:pt>
                <c:pt idx="12">
                  <c:v>10795769</c:v>
                </c:pt>
                <c:pt idx="13">
                  <c:v>8070837</c:v>
                </c:pt>
                <c:pt idx="14">
                  <c:v>134203</c:v>
                </c:pt>
                <c:pt idx="15">
                  <c:v>8569</c:v>
                </c:pt>
                <c:pt idx="16">
                  <c:v>1921460</c:v>
                </c:pt>
                <c:pt idx="17">
                  <c:v>1192160</c:v>
                </c:pt>
                <c:pt idx="18">
                  <c:v>309322</c:v>
                </c:pt>
                <c:pt idx="19">
                  <c:v>3496281</c:v>
                </c:pt>
              </c:numCache>
            </c:numRef>
          </c:val>
        </c:ser>
        <c:ser>
          <c:idx val="1"/>
          <c:order val="1"/>
          <c:tx>
            <c:strRef>
              <c:f>グラフ!$J$94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グラフ!$H$95:$H$114</c:f>
              <c:strCache>
                <c:ptCount val="20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地方消費税交付金</c:v>
                </c:pt>
                <c:pt idx="6">
                  <c:v>自動車取得税交付金</c:v>
                </c:pt>
                <c:pt idx="7">
                  <c:v>国有提供施設等所在
市町村助成交付金</c:v>
                </c:pt>
                <c:pt idx="8">
                  <c:v>地方交付税及び特例交付金</c:v>
                </c:pt>
                <c:pt idx="9">
                  <c:v>交通安全対策特別交付金</c:v>
                </c:pt>
                <c:pt idx="10">
                  <c:v>分担金及び負担金</c:v>
                </c:pt>
                <c:pt idx="11">
                  <c:v>使用料及び手数料</c:v>
                </c:pt>
                <c:pt idx="12">
                  <c:v>国庫支出金</c:v>
                </c:pt>
                <c:pt idx="13">
                  <c:v>県支出金</c:v>
                </c:pt>
                <c:pt idx="14">
                  <c:v>財産収入</c:v>
                </c:pt>
                <c:pt idx="15">
                  <c:v>寄付金</c:v>
                </c:pt>
                <c:pt idx="16">
                  <c:v>繰入金</c:v>
                </c:pt>
                <c:pt idx="17">
                  <c:v>繰越金</c:v>
                </c:pt>
                <c:pt idx="18">
                  <c:v>諸収入</c:v>
                </c:pt>
                <c:pt idx="19">
                  <c:v>市債</c:v>
                </c:pt>
              </c:strCache>
            </c:strRef>
          </c:cat>
          <c:val>
            <c:numRef>
              <c:f>グラフ!$J$95:$J$114</c:f>
              <c:numCache>
                <c:formatCode>_ * #,##0_ ;_ * \-#,##0_ ;_ * \-_ ;_ @_ </c:formatCode>
                <c:ptCount val="20"/>
                <c:pt idx="0">
                  <c:v>14333664</c:v>
                </c:pt>
                <c:pt idx="1">
                  <c:v>164562</c:v>
                </c:pt>
                <c:pt idx="2">
                  <c:v>21334</c:v>
                </c:pt>
                <c:pt idx="3">
                  <c:v>31761</c:v>
                </c:pt>
                <c:pt idx="4">
                  <c:v>23884</c:v>
                </c:pt>
                <c:pt idx="5">
                  <c:v>1122142</c:v>
                </c:pt>
                <c:pt idx="6">
                  <c:v>15792</c:v>
                </c:pt>
                <c:pt idx="7">
                  <c:v>492532</c:v>
                </c:pt>
                <c:pt idx="8">
                  <c:v>4992348</c:v>
                </c:pt>
                <c:pt idx="9">
                  <c:v>16566</c:v>
                </c:pt>
                <c:pt idx="10">
                  <c:v>671139</c:v>
                </c:pt>
                <c:pt idx="11">
                  <c:v>521480</c:v>
                </c:pt>
                <c:pt idx="12">
                  <c:v>10447629</c:v>
                </c:pt>
                <c:pt idx="13">
                  <c:v>6429495</c:v>
                </c:pt>
                <c:pt idx="14">
                  <c:v>243101</c:v>
                </c:pt>
                <c:pt idx="15">
                  <c:v>10903</c:v>
                </c:pt>
                <c:pt idx="16">
                  <c:v>570559</c:v>
                </c:pt>
                <c:pt idx="17">
                  <c:v>1192160</c:v>
                </c:pt>
                <c:pt idx="18">
                  <c:v>344076</c:v>
                </c:pt>
                <c:pt idx="19">
                  <c:v>3035881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49035160"/>
        <c:axId val="249034768"/>
      </c:barChart>
      <c:catAx>
        <c:axId val="249035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0347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49034768"/>
        <c:scaling>
          <c:orientation val="minMax"/>
          <c:max val="150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8.8369963369965068E-2"/>
              <c:y val="3.3898305084745811E-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_);[Red]\(#,##0\)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035160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478021978021856"/>
          <c:y val="0.92090395480224907"/>
          <c:w val="0.33928571428571974"/>
          <c:h val="6.21468926553674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56069384322613"/>
          <c:y val="7.021276595744888E-2"/>
          <c:w val="0.7664845446704166"/>
          <c:h val="0.759574468085106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グラフ!$H$209</c:f>
              <c:strCache>
                <c:ptCount val="1"/>
                <c:pt idx="0">
                  <c:v>市民税</c:v>
                </c:pt>
              </c:strCache>
            </c:strRef>
          </c:tx>
          <c:spPr>
            <a:pattFill prst="pct5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グラフ!$I$208:$L$208</c:f>
              <c:strCache>
                <c:ptCount val="4"/>
                <c:pt idx="0">
                  <c:v>平成23年度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</c:strCache>
            </c:strRef>
          </c:cat>
          <c:val>
            <c:numRef>
              <c:f>グラフ!$I$209:$L$209</c:f>
              <c:numCache>
                <c:formatCode>#,##0;[Red]#,##0</c:formatCode>
                <c:ptCount val="4"/>
                <c:pt idx="0">
                  <c:v>5133268</c:v>
                </c:pt>
                <c:pt idx="1">
                  <c:v>5263176</c:v>
                </c:pt>
                <c:pt idx="2">
                  <c:v>5422384</c:v>
                </c:pt>
                <c:pt idx="3" formatCode="#,##0_);[Red]\(#,##0\)">
                  <c:v>5631036</c:v>
                </c:pt>
              </c:numCache>
            </c:numRef>
          </c:val>
        </c:ser>
        <c:ser>
          <c:idx val="1"/>
          <c:order val="1"/>
          <c:tx>
            <c:strRef>
              <c:f>グラフ!$H$210</c:f>
              <c:strCache>
                <c:ptCount val="1"/>
                <c:pt idx="0">
                  <c:v>固定資産税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グラフ!$I$208:$L$208</c:f>
              <c:strCache>
                <c:ptCount val="4"/>
                <c:pt idx="0">
                  <c:v>平成23年度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</c:strCache>
            </c:strRef>
          </c:cat>
          <c:val>
            <c:numRef>
              <c:f>グラフ!$I$210:$L$210</c:f>
              <c:numCache>
                <c:formatCode>#,##0;[Red]#,##0</c:formatCode>
                <c:ptCount val="4"/>
                <c:pt idx="0">
                  <c:v>6271451</c:v>
                </c:pt>
                <c:pt idx="1">
                  <c:v>6119128</c:v>
                </c:pt>
                <c:pt idx="2">
                  <c:v>6241848</c:v>
                </c:pt>
                <c:pt idx="3" formatCode="#,##0_);[Red]\(#,##0\)">
                  <c:v>6474074</c:v>
                </c:pt>
              </c:numCache>
            </c:numRef>
          </c:val>
        </c:ser>
        <c:ser>
          <c:idx val="2"/>
          <c:order val="2"/>
          <c:tx>
            <c:strRef>
              <c:f>グラフ!$H$211</c:f>
              <c:strCache>
                <c:ptCount val="1"/>
                <c:pt idx="0">
                  <c:v>市たばこ税</c:v>
                </c:pt>
              </c:strCache>
            </c:strRef>
          </c:tx>
          <c:spPr>
            <a:pattFill prst="trellis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グラフ!$I$208:$L$208</c:f>
              <c:strCache>
                <c:ptCount val="4"/>
                <c:pt idx="0">
                  <c:v>平成23年度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</c:strCache>
            </c:strRef>
          </c:cat>
          <c:val>
            <c:numRef>
              <c:f>グラフ!$I$211:$L$211</c:f>
              <c:numCache>
                <c:formatCode>#,##0;[Red]#,##0</c:formatCode>
                <c:ptCount val="4"/>
                <c:pt idx="0">
                  <c:v>1927661</c:v>
                </c:pt>
                <c:pt idx="1">
                  <c:v>1846873</c:v>
                </c:pt>
                <c:pt idx="2">
                  <c:v>2020681</c:v>
                </c:pt>
                <c:pt idx="3" formatCode="#,##0_);[Red]\(#,##0\)">
                  <c:v>1918431</c:v>
                </c:pt>
              </c:numCache>
            </c:numRef>
          </c:val>
        </c:ser>
        <c:ser>
          <c:idx val="3"/>
          <c:order val="3"/>
          <c:tx>
            <c:strRef>
              <c:f>グラフ!$H$212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1753050099506854E-3"/>
                  <c:y val="-1.562048360976192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584003922586824E-3"/>
                  <c:y val="-1.5136427095549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496524472902742E-3"/>
                  <c:y val="-9.21069972636400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グラフ!$I$208:$L$208</c:f>
              <c:strCache>
                <c:ptCount val="4"/>
                <c:pt idx="0">
                  <c:v>平成23年度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</c:strCache>
            </c:strRef>
          </c:cat>
          <c:val>
            <c:numRef>
              <c:f>グラフ!$I$212:$L$212</c:f>
              <c:numCache>
                <c:formatCode>#,##0;[Red]#,##0</c:formatCode>
                <c:ptCount val="4"/>
                <c:pt idx="0">
                  <c:v>272634</c:v>
                </c:pt>
                <c:pt idx="1">
                  <c:v>280359</c:v>
                </c:pt>
                <c:pt idx="2">
                  <c:v>290963</c:v>
                </c:pt>
                <c:pt idx="3" formatCode="#,##0_);[Red]\(#,##0\)">
                  <c:v>299631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49360152"/>
        <c:axId val="249360544"/>
      </c:barChart>
      <c:catAx>
        <c:axId val="2493601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3605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4936054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8956043956044577"/>
              <c:y val="1.91489361702127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360152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897435897435899"/>
          <c:y val="0.88660905734240958"/>
          <c:w val="0.86538461538461564"/>
          <c:h val="9.277547933626971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05841521875867"/>
          <c:y val="5.8568329718004325E-2"/>
          <c:w val="0.80900110626667565"/>
          <c:h val="0.770065075921908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グラフ!$H$253</c:f>
              <c:strCache>
                <c:ptCount val="1"/>
                <c:pt idx="0">
                  <c:v>普通会計債</c:v>
                </c:pt>
              </c:strCache>
            </c:strRef>
          </c:tx>
          <c:spPr>
            <a:pattFill prst="pct2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4296219112206267E-3"/>
                  <c:y val="-7.3750378147366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897142645466692E-3"/>
                  <c:y val="-4.97783270590248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444093945779324E-3"/>
                  <c:y val="-9.2329172514394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609050440314151E-2"/>
                  <c:y val="-3.2374121171500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グラフ!$I$252:$M$252</c:f>
              <c:strCache>
                <c:ptCount val="5"/>
                <c:pt idx="0">
                  <c:v>平成22年度</c:v>
                </c:pt>
                <c:pt idx="1">
                  <c:v>23 </c:v>
                </c:pt>
                <c:pt idx="2">
                  <c:v>24 </c:v>
                </c:pt>
                <c:pt idx="3">
                  <c:v>25 </c:v>
                </c:pt>
                <c:pt idx="4">
                  <c:v>26 </c:v>
                </c:pt>
              </c:strCache>
            </c:strRef>
          </c:cat>
          <c:val>
            <c:numRef>
              <c:f>グラフ!$I$253:$M$253</c:f>
              <c:numCache>
                <c:formatCode>#,##0_);[Red]\(#,##0\)</c:formatCode>
                <c:ptCount val="5"/>
                <c:pt idx="0">
                  <c:v>35395176</c:v>
                </c:pt>
                <c:pt idx="1">
                  <c:v>35437295</c:v>
                </c:pt>
                <c:pt idx="2">
                  <c:v>35961824</c:v>
                </c:pt>
                <c:pt idx="3">
                  <c:v>36263702</c:v>
                </c:pt>
                <c:pt idx="4">
                  <c:v>36453545</c:v>
                </c:pt>
              </c:numCache>
            </c:numRef>
          </c:val>
        </c:ser>
        <c:ser>
          <c:idx val="1"/>
          <c:order val="1"/>
          <c:tx>
            <c:strRef>
              <c:f>グラフ!$H$254</c:f>
              <c:strCache>
                <c:ptCount val="1"/>
                <c:pt idx="0">
                  <c:v>その他の会計債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1.9086376413539356E-3"/>
                  <c:y val="-3.08661417322834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グラフ!$I$252:$M$252</c:f>
              <c:strCache>
                <c:ptCount val="5"/>
                <c:pt idx="0">
                  <c:v>平成22年度</c:v>
                </c:pt>
                <c:pt idx="1">
                  <c:v>23 </c:v>
                </c:pt>
                <c:pt idx="2">
                  <c:v>24 </c:v>
                </c:pt>
                <c:pt idx="3">
                  <c:v>25 </c:v>
                </c:pt>
                <c:pt idx="4">
                  <c:v>26 </c:v>
                </c:pt>
              </c:strCache>
            </c:strRef>
          </c:cat>
          <c:val>
            <c:numRef>
              <c:f>グラフ!$I$254:$M$254</c:f>
              <c:numCache>
                <c:formatCode>#,##0_);[Red]\(#,##0\)</c:formatCode>
                <c:ptCount val="5"/>
                <c:pt idx="0">
                  <c:v>5407209</c:v>
                </c:pt>
                <c:pt idx="1">
                  <c:v>5311781</c:v>
                </c:pt>
                <c:pt idx="2">
                  <c:v>5347795</c:v>
                </c:pt>
                <c:pt idx="3">
                  <c:v>5242583</c:v>
                </c:pt>
                <c:pt idx="4">
                  <c:v>5162698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49737072"/>
        <c:axId val="249737464"/>
      </c:barChart>
      <c:catAx>
        <c:axId val="249737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7374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49737464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5978019276516503"/>
              <c:y val="1.0845986984815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737072"/>
        <c:crossesAt val="1"/>
        <c:crossBetween val="between"/>
        <c:majorUnit val="1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83804400482998"/>
          <c:y val="0.9219088937093276"/>
          <c:w val="0.70799100525658942"/>
          <c:h val="6.29067245119320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90410958904619"/>
          <c:y val="9.5238306136414264E-2"/>
          <c:w val="0.76164383561646076"/>
          <c:h val="0.6598654068023044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グラフ!$H$57</c:f>
              <c:strCache>
                <c:ptCount val="1"/>
                <c:pt idx="0">
                  <c:v>経常収支比率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グラフ!$I$56:$M$56</c:f>
              <c:strCache>
                <c:ptCount val="5"/>
                <c:pt idx="0">
                  <c:v>22年度</c:v>
                </c:pt>
                <c:pt idx="1">
                  <c:v>23年度</c:v>
                </c:pt>
                <c:pt idx="2">
                  <c:v>24年度</c:v>
                </c:pt>
                <c:pt idx="3">
                  <c:v>25年度</c:v>
                </c:pt>
                <c:pt idx="4">
                  <c:v>26年度</c:v>
                </c:pt>
              </c:strCache>
            </c:strRef>
          </c:cat>
          <c:val>
            <c:numRef>
              <c:f>グラフ!$I$57:$M$57</c:f>
              <c:numCache>
                <c:formatCode>#,##0.0_ </c:formatCode>
                <c:ptCount val="5"/>
                <c:pt idx="0">
                  <c:v>91.1</c:v>
                </c:pt>
                <c:pt idx="1">
                  <c:v>88.700000000000017</c:v>
                </c:pt>
                <c:pt idx="2">
                  <c:v>91.8</c:v>
                </c:pt>
                <c:pt idx="3">
                  <c:v>89.1</c:v>
                </c:pt>
                <c:pt idx="4">
                  <c:v>87.2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グラフ!$H$58</c:f>
              <c:strCache>
                <c:ptCount val="1"/>
                <c:pt idx="0">
                  <c:v>人件費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グラフ!$I$56:$M$56</c:f>
              <c:strCache>
                <c:ptCount val="5"/>
                <c:pt idx="0">
                  <c:v>22年度</c:v>
                </c:pt>
                <c:pt idx="1">
                  <c:v>23年度</c:v>
                </c:pt>
                <c:pt idx="2">
                  <c:v>24年度</c:v>
                </c:pt>
                <c:pt idx="3">
                  <c:v>25年度</c:v>
                </c:pt>
                <c:pt idx="4">
                  <c:v>26年度</c:v>
                </c:pt>
              </c:strCache>
            </c:strRef>
          </c:cat>
          <c:val>
            <c:numRef>
              <c:f>グラフ!$I$58:$M$58</c:f>
              <c:numCache>
                <c:formatCode>#,##0.0_ </c:formatCode>
                <c:ptCount val="5"/>
                <c:pt idx="0">
                  <c:v>27.6</c:v>
                </c:pt>
                <c:pt idx="1">
                  <c:v>25.7</c:v>
                </c:pt>
                <c:pt idx="2">
                  <c:v>27.4</c:v>
                </c:pt>
                <c:pt idx="3">
                  <c:v>25.6</c:v>
                </c:pt>
                <c:pt idx="4">
                  <c:v>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グラフ!$H$59</c:f>
              <c:strCache>
                <c:ptCount val="1"/>
                <c:pt idx="0">
                  <c:v>扶助費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グラフ!$I$56:$M$56</c:f>
              <c:strCache>
                <c:ptCount val="5"/>
                <c:pt idx="0">
                  <c:v>22年度</c:v>
                </c:pt>
                <c:pt idx="1">
                  <c:v>23年度</c:v>
                </c:pt>
                <c:pt idx="2">
                  <c:v>24年度</c:v>
                </c:pt>
                <c:pt idx="3">
                  <c:v>25年度</c:v>
                </c:pt>
                <c:pt idx="4">
                  <c:v>26年度</c:v>
                </c:pt>
              </c:strCache>
            </c:strRef>
          </c:cat>
          <c:val>
            <c:numRef>
              <c:f>グラフ!$I$59:$M$59</c:f>
              <c:numCache>
                <c:formatCode>#,##0.0_ </c:formatCode>
                <c:ptCount val="5"/>
                <c:pt idx="0">
                  <c:v>14.5</c:v>
                </c:pt>
                <c:pt idx="1">
                  <c:v>15.2</c:v>
                </c:pt>
                <c:pt idx="2">
                  <c:v>15.3</c:v>
                </c:pt>
                <c:pt idx="3">
                  <c:v>15</c:v>
                </c:pt>
                <c:pt idx="4">
                  <c:v>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グラフ!$H$60</c:f>
              <c:strCache>
                <c:ptCount val="1"/>
                <c:pt idx="0">
                  <c:v>公債費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グラフ!$I$56:$M$56</c:f>
              <c:strCache>
                <c:ptCount val="5"/>
                <c:pt idx="0">
                  <c:v>22年度</c:v>
                </c:pt>
                <c:pt idx="1">
                  <c:v>23年度</c:v>
                </c:pt>
                <c:pt idx="2">
                  <c:v>24年度</c:v>
                </c:pt>
                <c:pt idx="3">
                  <c:v>25年度</c:v>
                </c:pt>
                <c:pt idx="4">
                  <c:v>26年度</c:v>
                </c:pt>
              </c:strCache>
            </c:strRef>
          </c:cat>
          <c:val>
            <c:numRef>
              <c:f>グラフ!$I$60:$M$60</c:f>
              <c:numCache>
                <c:formatCode>#,##0.0_ </c:formatCode>
                <c:ptCount val="5"/>
                <c:pt idx="0">
                  <c:v>17.399999999999999</c:v>
                </c:pt>
                <c:pt idx="1">
                  <c:v>16.399999999999999</c:v>
                </c:pt>
                <c:pt idx="2">
                  <c:v>16.5</c:v>
                </c:pt>
                <c:pt idx="3">
                  <c:v>15.9</c:v>
                </c:pt>
                <c:pt idx="4">
                  <c:v>15.4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グラフ!$H$61</c:f>
              <c:strCache>
                <c:ptCount val="1"/>
                <c:pt idx="0">
                  <c:v>物件費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グラフ!$I$56:$M$56</c:f>
              <c:strCache>
                <c:ptCount val="5"/>
                <c:pt idx="0">
                  <c:v>22年度</c:v>
                </c:pt>
                <c:pt idx="1">
                  <c:v>23年度</c:v>
                </c:pt>
                <c:pt idx="2">
                  <c:v>24年度</c:v>
                </c:pt>
                <c:pt idx="3">
                  <c:v>25年度</c:v>
                </c:pt>
                <c:pt idx="4">
                  <c:v>26年度</c:v>
                </c:pt>
              </c:strCache>
            </c:strRef>
          </c:cat>
          <c:val>
            <c:numRef>
              <c:f>グラフ!$I$61:$M$61</c:f>
              <c:numCache>
                <c:formatCode>#,##0.0_ </c:formatCode>
                <c:ptCount val="5"/>
                <c:pt idx="0">
                  <c:v>16.7</c:v>
                </c:pt>
                <c:pt idx="1">
                  <c:v>16.600000000000001</c:v>
                </c:pt>
                <c:pt idx="2">
                  <c:v>16.399999999999999</c:v>
                </c:pt>
                <c:pt idx="3">
                  <c:v>16.8</c:v>
                </c:pt>
                <c:pt idx="4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91968"/>
        <c:axId val="136501080"/>
      </c:lineChart>
      <c:catAx>
        <c:axId val="247091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65010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6501080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15616438356164764"/>
              <c:y val="4.53514739229028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7091968"/>
        <c:crossesAt val="1"/>
        <c:crossBetween val="midCat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616438356164764"/>
          <c:y val="0.84353931948982563"/>
          <c:w val="0.7643835616438357"/>
          <c:h val="0.147392528314912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26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年度歳出</a:t>
            </a:r>
          </a:p>
        </c:rich>
      </c:tx>
      <c:layout>
        <c:manualLayout>
          <c:xMode val="edge"/>
          <c:yMode val="edge"/>
          <c:x val="0.4391994562911391"/>
          <c:y val="1.576044129235621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2780162136385313"/>
          <c:y val="0.18282111899133174"/>
          <c:w val="0.48450166905102532"/>
          <c:h val="0.80063041765169574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pct4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dashDnDiag">
                <a:fgClr>
                  <a:schemeClr val="tx1">
                    <a:lumMod val="50000"/>
                    <a:lumOff val="50000"/>
                  </a:schemeClr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pattFill prst="dash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7.5187575801951803E-2"/>
                  <c:y val="-0.1647065393421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5035014400024034E-2"/>
                  <c:y val="0.182109789467806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6696998061649909"/>
                  <c:y val="0.167548012150013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8661275796056659"/>
                  <c:y val="6.10021719782147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75978524892488"/>
                  <c:y val="-5.5239744343466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3554241342149875"/>
                  <c:y val="-4.05624119680076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9.5374344301383304E-3"/>
                  <c:y val="-9.45626477541374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9044597047817534E-3"/>
                  <c:y val="-2.59249279409483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グラフ!$H$139:$H$150</c:f>
              <c:strCache>
                <c:ptCount val="12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</c:strCache>
            </c:strRef>
          </c:cat>
          <c:val>
            <c:numRef>
              <c:f>グラフ!$I$139:$I$150</c:f>
              <c:numCache>
                <c:formatCode>#,##0_);[Red]\(#,##0\)</c:formatCode>
                <c:ptCount val="12"/>
                <c:pt idx="0">
                  <c:v>354007</c:v>
                </c:pt>
                <c:pt idx="1">
                  <c:v>6458547</c:v>
                </c:pt>
                <c:pt idx="2">
                  <c:v>19930891</c:v>
                </c:pt>
                <c:pt idx="3">
                  <c:v>2087788</c:v>
                </c:pt>
                <c:pt idx="4">
                  <c:v>61833</c:v>
                </c:pt>
                <c:pt idx="5">
                  <c:v>81504</c:v>
                </c:pt>
                <c:pt idx="6">
                  <c:v>400212</c:v>
                </c:pt>
                <c:pt idx="7">
                  <c:v>5002527</c:v>
                </c:pt>
                <c:pt idx="8">
                  <c:v>924196</c:v>
                </c:pt>
                <c:pt idx="9">
                  <c:v>4943756</c:v>
                </c:pt>
                <c:pt idx="10">
                  <c:v>0</c:v>
                </c:pt>
                <c:pt idx="11">
                  <c:v>3378429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firstPageNumber="0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71439433203493"/>
          <c:y val="0.11510801475734735"/>
          <c:w val="0.82571486168726349"/>
          <c:h val="0.52697888006098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グラフ!$I$153</c:f>
              <c:strCache>
                <c:ptCount val="1"/>
                <c:pt idx="0">
                  <c:v>予算額（千円）</c:v>
                </c:pt>
              </c:strCache>
            </c:strRef>
          </c:tx>
          <c:spPr>
            <a:pattFill prst="pct1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グラフ!$H$154:$H$167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諸支出費</c:v>
                </c:pt>
                <c:pt idx="13">
                  <c:v>予備費</c:v>
                </c:pt>
              </c:strCache>
            </c:strRef>
          </c:cat>
          <c:val>
            <c:numRef>
              <c:f>グラフ!$I$154:$I$167</c:f>
              <c:numCache>
                <c:formatCode>#,##0_);[Red]\(#,##0\)</c:formatCode>
                <c:ptCount val="14"/>
                <c:pt idx="0">
                  <c:v>356908</c:v>
                </c:pt>
                <c:pt idx="1">
                  <c:v>6613063</c:v>
                </c:pt>
                <c:pt idx="2">
                  <c:v>20821166</c:v>
                </c:pt>
                <c:pt idx="3">
                  <c:v>2163936</c:v>
                </c:pt>
                <c:pt idx="4">
                  <c:v>94397</c:v>
                </c:pt>
                <c:pt idx="5">
                  <c:v>88219</c:v>
                </c:pt>
                <c:pt idx="6">
                  <c:v>580544</c:v>
                </c:pt>
                <c:pt idx="7">
                  <c:v>7634639</c:v>
                </c:pt>
                <c:pt idx="8">
                  <c:v>961057</c:v>
                </c:pt>
                <c:pt idx="9">
                  <c:v>5185448</c:v>
                </c:pt>
                <c:pt idx="10">
                  <c:v>3</c:v>
                </c:pt>
                <c:pt idx="11">
                  <c:v>3379846</c:v>
                </c:pt>
                <c:pt idx="12">
                  <c:v>1</c:v>
                </c:pt>
                <c:pt idx="13">
                  <c:v>44902</c:v>
                </c:pt>
              </c:numCache>
            </c:numRef>
          </c:val>
        </c:ser>
        <c:ser>
          <c:idx val="1"/>
          <c:order val="1"/>
          <c:tx>
            <c:strRef>
              <c:f>グラフ!$J$153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グラフ!$H$154:$H$167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諸支出費</c:v>
                </c:pt>
                <c:pt idx="13">
                  <c:v>予備費</c:v>
                </c:pt>
              </c:strCache>
            </c:strRef>
          </c:cat>
          <c:val>
            <c:numRef>
              <c:f>グラフ!$J$154:$J$167</c:f>
              <c:numCache>
                <c:formatCode>#,##0_);[Red]\(#,##0\)</c:formatCode>
                <c:ptCount val="14"/>
                <c:pt idx="0">
                  <c:v>354007</c:v>
                </c:pt>
                <c:pt idx="1">
                  <c:v>6458547</c:v>
                </c:pt>
                <c:pt idx="2">
                  <c:v>19930891</c:v>
                </c:pt>
                <c:pt idx="3">
                  <c:v>2087788</c:v>
                </c:pt>
                <c:pt idx="4">
                  <c:v>61833</c:v>
                </c:pt>
                <c:pt idx="5">
                  <c:v>81504</c:v>
                </c:pt>
                <c:pt idx="6">
                  <c:v>400212</c:v>
                </c:pt>
                <c:pt idx="7">
                  <c:v>5002527</c:v>
                </c:pt>
                <c:pt idx="8">
                  <c:v>924196</c:v>
                </c:pt>
                <c:pt idx="9">
                  <c:v>4943756</c:v>
                </c:pt>
                <c:pt idx="10" formatCode="_ * #,##0_ ;_ * \-#,##0_ ;_ * \-_ ;_ @_ ">
                  <c:v>0</c:v>
                </c:pt>
                <c:pt idx="11">
                  <c:v>3378429</c:v>
                </c:pt>
                <c:pt idx="12" formatCode="_ * #,##0_ ;_ * \-#,##0_ ;_ * \-_ ;_ @_ ">
                  <c:v>0</c:v>
                </c:pt>
                <c:pt idx="13" formatCode="_ * #,##0_ ;_ * \-#,##0_ ;_ * \-_ ;_ @_ 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49033592"/>
        <c:axId val="249033984"/>
      </c:barChart>
      <c:catAx>
        <c:axId val="249033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0339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49033984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2833828450265641"/>
              <c:y val="7.254196642685850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033592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166900420757382"/>
          <c:y val="0.82374176249553299"/>
          <c:w val="0.35764375876577803"/>
          <c:h val="5.93525179856125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26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</a:t>
            </a:r>
          </a:p>
        </c:rich>
      </c:tx>
      <c:layout>
        <c:manualLayout>
          <c:xMode val="edge"/>
          <c:yMode val="edge"/>
          <c:x val="0.41456700265408031"/>
          <c:y val="3.539823008849559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4565826330532244"/>
          <c:y val="0.32743362831858408"/>
          <c:w val="0.80112044817927175"/>
          <c:h val="0.63274336283185861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wdUpDiag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dash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 sz="900"/>
                      <a:t>固</a:t>
                    </a:r>
                    <a:r>
                      <a:rPr lang="ja-JP" altLang="en-US"/>
                      <a:t>定</a:t>
                    </a:r>
                  </a:p>
                  <a:p>
                    <a:r>
                      <a:rPr lang="ja-JP" altLang="en-US"/>
                      <a:t>資産税
</a:t>
                    </a:r>
                    <a:r>
                      <a:rPr lang="en-US" altLang="ja-JP"/>
                      <a:t>45.2%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5487299381694941"/>
                  <c:y val="-0.18868477343415768"/>
                </c:manualLayout>
              </c:layout>
              <c:tx>
                <c:rich>
                  <a:bodyPr/>
                  <a:lstStyle/>
                  <a:p>
                    <a:pPr>
                      <a:defRPr sz="900"/>
                    </a:pPr>
                    <a:r>
                      <a:rPr lang="ja-JP" altLang="en-US" sz="900"/>
                      <a:t>軽自動車税
</a:t>
                    </a:r>
                    <a:r>
                      <a:rPr lang="en-US" altLang="ja-JP" sz="900"/>
                      <a:t>2.0%</a:t>
                    </a:r>
                  </a:p>
                </c:rich>
              </c:tx>
              <c:numFmt formatCode="0.0%" sourceLinked="0"/>
              <c:spPr>
                <a:ln cmpd="sng">
                  <a:solidFill>
                    <a:schemeClr val="tx1"/>
                  </a:solidFill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0338634141320693E-3"/>
                  <c:y val="-3.1096555408450092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市たばこ</a:t>
                    </a:r>
                  </a:p>
                  <a:p>
                    <a:r>
                      <a:rPr lang="ja-JP" altLang="en-US" sz="900"/>
                      <a:t>消費税
</a:t>
                    </a:r>
                    <a:r>
                      <a:rPr lang="en-US" altLang="ja-JP" sz="900"/>
                      <a:t>13.4%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8938882639671268E-3"/>
                  <c:y val="-0.219690846166356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rgbClr val="FFFFFF"/>
              </a:solidFill>
              <a:ln w="12700" cmpd="sng">
                <a:solidFill>
                  <a:schemeClr val="tx1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グラフ!$H$219:$H$224</c:f>
              <c:strCache>
                <c:ptCount val="6"/>
                <c:pt idx="0">
                  <c:v>市民税</c:v>
                </c:pt>
                <c:pt idx="1">
                  <c:v>固定資産税</c:v>
                </c:pt>
                <c:pt idx="2">
                  <c:v>軽自動車税</c:v>
                </c:pt>
                <c:pt idx="3">
                  <c:v>市たばこ消費税</c:v>
                </c:pt>
                <c:pt idx="4">
                  <c:v>特別土地保有税</c:v>
                </c:pt>
                <c:pt idx="5">
                  <c:v>入湯税</c:v>
                </c:pt>
              </c:strCache>
            </c:strRef>
          </c:cat>
          <c:val>
            <c:numRef>
              <c:f>グラフ!$I$219:$I$224</c:f>
              <c:numCache>
                <c:formatCode>#,##0_);[Red]\(#,##0\)</c:formatCode>
                <c:ptCount val="6"/>
                <c:pt idx="0">
                  <c:v>5631036</c:v>
                </c:pt>
                <c:pt idx="1">
                  <c:v>6474074</c:v>
                </c:pt>
                <c:pt idx="2">
                  <c:v>291390</c:v>
                </c:pt>
                <c:pt idx="3">
                  <c:v>1918431</c:v>
                </c:pt>
                <c:pt idx="4" formatCode="_ * #,##0_ ;_ * \-#,##0_ ;_ * \-_ ;_ @_ ">
                  <c:v>0</c:v>
                </c:pt>
                <c:pt idx="5">
                  <c:v>8241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1586402266288"/>
          <c:y val="9.3364571039358343E-2"/>
          <c:w val="0.78564683663835422"/>
          <c:h val="0.7425564421896936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グラフ!$H$6</c:f>
              <c:strCache>
                <c:ptCount val="1"/>
                <c:pt idx="0">
                  <c:v>総額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グラフ!$I$5:$M$5</c:f>
              <c:numCache>
                <c:formatCode>General</c:formatCode>
                <c:ptCount val="5"/>
                <c:pt idx="0" formatCode="&quot;平成&quot;##&quot;年度&quot;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numCache>
            </c:numRef>
          </c:cat>
          <c:val>
            <c:numRef>
              <c:f>グラフ!$I$6:$M$6</c:f>
              <c:numCache>
                <c:formatCode>0_ </c:formatCode>
                <c:ptCount val="5"/>
                <c:pt idx="0">
                  <c:v>100</c:v>
                </c:pt>
                <c:pt idx="1">
                  <c:v>98</c:v>
                </c:pt>
                <c:pt idx="2">
                  <c:v>112.99999999999999</c:v>
                </c:pt>
                <c:pt idx="3">
                  <c:v>112.99999999999999</c:v>
                </c:pt>
                <c:pt idx="4">
                  <c:v>117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グラフ!$H$7</c:f>
              <c:strCache>
                <c:ptCount val="1"/>
                <c:pt idx="0">
                  <c:v>自主財源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グラフ!$I$5:$M$5</c:f>
              <c:numCache>
                <c:formatCode>General</c:formatCode>
                <c:ptCount val="5"/>
                <c:pt idx="0" formatCode="&quot;平成&quot;##&quot;年度&quot;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numCache>
            </c:numRef>
          </c:cat>
          <c:val>
            <c:numRef>
              <c:f>グラフ!$I$7:$M$7</c:f>
              <c:numCache>
                <c:formatCode>0_ </c:formatCode>
                <c:ptCount val="5"/>
                <c:pt idx="0">
                  <c:v>100</c:v>
                </c:pt>
                <c:pt idx="1">
                  <c:v>98</c:v>
                </c:pt>
                <c:pt idx="2">
                  <c:v>114.99999999999999</c:v>
                </c:pt>
                <c:pt idx="3">
                  <c:v>109.00000000000001</c:v>
                </c:pt>
                <c:pt idx="4">
                  <c:v>107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グラフ!$H$8</c:f>
              <c:strCache>
                <c:ptCount val="1"/>
                <c:pt idx="0">
                  <c:v>依存財源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グラフ!$I$5:$M$5</c:f>
              <c:numCache>
                <c:formatCode>General</c:formatCode>
                <c:ptCount val="5"/>
                <c:pt idx="0" formatCode="&quot;平成&quot;##&quot;年度&quot;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numCache>
            </c:numRef>
          </c:cat>
          <c:val>
            <c:numRef>
              <c:f>グラフ!$I$8:$M$8</c:f>
              <c:numCache>
                <c:formatCode>0_ </c:formatCode>
                <c:ptCount val="5"/>
                <c:pt idx="0">
                  <c:v>100</c:v>
                </c:pt>
                <c:pt idx="1">
                  <c:v>97</c:v>
                </c:pt>
                <c:pt idx="2">
                  <c:v>111.00000000000001</c:v>
                </c:pt>
                <c:pt idx="3">
                  <c:v>115.99999999999999</c:v>
                </c:pt>
                <c:pt idx="4">
                  <c:v>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037120"/>
        <c:axId val="249357408"/>
      </c:lineChart>
      <c:catAx>
        <c:axId val="249037120"/>
        <c:scaling>
          <c:orientation val="minMax"/>
        </c:scaling>
        <c:delete val="0"/>
        <c:axPos val="b"/>
        <c:numFmt formatCode="&quot;平成&quot;##&quot;年度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357408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249357408"/>
        <c:scaling>
          <c:orientation val="minMax"/>
          <c:max val="130"/>
          <c:min val="9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指数</a:t>
                </a:r>
              </a:p>
            </c:rich>
          </c:tx>
          <c:layout>
            <c:manualLayout>
              <c:xMode val="edge"/>
              <c:yMode val="edge"/>
              <c:x val="0.10481586402266288"/>
              <c:y val="1.9216555801921661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037120"/>
        <c:crossesAt val="1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81586402266288"/>
          <c:y val="0.92683019944014755"/>
          <c:w val="0.79603399433427779"/>
          <c:h val="6.651884700665222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21485041574589"/>
          <c:y val="0.10845986984815605"/>
          <c:w val="0.78795912237085164"/>
          <c:h val="0.733188720173536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グラフ!$H$19</c:f>
              <c:strCache>
                <c:ptCount val="1"/>
                <c:pt idx="0">
                  <c:v>自主財源</c:v>
                </c:pt>
              </c:strCache>
            </c:strRef>
          </c:tx>
          <c:spPr>
            <a:pattFill prst="pct5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グラフ!$I$18:$M$18</c:f>
              <c:numCache>
                <c:formatCode>##"年度"</c:formatCode>
                <c:ptCount val="5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numCache>
            </c:numRef>
          </c:cat>
          <c:val>
            <c:numRef>
              <c:f>グラフ!$I$19:$M$19</c:f>
              <c:numCache>
                <c:formatCode>0.0_ </c:formatCode>
                <c:ptCount val="5"/>
                <c:pt idx="0">
                  <c:v>43</c:v>
                </c:pt>
                <c:pt idx="1">
                  <c:v>44</c:v>
                </c:pt>
                <c:pt idx="2">
                  <c:v>43.9</c:v>
                </c:pt>
                <c:pt idx="3">
                  <c:v>41.5</c:v>
                </c:pt>
                <c:pt idx="4">
                  <c:v>39.1</c:v>
                </c:pt>
              </c:numCache>
            </c:numRef>
          </c:val>
        </c:ser>
        <c:ser>
          <c:idx val="1"/>
          <c:order val="1"/>
          <c:tx>
            <c:strRef>
              <c:f>グラフ!$H$20</c:f>
              <c:strCache>
                <c:ptCount val="1"/>
                <c:pt idx="0">
                  <c:v>依存財源</c:v>
                </c:pt>
              </c:strCache>
            </c:strRef>
          </c:tx>
          <c:spPr>
            <a:pattFill prst="pct7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グラフ!$I$18:$M$18</c:f>
              <c:numCache>
                <c:formatCode>##"年度"</c:formatCode>
                <c:ptCount val="5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numCache>
            </c:numRef>
          </c:cat>
          <c:val>
            <c:numRef>
              <c:f>グラフ!$I$20:$M$20</c:f>
              <c:numCache>
                <c:formatCode>0.0_ </c:formatCode>
                <c:ptCount val="5"/>
                <c:pt idx="0">
                  <c:v>57</c:v>
                </c:pt>
                <c:pt idx="1">
                  <c:v>56</c:v>
                </c:pt>
                <c:pt idx="2">
                  <c:v>56.1</c:v>
                </c:pt>
                <c:pt idx="3">
                  <c:v>58.5</c:v>
                </c:pt>
                <c:pt idx="4">
                  <c:v>60.9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49358192"/>
        <c:axId val="249358584"/>
      </c:barChart>
      <c:catAx>
        <c:axId val="249358192"/>
        <c:scaling>
          <c:orientation val="maxMin"/>
        </c:scaling>
        <c:delete val="0"/>
        <c:axPos val="l"/>
        <c:numFmt formatCode="##&quot;年度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3585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49358584"/>
        <c:scaling>
          <c:orientation val="minMax"/>
        </c:scaling>
        <c:delete val="0"/>
        <c:axPos val="t"/>
        <c:majorGridlines>
          <c:spPr>
            <a:ln w="3175">
              <a:solidFill>
                <a:schemeClr val="tx1"/>
              </a:solidFill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358192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225120297462818"/>
          <c:y val="0.89804772234273322"/>
          <c:w val="0.58900535870516157"/>
          <c:h val="6.29067245119320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26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年度歳入</a:t>
            </a:r>
          </a:p>
        </c:rich>
      </c:tx>
      <c:layout>
        <c:manualLayout>
          <c:xMode val="edge"/>
          <c:yMode val="edge"/>
          <c:x val="0.41726618705036422"/>
          <c:y val="9.7674517142756254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29208633093526193"/>
          <c:y val="0.24215246636771301"/>
          <c:w val="0.42302158273381985"/>
          <c:h val="0.6591928251121076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pct6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pct1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665269359316612E-3"/>
                  <c:y val="1.6303332038652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87312012538717E-2"/>
                  <c:y val="-4.52529914123272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7914691943127963E-3"/>
                  <c:y val="-6.042296072507663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34201929794747E-3"/>
                  <c:y val="8.552193307675122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8954094413411993E-2"/>
                  <c:y val="0.174370427147933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5274199699396612"/>
                  <c:y val="0.156628341811256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5832066315451568"/>
                  <c:y val="5.41438037734072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グラフ!$H$75:$H$82</c:f>
              <c:strCache>
                <c:ptCount val="8"/>
                <c:pt idx="0">
                  <c:v>国庫支出金</c:v>
                </c:pt>
                <c:pt idx="1">
                  <c:v>市債</c:v>
                </c:pt>
                <c:pt idx="2">
                  <c:v>地方交付税</c:v>
                </c:pt>
                <c:pt idx="3">
                  <c:v>依存その他</c:v>
                </c:pt>
                <c:pt idx="4">
                  <c:v>自主その他</c:v>
                </c:pt>
                <c:pt idx="5">
                  <c:v>繰入金</c:v>
                </c:pt>
                <c:pt idx="6">
                  <c:v>繰越金</c:v>
                </c:pt>
                <c:pt idx="7">
                  <c:v>市税</c:v>
                </c:pt>
              </c:strCache>
            </c:strRef>
          </c:cat>
          <c:val>
            <c:numRef>
              <c:f>グラフ!$I$75:$I$82</c:f>
              <c:numCache>
                <c:formatCode>General</c:formatCode>
                <c:ptCount val="8"/>
                <c:pt idx="0">
                  <c:v>23.400000000000002</c:v>
                </c:pt>
                <c:pt idx="1">
                  <c:v>6.8000000000000007</c:v>
                </c:pt>
                <c:pt idx="2" formatCode="0.0_ ">
                  <c:v>11.200000000000001</c:v>
                </c:pt>
                <c:pt idx="3" formatCode="0.0_);[Red]\(0.0\)">
                  <c:v>18.600000000000001</c:v>
                </c:pt>
                <c:pt idx="4">
                  <c:v>4</c:v>
                </c:pt>
                <c:pt idx="5">
                  <c:v>1.3</c:v>
                </c:pt>
                <c:pt idx="6" formatCode="0.0_ ">
                  <c:v>2.7</c:v>
                </c:pt>
                <c:pt idx="7">
                  <c:v>32.1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0192404811187"/>
          <c:y val="3.1042128603104822E-2"/>
          <c:w val="0.77687614251472004"/>
          <c:h val="0.77383675798221618"/>
        </c:manualLayout>
      </c:layout>
      <c:lineChart>
        <c:grouping val="standard"/>
        <c:varyColors val="0"/>
        <c:ser>
          <c:idx val="0"/>
          <c:order val="0"/>
          <c:tx>
            <c:strRef>
              <c:f>グラフ!$I$242</c:f>
              <c:strCache>
                <c:ptCount val="1"/>
                <c:pt idx="0">
                  <c:v>1人当り収入額 （千円）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グラフ!$H$243:$H$247</c:f>
              <c:strCache>
                <c:ptCount val="5"/>
                <c:pt idx="0">
                  <c:v>平成22年度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グラフ!$I$243:$I$247</c:f>
              <c:numCache>
                <c:formatCode>#,##0_ </c:formatCode>
                <c:ptCount val="5"/>
                <c:pt idx="0">
                  <c:v>120409</c:v>
                </c:pt>
                <c:pt idx="1">
                  <c:v>121399</c:v>
                </c:pt>
                <c:pt idx="2">
                  <c:v>118759</c:v>
                </c:pt>
                <c:pt idx="3">
                  <c:v>122789</c:v>
                </c:pt>
                <c:pt idx="4">
                  <c:v>125763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グラフ!$J$242</c:f>
              <c:strCache>
                <c:ptCount val="1"/>
                <c:pt idx="0">
                  <c:v>1人当り歳出額 （円）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5854108956602031E-2"/>
                  <c:y val="3.7914701375701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628881569859071E-2"/>
                  <c:y val="3.6966833841309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322325706516656E-2"/>
                  <c:y val="3.064771694535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1015769843174026E-2"/>
                  <c:y val="3.380727539333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グラフ!$H$243:$H$247</c:f>
              <c:strCache>
                <c:ptCount val="5"/>
                <c:pt idx="0">
                  <c:v>平成22年度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グラフ!$J$243:$J$247</c:f>
              <c:numCache>
                <c:formatCode>#,##0_ </c:formatCode>
                <c:ptCount val="5"/>
                <c:pt idx="0">
                  <c:v>330900.52304352116</c:v>
                </c:pt>
                <c:pt idx="1">
                  <c:v>316839.64488093014</c:v>
                </c:pt>
                <c:pt idx="2">
                  <c:v>363194.64273155638</c:v>
                </c:pt>
                <c:pt idx="3">
                  <c:v>366926.01828031574</c:v>
                </c:pt>
                <c:pt idx="4">
                  <c:v>382751.24151122186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9036728"/>
        <c:axId val="249035944"/>
      </c:lineChart>
      <c:catAx>
        <c:axId val="249036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0359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49035944"/>
        <c:scaling>
          <c:orientation val="minMax"/>
          <c:max val="400000"/>
          <c:min val="5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036728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83197831978167"/>
          <c:y val="0.91056910569104743"/>
          <c:w val="0.56097560975609784"/>
          <c:h val="8.27790096082781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  <c:userShapes r:id="rId1"/>
</c:chartSpace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9457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9458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9459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9460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19461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9462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9463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9464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9465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9466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9467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19468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469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470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471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472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473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474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2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3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24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5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6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8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9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30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31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32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33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35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36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37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38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39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40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42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43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44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45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46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47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49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50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51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52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54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55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56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57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60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61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64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65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66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67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68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69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71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72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73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74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5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6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7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8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9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80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481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482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483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484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20485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0486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0487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488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489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490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491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20492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493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494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495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496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497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498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20499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0500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0501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02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03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04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05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20506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07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08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509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510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511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512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20513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14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15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16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17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20518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19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20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21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22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20523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524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525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526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527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20528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0529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0530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31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32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33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34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20535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36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37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38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39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40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41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64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65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66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67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68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69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0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1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2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3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75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76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77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78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9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80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83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84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85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86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87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89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90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91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92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94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95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96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97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00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01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102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03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04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05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06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07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08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10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11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12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113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14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15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17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18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19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120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21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22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23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24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25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26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27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28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29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30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131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32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33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35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36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37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138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39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40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41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42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43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44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145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46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47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49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50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51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152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53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54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56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57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58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159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61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62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63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164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66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67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68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169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71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72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73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174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75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76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78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79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80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181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82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83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84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85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86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87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29" name="Text Box 1"/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30" name="Text Box 10"/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22531" name="Text Box 1"/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22532" name="Text Box 10"/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33" name="Text Box 1"/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34" name="Text Box 10"/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22535" name="Text Box 1"/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22536" name="Text Box 10"/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47625</xdr:rowOff>
    </xdr:from>
    <xdr:to>
      <xdr:col>3</xdr:col>
      <xdr:colOff>19050</xdr:colOff>
      <xdr:row>64</xdr:row>
      <xdr:rowOff>19050</xdr:rowOff>
    </xdr:to>
    <xdr:graphicFrame macro="">
      <xdr:nvGraphicFramePr>
        <xdr:cNvPr id="174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39</xdr:row>
      <xdr:rowOff>9525</xdr:rowOff>
    </xdr:from>
    <xdr:to>
      <xdr:col>6</xdr:col>
      <xdr:colOff>9525</xdr:colOff>
      <xdr:row>65</xdr:row>
      <xdr:rowOff>95250</xdr:rowOff>
    </xdr:to>
    <xdr:graphicFrame macro="">
      <xdr:nvGraphicFramePr>
        <xdr:cNvPr id="174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295275</xdr:colOff>
      <xdr:row>136</xdr:row>
      <xdr:rowOff>9525</xdr:rowOff>
    </xdr:from>
    <xdr:to>
      <xdr:col>5</xdr:col>
      <xdr:colOff>1143000</xdr:colOff>
      <xdr:row>162</xdr:row>
      <xdr:rowOff>76200</xdr:rowOff>
    </xdr:to>
    <xdr:graphicFrame macro="">
      <xdr:nvGraphicFramePr>
        <xdr:cNvPr id="174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164</xdr:row>
      <xdr:rowOff>114300</xdr:rowOff>
    </xdr:from>
    <xdr:to>
      <xdr:col>5</xdr:col>
      <xdr:colOff>1057275</xdr:colOff>
      <xdr:row>197</xdr:row>
      <xdr:rowOff>57150</xdr:rowOff>
    </xdr:to>
    <xdr:graphicFrame macro="">
      <xdr:nvGraphicFramePr>
        <xdr:cNvPr id="1741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38100</xdr:colOff>
      <xdr:row>204</xdr:row>
      <xdr:rowOff>123825</xdr:rowOff>
    </xdr:from>
    <xdr:to>
      <xdr:col>5</xdr:col>
      <xdr:colOff>1114425</xdr:colOff>
      <xdr:row>233</xdr:row>
      <xdr:rowOff>9525</xdr:rowOff>
    </xdr:to>
    <xdr:graphicFrame macro="">
      <xdr:nvGraphicFramePr>
        <xdr:cNvPr id="1741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6</xdr:row>
      <xdr:rowOff>28575</xdr:rowOff>
    </xdr:from>
    <xdr:to>
      <xdr:col>2</xdr:col>
      <xdr:colOff>1066800</xdr:colOff>
      <xdr:row>34</xdr:row>
      <xdr:rowOff>19050</xdr:rowOff>
    </xdr:to>
    <xdr:graphicFrame macro="">
      <xdr:nvGraphicFramePr>
        <xdr:cNvPr id="174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1047750</xdr:colOff>
      <xdr:row>6</xdr:row>
      <xdr:rowOff>28575</xdr:rowOff>
    </xdr:from>
    <xdr:to>
      <xdr:col>6</xdr:col>
      <xdr:colOff>57150</xdr:colOff>
      <xdr:row>34</xdr:row>
      <xdr:rowOff>114300</xdr:rowOff>
    </xdr:to>
    <xdr:graphicFrame macro="">
      <xdr:nvGraphicFramePr>
        <xdr:cNvPr id="1741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285750</xdr:colOff>
      <xdr:row>70</xdr:row>
      <xdr:rowOff>114300</xdr:rowOff>
    </xdr:from>
    <xdr:to>
      <xdr:col>6</xdr:col>
      <xdr:colOff>0</xdr:colOff>
      <xdr:row>98</xdr:row>
      <xdr:rowOff>0</xdr:rowOff>
    </xdr:to>
    <xdr:graphicFrame macro="">
      <xdr:nvGraphicFramePr>
        <xdr:cNvPr id="1741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240</xdr:row>
      <xdr:rowOff>57150</xdr:rowOff>
    </xdr:from>
    <xdr:to>
      <xdr:col>2</xdr:col>
      <xdr:colOff>1114425</xdr:colOff>
      <xdr:row>266</xdr:row>
      <xdr:rowOff>114299</xdr:rowOff>
    </xdr:to>
    <xdr:graphicFrame macro="">
      <xdr:nvGraphicFramePr>
        <xdr:cNvPr id="1741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171450</xdr:colOff>
      <xdr:row>49</xdr:row>
      <xdr:rowOff>152399</xdr:rowOff>
    </xdr:from>
    <xdr:to>
      <xdr:col>1</xdr:col>
      <xdr:colOff>1104900</xdr:colOff>
      <xdr:row>52</xdr:row>
      <xdr:rowOff>104774</xdr:rowOff>
    </xdr:to>
    <xdr:sp macro="" textlink="" fLocksText="0">
      <xdr:nvSpPr>
        <xdr:cNvPr id="18220" name="長方形 171"/>
        <xdr:cNvSpPr>
          <a:spLocks noChangeArrowheads="1"/>
        </xdr:cNvSpPr>
      </xdr:nvSpPr>
      <xdr:spPr bwMode="auto">
        <a:xfrm>
          <a:off x="1333500" y="8143874"/>
          <a:ext cx="933450" cy="409575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44,748,396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2</xdr:col>
      <xdr:colOff>809626</xdr:colOff>
      <xdr:row>52</xdr:row>
      <xdr:rowOff>2116</xdr:rowOff>
    </xdr:from>
    <xdr:to>
      <xdr:col>2</xdr:col>
      <xdr:colOff>866776</xdr:colOff>
      <xdr:row>56</xdr:row>
      <xdr:rowOff>2117</xdr:rowOff>
    </xdr:to>
    <xdr:sp macro="" textlink="">
      <xdr:nvSpPr>
        <xdr:cNvPr id="17420" name="直線コネクタ 17"/>
        <xdr:cNvSpPr>
          <a:spLocks noChangeShapeType="1"/>
        </xdr:cNvSpPr>
      </xdr:nvSpPr>
      <xdr:spPr bwMode="auto">
        <a:xfrm>
          <a:off x="3137959" y="8246533"/>
          <a:ext cx="57150" cy="592667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866775</xdr:colOff>
      <xdr:row>58</xdr:row>
      <xdr:rowOff>127000</xdr:rowOff>
    </xdr:from>
    <xdr:to>
      <xdr:col>0</xdr:col>
      <xdr:colOff>1016000</xdr:colOff>
      <xdr:row>59</xdr:row>
      <xdr:rowOff>133350</xdr:rowOff>
    </xdr:to>
    <xdr:sp macro="" textlink="">
      <xdr:nvSpPr>
        <xdr:cNvPr id="17422" name="直線コネクタ 17"/>
        <xdr:cNvSpPr>
          <a:spLocks noChangeShapeType="1"/>
        </xdr:cNvSpPr>
      </xdr:nvSpPr>
      <xdr:spPr bwMode="auto">
        <a:xfrm flipH="1">
          <a:off x="866775" y="9260417"/>
          <a:ext cx="149225" cy="154516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232833</xdr:colOff>
      <xdr:row>48</xdr:row>
      <xdr:rowOff>52916</xdr:rowOff>
    </xdr:from>
    <xdr:to>
      <xdr:col>0</xdr:col>
      <xdr:colOff>446615</xdr:colOff>
      <xdr:row>51</xdr:row>
      <xdr:rowOff>51857</xdr:rowOff>
    </xdr:to>
    <xdr:sp macro="" textlink="">
      <xdr:nvSpPr>
        <xdr:cNvPr id="17423" name="直線コネクタ 17"/>
        <xdr:cNvSpPr>
          <a:spLocks noChangeShapeType="1"/>
        </xdr:cNvSpPr>
      </xdr:nvSpPr>
      <xdr:spPr bwMode="auto">
        <a:xfrm flipH="1" flipV="1">
          <a:off x="232833" y="7704666"/>
          <a:ext cx="213782" cy="443441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819149</xdr:colOff>
      <xdr:row>90</xdr:row>
      <xdr:rowOff>114299</xdr:rowOff>
    </xdr:from>
    <xdr:to>
      <xdr:col>2</xdr:col>
      <xdr:colOff>295274</xdr:colOff>
      <xdr:row>91</xdr:row>
      <xdr:rowOff>9524</xdr:rowOff>
    </xdr:to>
    <xdr:sp macro="" textlink="">
      <xdr:nvSpPr>
        <xdr:cNvPr id="17424" name="直線コネクタ 17"/>
        <xdr:cNvSpPr>
          <a:spLocks noChangeShapeType="1"/>
        </xdr:cNvSpPr>
      </xdr:nvSpPr>
      <xdr:spPr bwMode="auto">
        <a:xfrm flipH="1">
          <a:off x="1981199" y="14487524"/>
          <a:ext cx="638175" cy="476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222249</xdr:colOff>
      <xdr:row>92</xdr:row>
      <xdr:rowOff>81493</xdr:rowOff>
    </xdr:from>
    <xdr:to>
      <xdr:col>2</xdr:col>
      <xdr:colOff>400047</xdr:colOff>
      <xdr:row>94</xdr:row>
      <xdr:rowOff>74083</xdr:rowOff>
    </xdr:to>
    <xdr:sp macro="" textlink="">
      <xdr:nvSpPr>
        <xdr:cNvPr id="17425" name="直線コネクタ 17"/>
        <xdr:cNvSpPr>
          <a:spLocks noChangeShapeType="1"/>
        </xdr:cNvSpPr>
      </xdr:nvSpPr>
      <xdr:spPr bwMode="auto">
        <a:xfrm flipH="1">
          <a:off x="2550582" y="14421910"/>
          <a:ext cx="177798" cy="288923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910165</xdr:colOff>
      <xdr:row>91</xdr:row>
      <xdr:rowOff>102659</xdr:rowOff>
    </xdr:from>
    <xdr:to>
      <xdr:col>2</xdr:col>
      <xdr:colOff>228598</xdr:colOff>
      <xdr:row>94</xdr:row>
      <xdr:rowOff>21167</xdr:rowOff>
    </xdr:to>
    <xdr:sp macro="" textlink="">
      <xdr:nvSpPr>
        <xdr:cNvPr id="17426" name="直線コネクタ 17"/>
        <xdr:cNvSpPr>
          <a:spLocks noChangeShapeType="1"/>
        </xdr:cNvSpPr>
      </xdr:nvSpPr>
      <xdr:spPr bwMode="auto">
        <a:xfrm flipH="1">
          <a:off x="2074332" y="14273742"/>
          <a:ext cx="482599" cy="38417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846667</xdr:colOff>
      <xdr:row>84</xdr:row>
      <xdr:rowOff>85725</xdr:rowOff>
    </xdr:from>
    <xdr:to>
      <xdr:col>3</xdr:col>
      <xdr:colOff>637117</xdr:colOff>
      <xdr:row>87</xdr:row>
      <xdr:rowOff>66675</xdr:rowOff>
    </xdr:to>
    <xdr:sp macro="" textlink="" fLocksText="0">
      <xdr:nvSpPr>
        <xdr:cNvPr id="18228" name="長方形 179"/>
        <xdr:cNvSpPr>
          <a:spLocks noChangeArrowheads="1"/>
        </xdr:cNvSpPr>
      </xdr:nvSpPr>
      <xdr:spPr bwMode="auto">
        <a:xfrm>
          <a:off x="3175000" y="13219642"/>
          <a:ext cx="954617" cy="425450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44,681,008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0</xdr:col>
      <xdr:colOff>0</xdr:colOff>
      <xdr:row>100</xdr:row>
      <xdr:rowOff>104775</xdr:rowOff>
    </xdr:from>
    <xdr:to>
      <xdr:col>5</xdr:col>
      <xdr:colOff>1028700</xdr:colOff>
      <xdr:row>127</xdr:row>
      <xdr:rowOff>28574</xdr:rowOff>
    </xdr:to>
    <xdr:graphicFrame macro="">
      <xdr:nvGraphicFramePr>
        <xdr:cNvPr id="17428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933450</xdr:colOff>
      <xdr:row>150</xdr:row>
      <xdr:rowOff>66674</xdr:rowOff>
    </xdr:from>
    <xdr:to>
      <xdr:col>3</xdr:col>
      <xdr:colOff>714375</xdr:colOff>
      <xdr:row>153</xdr:row>
      <xdr:rowOff>57149</xdr:rowOff>
    </xdr:to>
    <xdr:sp macro="" textlink="" fLocksText="0">
      <xdr:nvSpPr>
        <xdr:cNvPr id="18230" name="長方形 182"/>
        <xdr:cNvSpPr>
          <a:spLocks noChangeArrowheads="1"/>
        </xdr:cNvSpPr>
      </xdr:nvSpPr>
      <xdr:spPr bwMode="auto">
        <a:xfrm>
          <a:off x="3257550" y="24364949"/>
          <a:ext cx="942975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43,623,690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0</xdr:col>
      <xdr:colOff>9525</xdr:colOff>
      <xdr:row>204</xdr:row>
      <xdr:rowOff>104775</xdr:rowOff>
    </xdr:from>
    <xdr:to>
      <xdr:col>2</xdr:col>
      <xdr:colOff>1152525</xdr:colOff>
      <xdr:row>234</xdr:row>
      <xdr:rowOff>9525</xdr:rowOff>
    </xdr:to>
    <xdr:graphicFrame macro="">
      <xdr:nvGraphicFramePr>
        <xdr:cNvPr id="17430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668866</xdr:colOff>
      <xdr:row>215</xdr:row>
      <xdr:rowOff>41275</xdr:rowOff>
    </xdr:from>
    <xdr:to>
      <xdr:col>3</xdr:col>
      <xdr:colOff>840316</xdr:colOff>
      <xdr:row>217</xdr:row>
      <xdr:rowOff>79376</xdr:rowOff>
    </xdr:to>
    <xdr:sp macro="" textlink="">
      <xdr:nvSpPr>
        <xdr:cNvPr id="17431" name="線 188"/>
        <xdr:cNvSpPr>
          <a:spLocks noChangeShapeType="1"/>
        </xdr:cNvSpPr>
      </xdr:nvSpPr>
      <xdr:spPr bwMode="auto">
        <a:xfrm>
          <a:off x="4161366" y="33368192"/>
          <a:ext cx="171450" cy="334434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266700</xdr:colOff>
      <xdr:row>221</xdr:row>
      <xdr:rowOff>123825</xdr:rowOff>
    </xdr:from>
    <xdr:to>
      <xdr:col>5</xdr:col>
      <xdr:colOff>38100</xdr:colOff>
      <xdr:row>224</xdr:row>
      <xdr:rowOff>85725</xdr:rowOff>
    </xdr:to>
    <xdr:sp macro="" textlink="" fLocksText="0">
      <xdr:nvSpPr>
        <xdr:cNvPr id="18233" name="長方形 192"/>
        <xdr:cNvSpPr>
          <a:spLocks noChangeArrowheads="1"/>
        </xdr:cNvSpPr>
      </xdr:nvSpPr>
      <xdr:spPr bwMode="auto">
        <a:xfrm>
          <a:off x="4914900" y="34671000"/>
          <a:ext cx="933450" cy="419100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総額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14,323,172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3</xdr:col>
      <xdr:colOff>9526</xdr:colOff>
      <xdr:row>239</xdr:row>
      <xdr:rowOff>104776</xdr:rowOff>
    </xdr:from>
    <xdr:to>
      <xdr:col>5</xdr:col>
      <xdr:colOff>1019176</xdr:colOff>
      <xdr:row>266</xdr:row>
      <xdr:rowOff>104776</xdr:rowOff>
    </xdr:to>
    <xdr:graphicFrame macro="">
      <xdr:nvGraphicFramePr>
        <xdr:cNvPr id="17433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0.2432</cdr:x>
      <cdr:y>0.78553</cdr:y>
    </cdr:from>
    <cdr:to>
      <cdr:x>0.32074</cdr:x>
      <cdr:y>0.78882</cdr:y>
    </cdr:to>
    <cdr:sp macro="" textlink="">
      <cdr:nvSpPr>
        <cdr:cNvPr id="421889" name="直線コネクタ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621792" y="3078516"/>
          <a:ext cx="517099" cy="1287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36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0.24774</cdr:x>
      <cdr:y>0.78873</cdr:y>
    </cdr:from>
    <cdr:to>
      <cdr:x>0.32351</cdr:x>
      <cdr:y>0.87794</cdr:y>
    </cdr:to>
    <cdr:sp macro="" textlink="">
      <cdr:nvSpPr>
        <cdr:cNvPr id="18435" name="直線コネクタ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52058" y="3091057"/>
          <a:ext cx="505272" cy="3495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360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0.52504</cdr:x>
      <cdr:y>0.1513</cdr:y>
    </cdr:from>
    <cdr:to>
      <cdr:x>0.56652</cdr:x>
      <cdr:y>0.22931</cdr:y>
    </cdr:to>
    <cdr:sp macro="" textlink="">
      <cdr:nvSpPr>
        <cdr:cNvPr id="18436" name="直線コネクタ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495702" y="609600"/>
          <a:ext cx="276198" cy="31430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360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0.22921</cdr:x>
      <cdr:y>0.67004</cdr:y>
    </cdr:from>
    <cdr:to>
      <cdr:x>0.32997</cdr:x>
      <cdr:y>0.76409</cdr:y>
    </cdr:to>
    <cdr:sp macro="" textlink="">
      <cdr:nvSpPr>
        <cdr:cNvPr id="18437" name="直線コネクタ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528528" y="2625898"/>
          <a:ext cx="671924" cy="3685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360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0.25972</cdr:x>
      <cdr:y>0.45222</cdr:y>
    </cdr:from>
    <cdr:to>
      <cdr:x>0.29376</cdr:x>
      <cdr:y>0.46746</cdr:y>
    </cdr:to>
    <cdr:sp macro="" textlink="">
      <cdr:nvSpPr>
        <cdr:cNvPr id="18450" name="直線コネクタ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731991" y="1772269"/>
          <a:ext cx="226983" cy="597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360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0.30789</cdr:x>
      <cdr:y>0.84553</cdr:y>
    </cdr:from>
    <cdr:to>
      <cdr:x>0.34137</cdr:x>
      <cdr:y>0.90611</cdr:y>
    </cdr:to>
    <cdr:sp macro="" textlink="">
      <cdr:nvSpPr>
        <cdr:cNvPr id="8" name="直線コネクタ 7"/>
        <cdr:cNvSpPr/>
      </cdr:nvSpPr>
      <cdr:spPr bwMode="auto">
        <a:xfrm xmlns:a="http://schemas.openxmlformats.org/drawingml/2006/main" flipH="1">
          <a:off x="2053210" y="3313642"/>
          <a:ext cx="223265" cy="23741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0.54104</cdr:x>
      <cdr:y>0.24864</cdr:y>
    </cdr:from>
    <cdr:to>
      <cdr:x>0.54215</cdr:x>
      <cdr:y>0.35726</cdr:y>
    </cdr:to>
    <cdr:sp macro="" textlink="">
      <cdr:nvSpPr>
        <cdr:cNvPr id="423943" name="線 18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5023" y="984381"/>
          <a:ext cx="238658" cy="6487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36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0.96363</cdr:x>
      <cdr:y>0.81879</cdr:y>
    </cdr:from>
    <cdr:to>
      <cdr:x>0.98649</cdr:x>
      <cdr:y>0.86475</cdr:y>
    </cdr:to>
    <cdr:sp macro="" textlink="">
      <cdr:nvSpPr>
        <cdr:cNvPr id="225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3505" y="3555667"/>
          <a:ext cx="76295" cy="1905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topLeftCell="C1" zoomScaleNormal="90" zoomScaleSheetLayoutView="100" workbookViewId="0">
      <selection activeCell="B2" sqref="B2"/>
    </sheetView>
  </sheetViews>
  <sheetFormatPr defaultRowHeight="23.1" customHeight="1"/>
  <cols>
    <col min="1" max="1" width="2.5" style="5" customWidth="1"/>
    <col min="2" max="2" width="25.625" style="5" customWidth="1"/>
    <col min="3" max="3" width="2.5" style="5" customWidth="1"/>
    <col min="4" max="8" width="30.625" style="5" customWidth="1"/>
    <col min="9" max="16384" width="9" style="5"/>
  </cols>
  <sheetData>
    <row r="1" spans="1:9" ht="23.1" customHeight="1">
      <c r="A1" s="705" t="s">
        <v>0</v>
      </c>
      <c r="B1" s="705"/>
      <c r="C1" s="705"/>
      <c r="D1" s="705"/>
      <c r="E1" s="705"/>
    </row>
    <row r="2" spans="1:9" ht="23.1" customHeight="1">
      <c r="B2" s="28"/>
      <c r="C2" s="28"/>
      <c r="E2" s="28"/>
    </row>
    <row r="3" spans="1:9" ht="23.1" customHeight="1">
      <c r="B3" s="28"/>
      <c r="C3" s="28"/>
      <c r="E3" s="28"/>
    </row>
    <row r="4" spans="1:9" ht="23.1" customHeight="1" thickBot="1">
      <c r="A4" s="202" t="s">
        <v>338</v>
      </c>
      <c r="B4" s="202"/>
      <c r="G4" s="143"/>
      <c r="H4" s="143" t="s">
        <v>1</v>
      </c>
    </row>
    <row r="5" spans="1:9" ht="40.5" customHeight="1">
      <c r="A5" s="706" t="s">
        <v>2</v>
      </c>
      <c r="B5" s="707"/>
      <c r="C5" s="707"/>
      <c r="D5" s="234" t="s">
        <v>388</v>
      </c>
      <c r="E5" s="498" t="s">
        <v>389</v>
      </c>
      <c r="F5" s="498" t="s">
        <v>390</v>
      </c>
      <c r="G5" s="234" t="s">
        <v>373</v>
      </c>
      <c r="H5" s="399" t="s">
        <v>391</v>
      </c>
      <c r="I5" s="202"/>
    </row>
    <row r="6" spans="1:9" ht="10.5" customHeight="1">
      <c r="A6" s="235"/>
      <c r="B6" s="142"/>
      <c r="C6" s="144"/>
      <c r="D6" s="142"/>
      <c r="E6" s="142"/>
      <c r="F6" s="142"/>
      <c r="G6" s="142"/>
      <c r="H6" s="573"/>
      <c r="I6" s="202"/>
    </row>
    <row r="7" spans="1:9" ht="23.1" customHeight="1">
      <c r="A7" s="702" t="s">
        <v>3</v>
      </c>
      <c r="B7" s="703"/>
      <c r="C7" s="703"/>
      <c r="D7" s="145">
        <v>39140394</v>
      </c>
      <c r="E7" s="145">
        <v>38277799</v>
      </c>
      <c r="F7" s="400">
        <v>44050489</v>
      </c>
      <c r="G7" s="400">
        <v>44052709</v>
      </c>
      <c r="H7" s="633">
        <v>45819573</v>
      </c>
      <c r="I7" s="202"/>
    </row>
    <row r="8" spans="1:9" ht="23.25" customHeight="1">
      <c r="A8" s="702" t="s">
        <v>4</v>
      </c>
      <c r="B8" s="703"/>
      <c r="C8" s="703"/>
      <c r="D8" s="145">
        <v>38296600</v>
      </c>
      <c r="E8" s="145">
        <v>36954084</v>
      </c>
      <c r="F8" s="400">
        <v>42431116</v>
      </c>
      <c r="G8" s="400">
        <v>42831887</v>
      </c>
      <c r="H8" s="633">
        <v>44748396</v>
      </c>
      <c r="I8" s="202"/>
    </row>
    <row r="9" spans="1:9" ht="23.1" customHeight="1">
      <c r="A9" s="159"/>
      <c r="B9" s="204" t="s">
        <v>5</v>
      </c>
      <c r="C9" s="141"/>
      <c r="D9" s="145">
        <v>843794</v>
      </c>
      <c r="E9" s="145">
        <v>1323715</v>
      </c>
      <c r="F9" s="400">
        <v>1619373</v>
      </c>
      <c r="G9" s="400">
        <v>1220822</v>
      </c>
      <c r="H9" s="633">
        <v>1071177</v>
      </c>
      <c r="I9" s="202"/>
    </row>
    <row r="10" spans="1:9" ht="23.1" customHeight="1">
      <c r="A10" s="702" t="s">
        <v>6</v>
      </c>
      <c r="B10" s="703"/>
      <c r="C10" s="703"/>
      <c r="D10" s="145">
        <v>729625</v>
      </c>
      <c r="E10" s="145">
        <v>950139</v>
      </c>
      <c r="F10" s="400">
        <v>857541</v>
      </c>
      <c r="G10" s="400">
        <v>912754</v>
      </c>
      <c r="H10" s="633">
        <v>753163</v>
      </c>
      <c r="I10" s="202"/>
    </row>
    <row r="11" spans="1:9" ht="23.1" customHeight="1">
      <c r="A11" s="159"/>
      <c r="B11" s="204" t="s">
        <v>7</v>
      </c>
      <c r="C11" s="141"/>
      <c r="D11" s="146">
        <v>3.7</v>
      </c>
      <c r="E11" s="146">
        <v>4.5999999999999996</v>
      </c>
      <c r="F11" s="401">
        <v>4.0999999999999996</v>
      </c>
      <c r="G11" s="401">
        <v>4.3</v>
      </c>
      <c r="H11" s="634">
        <v>3.5</v>
      </c>
      <c r="I11" s="202"/>
    </row>
    <row r="12" spans="1:9" ht="23.1" customHeight="1">
      <c r="A12" s="159"/>
      <c r="B12" s="204" t="s">
        <v>8</v>
      </c>
      <c r="C12" s="141"/>
      <c r="D12" s="145">
        <v>36551</v>
      </c>
      <c r="E12" s="145">
        <v>220514</v>
      </c>
      <c r="F12" s="400">
        <v>-92598</v>
      </c>
      <c r="G12" s="400">
        <v>55213</v>
      </c>
      <c r="H12" s="633">
        <v>-159591</v>
      </c>
      <c r="I12" s="202"/>
    </row>
    <row r="13" spans="1:9" ht="23.1" customHeight="1">
      <c r="A13" s="159"/>
      <c r="B13" s="204" t="s">
        <v>9</v>
      </c>
      <c r="C13" s="141"/>
      <c r="D13" s="145">
        <v>520551</v>
      </c>
      <c r="E13" s="145">
        <v>508514</v>
      </c>
      <c r="F13" s="400">
        <v>222208</v>
      </c>
      <c r="G13" s="400">
        <v>1204611</v>
      </c>
      <c r="H13" s="633">
        <v>227409</v>
      </c>
      <c r="I13" s="202"/>
    </row>
    <row r="14" spans="1:9" ht="23.1" customHeight="1">
      <c r="A14" s="159"/>
      <c r="B14" s="204" t="s">
        <v>10</v>
      </c>
      <c r="C14" s="141"/>
      <c r="D14" s="145">
        <v>14618928</v>
      </c>
      <c r="E14" s="145">
        <v>15300235</v>
      </c>
      <c r="F14" s="400">
        <v>15606254</v>
      </c>
      <c r="G14" s="400">
        <v>15651361</v>
      </c>
      <c r="H14" s="633">
        <v>11409216</v>
      </c>
      <c r="I14" s="202"/>
    </row>
    <row r="15" spans="1:9" ht="23.1" customHeight="1">
      <c r="A15" s="159"/>
      <c r="B15" s="204" t="s">
        <v>11</v>
      </c>
      <c r="C15" s="141"/>
      <c r="D15" s="145">
        <v>10735620</v>
      </c>
      <c r="E15" s="145">
        <v>11130400</v>
      </c>
      <c r="F15" s="400">
        <v>11084794</v>
      </c>
      <c r="G15" s="400">
        <v>11334942</v>
      </c>
      <c r="H15" s="633">
        <v>15800744</v>
      </c>
      <c r="I15" s="202"/>
    </row>
    <row r="16" spans="1:9" ht="23.1" customHeight="1">
      <c r="A16" s="159"/>
      <c r="B16" s="204" t="s">
        <v>12</v>
      </c>
      <c r="C16" s="141"/>
      <c r="D16" s="145">
        <v>19842644</v>
      </c>
      <c r="E16" s="145">
        <v>20485564</v>
      </c>
      <c r="F16" s="400">
        <v>20848167</v>
      </c>
      <c r="G16" s="400">
        <v>21223267</v>
      </c>
      <c r="H16" s="633">
        <v>21225594</v>
      </c>
      <c r="I16" s="202"/>
    </row>
    <row r="17" spans="1:9" ht="23.1" customHeight="1">
      <c r="A17" s="159"/>
      <c r="B17" s="204" t="s">
        <v>13</v>
      </c>
      <c r="C17" s="141"/>
      <c r="D17" s="147">
        <v>0.74</v>
      </c>
      <c r="E17" s="147">
        <v>0.73</v>
      </c>
      <c r="F17" s="402">
        <v>0.72</v>
      </c>
      <c r="G17" s="402">
        <v>0.72</v>
      </c>
      <c r="H17" s="635">
        <v>0.72</v>
      </c>
      <c r="I17" s="202"/>
    </row>
    <row r="18" spans="1:9" ht="23.1" customHeight="1">
      <c r="A18" s="159"/>
      <c r="B18" s="204" t="s">
        <v>14</v>
      </c>
      <c r="C18" s="141"/>
      <c r="D18" s="145">
        <v>24063267</v>
      </c>
      <c r="E18" s="145">
        <v>23711829</v>
      </c>
      <c r="F18" s="400">
        <v>24907271</v>
      </c>
      <c r="G18" s="400">
        <v>24331446</v>
      </c>
      <c r="H18" s="633">
        <v>24933226</v>
      </c>
      <c r="I18" s="202"/>
    </row>
    <row r="19" spans="1:9" ht="23.1" customHeight="1">
      <c r="A19" s="159"/>
      <c r="B19" s="204" t="s">
        <v>15</v>
      </c>
      <c r="C19" s="141"/>
      <c r="D19" s="146">
        <v>61.5</v>
      </c>
      <c r="E19" s="146">
        <v>62.1</v>
      </c>
      <c r="F19" s="401">
        <v>56.5</v>
      </c>
      <c r="G19" s="401">
        <v>55.2</v>
      </c>
      <c r="H19" s="634">
        <v>54.4</v>
      </c>
      <c r="I19" s="202"/>
    </row>
    <row r="20" spans="1:9" ht="23.1" customHeight="1">
      <c r="A20" s="702" t="s">
        <v>16</v>
      </c>
      <c r="B20" s="703"/>
      <c r="C20" s="703"/>
      <c r="D20" s="145">
        <v>16821900</v>
      </c>
      <c r="E20" s="145">
        <v>16556849</v>
      </c>
      <c r="F20" s="400">
        <v>19359848</v>
      </c>
      <c r="G20" s="400">
        <v>18267440</v>
      </c>
      <c r="H20" s="633">
        <v>17918337</v>
      </c>
      <c r="I20" s="202"/>
    </row>
    <row r="21" spans="1:9" ht="23.1" customHeight="1">
      <c r="A21" s="159"/>
      <c r="B21" s="204" t="s">
        <v>17</v>
      </c>
      <c r="C21" s="141"/>
      <c r="D21" s="146">
        <v>43</v>
      </c>
      <c r="E21" s="146">
        <v>44</v>
      </c>
      <c r="F21" s="401">
        <v>43.9</v>
      </c>
      <c r="G21" s="401">
        <v>41.5</v>
      </c>
      <c r="H21" s="634">
        <v>39.1</v>
      </c>
      <c r="I21" s="202"/>
    </row>
    <row r="22" spans="1:9" ht="23.1" customHeight="1">
      <c r="A22" s="159"/>
      <c r="B22" s="204" t="s">
        <v>18</v>
      </c>
      <c r="C22" s="141"/>
      <c r="D22" s="145">
        <v>3525300</v>
      </c>
      <c r="E22" s="145">
        <v>3588279</v>
      </c>
      <c r="F22" s="400">
        <v>3628884</v>
      </c>
      <c r="G22" s="400">
        <v>3578861</v>
      </c>
      <c r="H22" s="633">
        <v>3556213</v>
      </c>
      <c r="I22" s="202"/>
    </row>
    <row r="23" spans="1:9" ht="23.1" customHeight="1">
      <c r="A23" s="159"/>
      <c r="B23" s="204" t="s">
        <v>19</v>
      </c>
      <c r="C23" s="141"/>
      <c r="D23" s="146">
        <v>12.4</v>
      </c>
      <c r="E23" s="146">
        <v>11.8</v>
      </c>
      <c r="F23" s="401">
        <v>11.6</v>
      </c>
      <c r="G23" s="401">
        <v>10.6</v>
      </c>
      <c r="H23" s="634">
        <v>10.1</v>
      </c>
      <c r="I23" s="202"/>
    </row>
    <row r="24" spans="1:9" ht="23.1" customHeight="1">
      <c r="A24" s="159"/>
      <c r="B24" s="204" t="s">
        <v>20</v>
      </c>
      <c r="C24" s="141"/>
      <c r="D24" s="146">
        <v>11</v>
      </c>
      <c r="E24" s="146">
        <v>10.7</v>
      </c>
      <c r="F24" s="401">
        <v>10.199999999999999</v>
      </c>
      <c r="G24" s="401">
        <v>9.8000000000000007</v>
      </c>
      <c r="H24" s="634">
        <v>9.3000000000000007</v>
      </c>
      <c r="I24" s="202"/>
    </row>
    <row r="25" spans="1:9" ht="23.1" customHeight="1">
      <c r="A25" s="159"/>
      <c r="B25" s="204" t="s">
        <v>21</v>
      </c>
      <c r="C25" s="141"/>
      <c r="D25" s="145">
        <v>19272385</v>
      </c>
      <c r="E25" s="145">
        <v>19658227</v>
      </c>
      <c r="F25" s="400">
        <v>19859614</v>
      </c>
      <c r="G25" s="400">
        <v>20120727</v>
      </c>
      <c r="H25" s="633">
        <v>20711759</v>
      </c>
      <c r="I25" s="202"/>
    </row>
    <row r="26" spans="1:9" ht="23.1" customHeight="1">
      <c r="A26" s="159"/>
      <c r="B26" s="204" t="s">
        <v>22</v>
      </c>
      <c r="C26" s="141"/>
      <c r="D26" s="145">
        <v>18864357</v>
      </c>
      <c r="E26" s="145">
        <v>19167932</v>
      </c>
      <c r="F26" s="400">
        <v>19941621</v>
      </c>
      <c r="G26" s="400">
        <v>19760302</v>
      </c>
      <c r="H26" s="633">
        <v>19773987</v>
      </c>
      <c r="I26" s="202"/>
    </row>
    <row r="27" spans="1:9" ht="23.1" customHeight="1">
      <c r="A27" s="159"/>
      <c r="B27" s="204" t="s">
        <v>23</v>
      </c>
      <c r="C27" s="141"/>
      <c r="D27" s="146">
        <v>88.7</v>
      </c>
      <c r="E27" s="146">
        <v>89.5</v>
      </c>
      <c r="F27" s="401">
        <v>91.8</v>
      </c>
      <c r="G27" s="401">
        <v>89.1</v>
      </c>
      <c r="H27" s="634">
        <v>87.2</v>
      </c>
      <c r="I27" s="202"/>
    </row>
    <row r="28" spans="1:9" ht="23.1" customHeight="1">
      <c r="A28" s="159"/>
      <c r="B28" s="204" t="s">
        <v>24</v>
      </c>
      <c r="C28" s="141"/>
      <c r="D28" s="145">
        <v>3340392</v>
      </c>
      <c r="E28" s="145">
        <v>3516964</v>
      </c>
      <c r="F28" s="400">
        <v>4929955</v>
      </c>
      <c r="G28" s="400">
        <v>7517439</v>
      </c>
      <c r="H28" s="633">
        <v>9332407</v>
      </c>
      <c r="I28" s="202"/>
    </row>
    <row r="29" spans="1:9" ht="23.1" customHeight="1">
      <c r="A29" s="159"/>
      <c r="B29" s="204" t="s">
        <v>25</v>
      </c>
      <c r="C29" s="141"/>
      <c r="D29" s="145">
        <v>35395176</v>
      </c>
      <c r="E29" s="145">
        <v>35437295</v>
      </c>
      <c r="F29" s="400">
        <v>35961824</v>
      </c>
      <c r="G29" s="400">
        <v>36263702</v>
      </c>
      <c r="H29" s="633">
        <v>36453545</v>
      </c>
      <c r="I29" s="202"/>
    </row>
    <row r="30" spans="1:9" ht="23.1" customHeight="1">
      <c r="A30" s="159"/>
      <c r="B30" s="204" t="s">
        <v>26</v>
      </c>
      <c r="C30" s="141"/>
      <c r="D30" s="145">
        <v>3006184</v>
      </c>
      <c r="E30" s="145">
        <v>2382097</v>
      </c>
      <c r="F30" s="400">
        <v>2087449</v>
      </c>
      <c r="G30" s="400">
        <v>2277208</v>
      </c>
      <c r="H30" s="633">
        <v>1976395</v>
      </c>
      <c r="I30" s="202"/>
    </row>
    <row r="31" spans="1:9" ht="10.5" customHeight="1" thickBot="1">
      <c r="A31" s="160"/>
      <c r="B31" s="237"/>
      <c r="C31" s="238"/>
      <c r="D31" s="239"/>
      <c r="E31" s="239"/>
      <c r="F31" s="239"/>
      <c r="G31" s="403"/>
      <c r="H31" s="574"/>
      <c r="I31" s="202"/>
    </row>
    <row r="32" spans="1:9" ht="23.1" customHeight="1">
      <c r="A32" s="704" t="s">
        <v>27</v>
      </c>
      <c r="B32" s="704"/>
      <c r="C32" s="704"/>
      <c r="D32" s="704"/>
      <c r="E32" s="704"/>
      <c r="F32" s="202"/>
      <c r="G32" s="202"/>
      <c r="H32" s="143" t="s">
        <v>28</v>
      </c>
    </row>
    <row r="33" spans="2:3" ht="23.1" customHeight="1">
      <c r="B33" s="28" t="s">
        <v>29</v>
      </c>
      <c r="C33" s="28"/>
    </row>
  </sheetData>
  <sheetProtection selectLockedCells="1" selectUnlockedCells="1"/>
  <mergeCells count="7">
    <mergeCell ref="A10:C10"/>
    <mergeCell ref="A20:C20"/>
    <mergeCell ref="A32:E32"/>
    <mergeCell ref="A1:E1"/>
    <mergeCell ref="A5:C5"/>
    <mergeCell ref="A7:C7"/>
    <mergeCell ref="A8:C8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zoomScaleNormal="90" zoomScaleSheetLayoutView="100" workbookViewId="0">
      <pane xSplit="2" topLeftCell="D1" activePane="topRight" state="frozen"/>
      <selection activeCell="A19" sqref="A19"/>
      <selection pane="topRight" activeCell="D15" sqref="D15"/>
    </sheetView>
  </sheetViews>
  <sheetFormatPr defaultRowHeight="18.95" customHeight="1"/>
  <cols>
    <col min="1" max="1" width="3.5" style="75" customWidth="1"/>
    <col min="2" max="2" width="30.125" style="75" customWidth="1"/>
    <col min="3" max="4" width="29.25" style="75" customWidth="1"/>
    <col min="5" max="7" width="30.625" style="75" customWidth="1"/>
    <col min="8" max="16384" width="9" style="75"/>
  </cols>
  <sheetData>
    <row r="1" spans="1:7" ht="5.0999999999999996" customHeight="1">
      <c r="A1" s="28"/>
      <c r="D1" s="28"/>
      <c r="G1" s="513"/>
    </row>
    <row r="2" spans="1:7" ht="15" customHeight="1" thickBot="1">
      <c r="A2" s="28" t="s">
        <v>348</v>
      </c>
      <c r="D2" s="28"/>
      <c r="G2" s="513" t="s">
        <v>126</v>
      </c>
    </row>
    <row r="3" spans="1:7" ht="20.100000000000001" customHeight="1">
      <c r="A3" s="712" t="s">
        <v>127</v>
      </c>
      <c r="B3" s="713"/>
      <c r="C3" s="716" t="s">
        <v>408</v>
      </c>
      <c r="D3" s="713" t="s">
        <v>409</v>
      </c>
      <c r="E3" s="713" t="s">
        <v>410</v>
      </c>
      <c r="F3" s="713"/>
      <c r="G3" s="275" t="s">
        <v>128</v>
      </c>
    </row>
    <row r="4" spans="1:7" ht="20.100000000000001" customHeight="1">
      <c r="A4" s="714"/>
      <c r="B4" s="715"/>
      <c r="C4" s="832"/>
      <c r="D4" s="715"/>
      <c r="E4" s="499" t="s">
        <v>129</v>
      </c>
      <c r="F4" s="527" t="s">
        <v>130</v>
      </c>
      <c r="G4" s="276" t="s">
        <v>131</v>
      </c>
    </row>
    <row r="5" spans="1:7" ht="15.95" customHeight="1">
      <c r="A5" s="721" t="s">
        <v>86</v>
      </c>
      <c r="B5" s="722"/>
      <c r="C5" s="277">
        <f>C6+C28</f>
        <v>41506285</v>
      </c>
      <c r="D5" s="514">
        <f>D6+D28</f>
        <v>3484381</v>
      </c>
      <c r="E5" s="629">
        <f>E6+E28</f>
        <v>3374423</v>
      </c>
      <c r="F5" s="629">
        <f>F6+F28</f>
        <v>643747</v>
      </c>
      <c r="G5" s="278">
        <f>+C5+D5-E5</f>
        <v>41616243</v>
      </c>
    </row>
    <row r="6" spans="1:7" ht="15.95" customHeight="1">
      <c r="A6" s="721" t="s">
        <v>132</v>
      </c>
      <c r="B6" s="722"/>
      <c r="C6" s="519">
        <f>SUM(C7:C27)</f>
        <v>36263702</v>
      </c>
      <c r="D6" s="483">
        <f>SUM(D7:D27)</f>
        <v>3225781</v>
      </c>
      <c r="E6" s="483">
        <f>SUM(E7:E27)</f>
        <v>3035938</v>
      </c>
      <c r="F6" s="483">
        <f>SUM(F7:F27)</f>
        <v>520272</v>
      </c>
      <c r="G6" s="279">
        <f t="shared" ref="G6:G29" si="0">+C6+D6-E6</f>
        <v>36453545</v>
      </c>
    </row>
    <row r="7" spans="1:7" ht="15.95" customHeight="1">
      <c r="A7" s="217"/>
      <c r="B7" s="530" t="s">
        <v>327</v>
      </c>
      <c r="C7" s="511">
        <v>5494053</v>
      </c>
      <c r="D7" s="459">
        <v>590000</v>
      </c>
      <c r="E7" s="632">
        <v>330579</v>
      </c>
      <c r="F7" s="632">
        <v>78874</v>
      </c>
      <c r="G7" s="281">
        <f t="shared" si="0"/>
        <v>5753474</v>
      </c>
    </row>
    <row r="8" spans="1:7" ht="15.95" customHeight="1">
      <c r="A8" s="217"/>
      <c r="B8" s="530" t="s">
        <v>133</v>
      </c>
      <c r="C8" s="508">
        <v>6268075</v>
      </c>
      <c r="D8" s="459">
        <v>184500</v>
      </c>
      <c r="E8" s="632">
        <v>883818</v>
      </c>
      <c r="F8" s="632">
        <v>110863</v>
      </c>
      <c r="G8" s="281">
        <f>+C8+D8-E8</f>
        <v>5568757</v>
      </c>
    </row>
    <row r="9" spans="1:7" ht="15.95" customHeight="1">
      <c r="A9" s="217"/>
      <c r="B9" s="530" t="s">
        <v>134</v>
      </c>
      <c r="C9" s="511">
        <v>503511</v>
      </c>
      <c r="D9" s="408">
        <v>0</v>
      </c>
      <c r="E9" s="632">
        <v>58390</v>
      </c>
      <c r="F9" s="632">
        <v>10383</v>
      </c>
      <c r="G9" s="281">
        <f t="shared" si="0"/>
        <v>445121</v>
      </c>
    </row>
    <row r="10" spans="1:7" ht="15.95" customHeight="1">
      <c r="A10" s="217"/>
      <c r="B10" s="530" t="s">
        <v>135</v>
      </c>
      <c r="C10" s="511">
        <v>4171812</v>
      </c>
      <c r="D10" s="459">
        <v>187600</v>
      </c>
      <c r="E10" s="632">
        <v>443095</v>
      </c>
      <c r="F10" s="632">
        <v>94074</v>
      </c>
      <c r="G10" s="281">
        <f t="shared" si="0"/>
        <v>3916317</v>
      </c>
    </row>
    <row r="11" spans="1:7" ht="15.95" customHeight="1">
      <c r="A11" s="217"/>
      <c r="B11" s="530" t="s">
        <v>136</v>
      </c>
      <c r="C11" s="21">
        <v>0</v>
      </c>
      <c r="D11" s="408">
        <v>0</v>
      </c>
      <c r="E11" s="21">
        <v>0</v>
      </c>
      <c r="F11" s="21">
        <v>0</v>
      </c>
      <c r="G11" s="392">
        <f t="shared" si="0"/>
        <v>0</v>
      </c>
    </row>
    <row r="12" spans="1:7" ht="15.95" customHeight="1">
      <c r="A12" s="217"/>
      <c r="B12" s="530" t="s">
        <v>137</v>
      </c>
      <c r="C12" s="21">
        <v>0</v>
      </c>
      <c r="D12" s="408">
        <v>0</v>
      </c>
      <c r="E12" s="21">
        <v>0</v>
      </c>
      <c r="F12" s="21">
        <v>0</v>
      </c>
      <c r="G12" s="392">
        <f t="shared" si="0"/>
        <v>0</v>
      </c>
    </row>
    <row r="13" spans="1:7" ht="15.95" customHeight="1">
      <c r="A13" s="217"/>
      <c r="B13" s="530" t="s">
        <v>381</v>
      </c>
      <c r="C13" s="21">
        <v>143200</v>
      </c>
      <c r="D13" s="408">
        <v>0</v>
      </c>
      <c r="E13" s="21">
        <v>0</v>
      </c>
      <c r="F13" s="21">
        <v>573</v>
      </c>
      <c r="G13" s="281">
        <f t="shared" si="0"/>
        <v>143200</v>
      </c>
    </row>
    <row r="14" spans="1:7" ht="15.95" customHeight="1">
      <c r="A14" s="217"/>
      <c r="B14" s="530" t="s">
        <v>138</v>
      </c>
      <c r="C14" s="282">
        <v>853101</v>
      </c>
      <c r="D14" s="408">
        <v>0</v>
      </c>
      <c r="E14" s="632">
        <v>155670</v>
      </c>
      <c r="F14" s="632">
        <v>9048</v>
      </c>
      <c r="G14" s="281">
        <f t="shared" si="0"/>
        <v>697431</v>
      </c>
    </row>
    <row r="15" spans="1:7" ht="15.95" customHeight="1">
      <c r="A15" s="217"/>
      <c r="B15" s="530" t="s">
        <v>139</v>
      </c>
      <c r="C15" s="282">
        <v>88994</v>
      </c>
      <c r="D15" s="408">
        <v>0</v>
      </c>
      <c r="E15" s="632">
        <v>15393</v>
      </c>
      <c r="F15" s="632">
        <v>1432</v>
      </c>
      <c r="G15" s="281">
        <f t="shared" si="0"/>
        <v>73601</v>
      </c>
    </row>
    <row r="16" spans="1:7" ht="15.95" customHeight="1">
      <c r="A16" s="217"/>
      <c r="B16" s="530" t="s">
        <v>140</v>
      </c>
      <c r="C16" s="282">
        <v>721096</v>
      </c>
      <c r="D16" s="460">
        <v>29200</v>
      </c>
      <c r="E16" s="632">
        <v>59094</v>
      </c>
      <c r="F16" s="632">
        <v>10060</v>
      </c>
      <c r="G16" s="281">
        <f t="shared" si="0"/>
        <v>691202</v>
      </c>
    </row>
    <row r="17" spans="1:7" ht="15.95" customHeight="1">
      <c r="A17" s="217"/>
      <c r="B17" s="530" t="s">
        <v>141</v>
      </c>
      <c r="C17" s="283">
        <v>12039</v>
      </c>
      <c r="D17" s="408">
        <v>0</v>
      </c>
      <c r="E17" s="632">
        <v>4542</v>
      </c>
      <c r="F17" s="632">
        <v>615</v>
      </c>
      <c r="G17" s="281">
        <f t="shared" si="0"/>
        <v>7497</v>
      </c>
    </row>
    <row r="18" spans="1:7" ht="15.95" customHeight="1">
      <c r="A18" s="217"/>
      <c r="B18" s="530" t="s">
        <v>142</v>
      </c>
      <c r="C18" s="283">
        <v>0</v>
      </c>
      <c r="D18" s="408">
        <v>0</v>
      </c>
      <c r="E18" s="21">
        <v>0</v>
      </c>
      <c r="F18" s="21">
        <v>0</v>
      </c>
      <c r="G18" s="392">
        <f t="shared" si="0"/>
        <v>0</v>
      </c>
    </row>
    <row r="19" spans="1:7" ht="15.95" customHeight="1">
      <c r="A19" s="217"/>
      <c r="B19" s="530" t="s">
        <v>143</v>
      </c>
      <c r="C19" s="282">
        <v>23740</v>
      </c>
      <c r="D19" s="408">
        <v>0</v>
      </c>
      <c r="E19" s="632">
        <v>6820</v>
      </c>
      <c r="F19" s="632">
        <v>356</v>
      </c>
      <c r="G19" s="281">
        <f t="shared" si="0"/>
        <v>16920</v>
      </c>
    </row>
    <row r="20" spans="1:7" ht="15.95" customHeight="1">
      <c r="A20" s="217"/>
      <c r="B20" s="530" t="s">
        <v>144</v>
      </c>
      <c r="C20" s="21">
        <v>0</v>
      </c>
      <c r="D20" s="408">
        <v>0</v>
      </c>
      <c r="E20" s="21">
        <v>0</v>
      </c>
      <c r="F20" s="21">
        <v>0</v>
      </c>
      <c r="G20" s="392">
        <f t="shared" si="0"/>
        <v>0</v>
      </c>
    </row>
    <row r="21" spans="1:7" ht="15.95" customHeight="1">
      <c r="A21" s="217"/>
      <c r="B21" s="530" t="s">
        <v>145</v>
      </c>
      <c r="C21" s="282">
        <v>879076</v>
      </c>
      <c r="D21" s="408">
        <v>0</v>
      </c>
      <c r="E21" s="632">
        <v>207759</v>
      </c>
      <c r="F21" s="632">
        <v>10037</v>
      </c>
      <c r="G21" s="281">
        <f t="shared" si="0"/>
        <v>671317</v>
      </c>
    </row>
    <row r="22" spans="1:7" ht="15.95" customHeight="1">
      <c r="A22" s="217"/>
      <c r="B22" s="530" t="s">
        <v>146</v>
      </c>
      <c r="C22" s="282">
        <v>118683</v>
      </c>
      <c r="D22" s="408">
        <v>0</v>
      </c>
      <c r="E22" s="632">
        <v>28791</v>
      </c>
      <c r="F22" s="632">
        <v>2230</v>
      </c>
      <c r="G22" s="281">
        <f t="shared" si="0"/>
        <v>89892</v>
      </c>
    </row>
    <row r="23" spans="1:7" ht="15.95" customHeight="1">
      <c r="A23" s="217"/>
      <c r="B23" s="530" t="s">
        <v>147</v>
      </c>
      <c r="C23" s="282">
        <v>140473</v>
      </c>
      <c r="D23" s="408">
        <v>0</v>
      </c>
      <c r="E23" s="632">
        <v>14251</v>
      </c>
      <c r="F23" s="632">
        <v>2328</v>
      </c>
      <c r="G23" s="281">
        <f t="shared" si="0"/>
        <v>126222</v>
      </c>
    </row>
    <row r="24" spans="1:7" ht="15.95" customHeight="1">
      <c r="A24" s="217"/>
      <c r="B24" s="530" t="s">
        <v>148</v>
      </c>
      <c r="C24" s="282">
        <v>1536019</v>
      </c>
      <c r="D24" s="460">
        <v>259400</v>
      </c>
      <c r="E24" s="632">
        <v>57950</v>
      </c>
      <c r="F24" s="632">
        <v>19897</v>
      </c>
      <c r="G24" s="281">
        <f t="shared" si="0"/>
        <v>1737469</v>
      </c>
    </row>
    <row r="25" spans="1:7" ht="15.95" customHeight="1">
      <c r="A25" s="217"/>
      <c r="B25" s="530" t="s">
        <v>149</v>
      </c>
      <c r="C25" s="282">
        <v>14807039</v>
      </c>
      <c r="D25" s="460">
        <v>1975081</v>
      </c>
      <c r="E25" s="632">
        <v>702947</v>
      </c>
      <c r="F25" s="632">
        <v>164051</v>
      </c>
      <c r="G25" s="281">
        <f t="shared" si="0"/>
        <v>16079173</v>
      </c>
    </row>
    <row r="26" spans="1:7" ht="15.95" customHeight="1">
      <c r="A26" s="217"/>
      <c r="B26" s="530" t="s">
        <v>150</v>
      </c>
      <c r="C26" s="282">
        <v>325391</v>
      </c>
      <c r="D26" s="408">
        <v>0</v>
      </c>
      <c r="E26" s="632">
        <v>60639</v>
      </c>
      <c r="F26" s="632">
        <v>5451</v>
      </c>
      <c r="G26" s="281">
        <f t="shared" si="0"/>
        <v>264752</v>
      </c>
    </row>
    <row r="27" spans="1:7" ht="15.95" customHeight="1">
      <c r="A27" s="217"/>
      <c r="B27" s="530" t="s">
        <v>151</v>
      </c>
      <c r="C27" s="282">
        <v>177400</v>
      </c>
      <c r="D27" s="408">
        <v>0</v>
      </c>
      <c r="E27" s="21">
        <v>6200</v>
      </c>
      <c r="F27" s="21">
        <v>0</v>
      </c>
      <c r="G27" s="281">
        <f t="shared" si="0"/>
        <v>171200</v>
      </c>
    </row>
    <row r="28" spans="1:7" ht="15.95" customHeight="1">
      <c r="A28" s="721" t="s">
        <v>152</v>
      </c>
      <c r="B28" s="722"/>
      <c r="C28" s="510">
        <f>SUM(C29:C29)</f>
        <v>5242583</v>
      </c>
      <c r="D28" s="483">
        <f>SUM(D29:D29)</f>
        <v>258600</v>
      </c>
      <c r="E28" s="483">
        <f>SUM(E29:E29)</f>
        <v>338485</v>
      </c>
      <c r="F28" s="483">
        <f>SUM(F29:F29)</f>
        <v>123475</v>
      </c>
      <c r="G28" s="279">
        <f t="shared" si="0"/>
        <v>5162698</v>
      </c>
    </row>
    <row r="29" spans="1:7" ht="15.95" customHeight="1" thickBot="1">
      <c r="A29" s="225"/>
      <c r="B29" s="531" t="s">
        <v>153</v>
      </c>
      <c r="C29" s="523">
        <v>5242583</v>
      </c>
      <c r="D29" s="461">
        <v>258600</v>
      </c>
      <c r="E29" s="628">
        <v>338485</v>
      </c>
      <c r="F29" s="628">
        <v>123475</v>
      </c>
      <c r="G29" s="285">
        <f t="shared" si="0"/>
        <v>5162698</v>
      </c>
    </row>
    <row r="30" spans="1:7" ht="15" customHeight="1">
      <c r="A30" s="110" t="s">
        <v>386</v>
      </c>
      <c r="B30" s="502"/>
      <c r="C30" s="502"/>
      <c r="D30" s="502"/>
      <c r="E30" s="624"/>
      <c r="F30" s="624"/>
      <c r="G30" s="22" t="s">
        <v>28</v>
      </c>
    </row>
    <row r="31" spans="1:7" ht="15" customHeight="1">
      <c r="A31" s="110"/>
      <c r="B31" s="502" t="s">
        <v>387</v>
      </c>
      <c r="C31" s="502"/>
      <c r="D31" s="502"/>
      <c r="E31" s="624"/>
      <c r="F31" s="624"/>
      <c r="G31" s="502"/>
    </row>
    <row r="32" spans="1:7" ht="15" customHeight="1" thickBot="1">
      <c r="A32" s="502" t="s">
        <v>349</v>
      </c>
      <c r="C32" s="502"/>
      <c r="D32" s="502"/>
      <c r="F32" s="624"/>
      <c r="G32" s="513" t="s">
        <v>126</v>
      </c>
    </row>
    <row r="33" spans="1:7" ht="20.100000000000001" customHeight="1">
      <c r="A33" s="712" t="s">
        <v>154</v>
      </c>
      <c r="B33" s="713"/>
      <c r="C33" s="716" t="s">
        <v>408</v>
      </c>
      <c r="D33" s="713" t="s">
        <v>409</v>
      </c>
      <c r="E33" s="713" t="s">
        <v>410</v>
      </c>
      <c r="F33" s="713"/>
      <c r="G33" s="275" t="s">
        <v>128</v>
      </c>
    </row>
    <row r="34" spans="1:7" ht="20.100000000000001" customHeight="1">
      <c r="A34" s="714"/>
      <c r="B34" s="715"/>
      <c r="C34" s="832"/>
      <c r="D34" s="715"/>
      <c r="E34" s="623" t="s">
        <v>129</v>
      </c>
      <c r="F34" s="626" t="s">
        <v>130</v>
      </c>
      <c r="G34" s="276" t="s">
        <v>131</v>
      </c>
    </row>
    <row r="35" spans="1:7" ht="15.95" customHeight="1">
      <c r="A35" s="833" t="s">
        <v>86</v>
      </c>
      <c r="B35" s="834"/>
      <c r="C35" s="512">
        <f>C36+C49</f>
        <v>41506285</v>
      </c>
      <c r="D35" s="456">
        <f>D36+D49</f>
        <v>3484381</v>
      </c>
      <c r="E35" s="656">
        <f>E36+E49</f>
        <v>3374423</v>
      </c>
      <c r="F35" s="656">
        <f>F36+F49</f>
        <v>643747</v>
      </c>
      <c r="G35" s="286">
        <f>+C35+D35-E35</f>
        <v>41616243</v>
      </c>
    </row>
    <row r="36" spans="1:7" ht="15.95" customHeight="1">
      <c r="A36" s="721" t="s">
        <v>132</v>
      </c>
      <c r="B36" s="722"/>
      <c r="C36" s="512">
        <f>SUM(C37:C48)</f>
        <v>36263702</v>
      </c>
      <c r="D36" s="456">
        <f>SUM(D37:D48)</f>
        <v>3225781</v>
      </c>
      <c r="E36" s="656">
        <f>SUM(E37:E48)</f>
        <v>3035938</v>
      </c>
      <c r="F36" s="656">
        <f>SUM(F37:F48)</f>
        <v>520272</v>
      </c>
      <c r="G36" s="287">
        <f t="shared" ref="G36:G50" si="1">+C36+D36-E36</f>
        <v>36453545</v>
      </c>
    </row>
    <row r="37" spans="1:7" ht="15.95" customHeight="1">
      <c r="A37" s="217"/>
      <c r="B37" s="530" t="s">
        <v>155</v>
      </c>
      <c r="C37" s="512">
        <v>2151445</v>
      </c>
      <c r="D37" s="462">
        <v>259400</v>
      </c>
      <c r="E37" s="625">
        <v>206280</v>
      </c>
      <c r="F37" s="625">
        <v>39408</v>
      </c>
      <c r="G37" s="288">
        <f t="shared" si="1"/>
        <v>2204565</v>
      </c>
    </row>
    <row r="38" spans="1:7" ht="15.95" customHeight="1">
      <c r="A38" s="217"/>
      <c r="B38" s="530" t="s">
        <v>156</v>
      </c>
      <c r="C38" s="512">
        <v>430946</v>
      </c>
      <c r="D38" s="462">
        <v>0</v>
      </c>
      <c r="E38" s="625">
        <v>40873</v>
      </c>
      <c r="F38" s="625">
        <v>7183</v>
      </c>
      <c r="G38" s="288">
        <f t="shared" si="1"/>
        <v>390073</v>
      </c>
    </row>
    <row r="39" spans="1:7" ht="15.95" customHeight="1">
      <c r="A39" s="217"/>
      <c r="B39" s="530" t="s">
        <v>157</v>
      </c>
      <c r="C39" s="512">
        <v>1026734</v>
      </c>
      <c r="D39" s="462">
        <v>0</v>
      </c>
      <c r="E39" s="625">
        <v>187602</v>
      </c>
      <c r="F39" s="625">
        <v>10906</v>
      </c>
      <c r="G39" s="288">
        <f t="shared" si="1"/>
        <v>839132</v>
      </c>
    </row>
    <row r="40" spans="1:7" ht="15.95" customHeight="1">
      <c r="A40" s="217"/>
      <c r="B40" s="530" t="s">
        <v>158</v>
      </c>
      <c r="C40" s="512">
        <v>121413</v>
      </c>
      <c r="D40" s="462">
        <v>0</v>
      </c>
      <c r="E40" s="625">
        <v>11147</v>
      </c>
      <c r="F40" s="625">
        <v>1899</v>
      </c>
      <c r="G40" s="288">
        <f t="shared" si="1"/>
        <v>110266</v>
      </c>
    </row>
    <row r="41" spans="1:7" ht="15.95" customHeight="1">
      <c r="A41" s="217"/>
      <c r="B41" s="530" t="s">
        <v>159</v>
      </c>
      <c r="C41" s="512">
        <v>11473926</v>
      </c>
      <c r="D41" s="463">
        <v>685300</v>
      </c>
      <c r="E41" s="625">
        <v>1081918</v>
      </c>
      <c r="F41" s="625">
        <v>171943</v>
      </c>
      <c r="G41" s="288">
        <f t="shared" si="1"/>
        <v>11077308</v>
      </c>
    </row>
    <row r="42" spans="1:7" ht="15.95" customHeight="1">
      <c r="A42" s="217"/>
      <c r="B42" s="530" t="s">
        <v>160</v>
      </c>
      <c r="C42" s="512">
        <v>425294</v>
      </c>
      <c r="D42" s="462">
        <v>89200</v>
      </c>
      <c r="E42" s="625">
        <v>46811</v>
      </c>
      <c r="F42" s="625">
        <v>7985</v>
      </c>
      <c r="G42" s="288">
        <f t="shared" si="1"/>
        <v>467683</v>
      </c>
    </row>
    <row r="43" spans="1:7" ht="15.95" customHeight="1">
      <c r="A43" s="217"/>
      <c r="B43" s="530" t="s">
        <v>161</v>
      </c>
      <c r="C43" s="512">
        <v>4803829</v>
      </c>
      <c r="D43" s="463">
        <v>216800</v>
      </c>
      <c r="E43" s="625">
        <v>518997</v>
      </c>
      <c r="F43" s="625">
        <v>103972</v>
      </c>
      <c r="G43" s="288">
        <f t="shared" si="1"/>
        <v>4501632</v>
      </c>
    </row>
    <row r="44" spans="1:7" ht="15.95" customHeight="1">
      <c r="A44" s="217"/>
      <c r="B44" s="530" t="s">
        <v>162</v>
      </c>
      <c r="C44" s="512">
        <v>14807039</v>
      </c>
      <c r="D44" s="463">
        <v>1975081</v>
      </c>
      <c r="E44" s="625">
        <v>702947</v>
      </c>
      <c r="F44" s="625">
        <v>164051</v>
      </c>
      <c r="G44" s="288">
        <f t="shared" si="1"/>
        <v>16079173</v>
      </c>
    </row>
    <row r="45" spans="1:7" ht="15.95" customHeight="1">
      <c r="A45" s="217"/>
      <c r="B45" s="530" t="s">
        <v>163</v>
      </c>
      <c r="C45" s="457">
        <v>0</v>
      </c>
      <c r="D45" s="462">
        <v>0</v>
      </c>
      <c r="E45" s="627">
        <v>0</v>
      </c>
      <c r="F45" s="627">
        <v>0</v>
      </c>
      <c r="G45" s="393">
        <f t="shared" si="1"/>
        <v>0</v>
      </c>
    </row>
    <row r="46" spans="1:7" ht="15.95" customHeight="1">
      <c r="A46" s="217"/>
      <c r="B46" s="530" t="s">
        <v>145</v>
      </c>
      <c r="C46" s="512">
        <v>879076</v>
      </c>
      <c r="D46" s="462">
        <v>0</v>
      </c>
      <c r="E46" s="625">
        <v>207759</v>
      </c>
      <c r="F46" s="625">
        <v>10037</v>
      </c>
      <c r="G46" s="288">
        <f t="shared" si="1"/>
        <v>671317</v>
      </c>
    </row>
    <row r="47" spans="1:7" ht="15.95" customHeight="1">
      <c r="A47" s="217"/>
      <c r="B47" s="530" t="s">
        <v>146</v>
      </c>
      <c r="C47" s="512">
        <v>118683</v>
      </c>
      <c r="D47" s="462">
        <v>0</v>
      </c>
      <c r="E47" s="625">
        <v>28791</v>
      </c>
      <c r="F47" s="625">
        <v>2230</v>
      </c>
      <c r="G47" s="288">
        <f t="shared" si="1"/>
        <v>89892</v>
      </c>
    </row>
    <row r="48" spans="1:7" ht="15.95" customHeight="1">
      <c r="A48" s="217"/>
      <c r="B48" s="530" t="s">
        <v>164</v>
      </c>
      <c r="C48" s="512">
        <v>25317</v>
      </c>
      <c r="D48" s="462">
        <v>0</v>
      </c>
      <c r="E48" s="625">
        <v>2813</v>
      </c>
      <c r="F48" s="625">
        <v>658</v>
      </c>
      <c r="G48" s="288">
        <f t="shared" si="1"/>
        <v>22504</v>
      </c>
    </row>
    <row r="49" spans="1:7" ht="15.95" customHeight="1">
      <c r="A49" s="721" t="s">
        <v>152</v>
      </c>
      <c r="B49" s="722"/>
      <c r="C49" s="512">
        <f>SUM(C50:C50)</f>
        <v>5242583</v>
      </c>
      <c r="D49" s="456">
        <f>SUM(D50:D50)</f>
        <v>258600</v>
      </c>
      <c r="E49" s="656">
        <f>SUM(E50:E50)</f>
        <v>338485</v>
      </c>
      <c r="F49" s="656">
        <f>SUM(F50:F50)</f>
        <v>123475</v>
      </c>
      <c r="G49" s="287">
        <f t="shared" si="1"/>
        <v>5162698</v>
      </c>
    </row>
    <row r="50" spans="1:7" ht="15.95" customHeight="1" thickBot="1">
      <c r="A50" s="225"/>
      <c r="B50" s="531" t="s">
        <v>153</v>
      </c>
      <c r="C50" s="515">
        <v>5242583</v>
      </c>
      <c r="D50" s="464">
        <v>258600</v>
      </c>
      <c r="E50" s="628">
        <v>338485</v>
      </c>
      <c r="F50" s="628">
        <v>123475</v>
      </c>
      <c r="G50" s="290">
        <f t="shared" si="1"/>
        <v>5162698</v>
      </c>
    </row>
    <row r="51" spans="1:7" ht="15" customHeight="1">
      <c r="B51" s="502"/>
      <c r="C51" s="291"/>
      <c r="D51" s="292"/>
      <c r="E51" s="292"/>
      <c r="F51" s="292"/>
      <c r="G51" s="29" t="s">
        <v>28</v>
      </c>
    </row>
  </sheetData>
  <sheetProtection selectLockedCells="1" selectUnlockedCells="1"/>
  <mergeCells count="14">
    <mergeCell ref="E33:F33"/>
    <mergeCell ref="A36:B36"/>
    <mergeCell ref="D33:D34"/>
    <mergeCell ref="E3:F3"/>
    <mergeCell ref="A5:B5"/>
    <mergeCell ref="A6:B6"/>
    <mergeCell ref="D3:D4"/>
    <mergeCell ref="A3:B4"/>
    <mergeCell ref="A49:B49"/>
    <mergeCell ref="A28:B28"/>
    <mergeCell ref="A33:B34"/>
    <mergeCell ref="C33:C34"/>
    <mergeCell ref="C3:C4"/>
    <mergeCell ref="A35:B35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firstPageNumber="165" orientation="portrait" useFirstPageNumber="1" verticalDpi="300" r:id="rId1"/>
  <headerFooter scaleWithDoc="0" alignWithMargins="0">
    <oddHeader>&amp;R&amp;"ＭＳ 明朝,標準"&amp;10財　政</oddHeader>
    <oddFooter>&amp;C&amp;"ＭＳ 明朝,標準"&amp;12&amp;A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view="pageBreakPreview" zoomScaleNormal="90" zoomScaleSheetLayoutView="100" workbookViewId="0">
      <pane xSplit="5" topLeftCell="F1" activePane="topRight" state="frozen"/>
      <selection pane="topRight" activeCell="T9" sqref="T9"/>
    </sheetView>
  </sheetViews>
  <sheetFormatPr defaultRowHeight="20.100000000000001" customHeight="1"/>
  <cols>
    <col min="1" max="1" width="1.25" style="28" customWidth="1"/>
    <col min="2" max="2" width="3.75" style="28" customWidth="1"/>
    <col min="3" max="3" width="1.25" style="28" customWidth="1"/>
    <col min="4" max="4" width="14.625" style="28" customWidth="1"/>
    <col min="5" max="5" width="1.25" style="28" customWidth="1"/>
    <col min="6" max="6" width="13.125" style="28" customWidth="1"/>
    <col min="7" max="8" width="8.625" style="28" customWidth="1"/>
    <col min="9" max="9" width="13.125" style="28" customWidth="1"/>
    <col min="10" max="11" width="8.625" style="28" customWidth="1"/>
    <col min="12" max="12" width="13.125" style="28" customWidth="1"/>
    <col min="13" max="14" width="8.625" style="28" customWidth="1"/>
    <col min="15" max="15" width="13" style="28" customWidth="1"/>
    <col min="16" max="17" width="8.625" style="28" customWidth="1"/>
    <col min="18" max="18" width="13.125" style="28" customWidth="1"/>
    <col min="19" max="19" width="9.25" style="28" customWidth="1"/>
    <col min="20" max="20" width="9" style="28" customWidth="1"/>
    <col min="21" max="16384" width="9" style="28"/>
  </cols>
  <sheetData>
    <row r="1" spans="1:24" ht="5.0999999999999996" customHeight="1">
      <c r="Q1" s="22"/>
      <c r="R1" s="325"/>
      <c r="S1" s="325"/>
      <c r="T1" s="328"/>
    </row>
    <row r="2" spans="1:24" ht="15" customHeight="1" thickBot="1">
      <c r="A2" s="28" t="s">
        <v>330</v>
      </c>
      <c r="Q2" s="22"/>
      <c r="R2" s="325"/>
      <c r="S2" s="325"/>
      <c r="T2" s="328" t="s">
        <v>1</v>
      </c>
    </row>
    <row r="3" spans="1:24" ht="24.95" customHeight="1">
      <c r="A3" s="712" t="s">
        <v>165</v>
      </c>
      <c r="B3" s="713"/>
      <c r="C3" s="713"/>
      <c r="D3" s="713"/>
      <c r="E3" s="713"/>
      <c r="F3" s="713" t="s">
        <v>411</v>
      </c>
      <c r="G3" s="713"/>
      <c r="H3" s="713"/>
      <c r="I3" s="713" t="s">
        <v>412</v>
      </c>
      <c r="J3" s="713"/>
      <c r="K3" s="713"/>
      <c r="L3" s="713" t="s">
        <v>413</v>
      </c>
      <c r="M3" s="713"/>
      <c r="N3" s="713"/>
      <c r="O3" s="713" t="s">
        <v>414</v>
      </c>
      <c r="P3" s="713"/>
      <c r="Q3" s="713"/>
      <c r="R3" s="846" t="s">
        <v>415</v>
      </c>
      <c r="S3" s="846"/>
      <c r="T3" s="847"/>
    </row>
    <row r="4" spans="1:24" ht="24.95" customHeight="1">
      <c r="A4" s="714"/>
      <c r="B4" s="715"/>
      <c r="C4" s="715"/>
      <c r="D4" s="715"/>
      <c r="E4" s="715"/>
      <c r="F4" s="715" t="s">
        <v>32</v>
      </c>
      <c r="G4" s="333" t="s">
        <v>33</v>
      </c>
      <c r="H4" s="715" t="s">
        <v>34</v>
      </c>
      <c r="I4" s="715" t="s">
        <v>32</v>
      </c>
      <c r="J4" s="333" t="s">
        <v>33</v>
      </c>
      <c r="K4" s="715" t="s">
        <v>34</v>
      </c>
      <c r="L4" s="715" t="s">
        <v>32</v>
      </c>
      <c r="M4" s="324" t="s">
        <v>33</v>
      </c>
      <c r="N4" s="715" t="s">
        <v>34</v>
      </c>
      <c r="O4" s="715" t="s">
        <v>32</v>
      </c>
      <c r="P4" s="333" t="s">
        <v>33</v>
      </c>
      <c r="Q4" s="715" t="s">
        <v>34</v>
      </c>
      <c r="R4" s="848" t="s">
        <v>32</v>
      </c>
      <c r="S4" s="416" t="s">
        <v>33</v>
      </c>
      <c r="T4" s="845" t="s">
        <v>34</v>
      </c>
    </row>
    <row r="5" spans="1:24" ht="24.95" customHeight="1">
      <c r="A5" s="714"/>
      <c r="B5" s="715"/>
      <c r="C5" s="715"/>
      <c r="D5" s="715"/>
      <c r="E5" s="715"/>
      <c r="F5" s="715"/>
      <c r="G5" s="332" t="s">
        <v>35</v>
      </c>
      <c r="H5" s="715"/>
      <c r="I5" s="715"/>
      <c r="J5" s="332" t="s">
        <v>35</v>
      </c>
      <c r="K5" s="715"/>
      <c r="L5" s="715"/>
      <c r="M5" s="324" t="s">
        <v>35</v>
      </c>
      <c r="N5" s="715"/>
      <c r="O5" s="715"/>
      <c r="P5" s="332" t="s">
        <v>35</v>
      </c>
      <c r="Q5" s="715"/>
      <c r="R5" s="848"/>
      <c r="S5" s="417" t="s">
        <v>35</v>
      </c>
      <c r="T5" s="845"/>
    </row>
    <row r="6" spans="1:24" ht="6" customHeight="1">
      <c r="A6" s="849"/>
      <c r="B6" s="850"/>
      <c r="C6" s="850"/>
      <c r="D6" s="850"/>
      <c r="E6" s="293"/>
      <c r="F6" s="294"/>
      <c r="G6" s="295"/>
      <c r="H6" s="295"/>
      <c r="I6" s="31"/>
      <c r="J6" s="295"/>
      <c r="K6" s="295"/>
      <c r="L6" s="31"/>
      <c r="M6" s="295"/>
      <c r="N6" s="295"/>
      <c r="O6" s="32"/>
      <c r="P6" s="336"/>
      <c r="Q6" s="336"/>
      <c r="R6" s="418"/>
      <c r="S6" s="419"/>
      <c r="T6" s="420"/>
    </row>
    <row r="7" spans="1:24" ht="20.100000000000001" customHeight="1">
      <c r="A7" s="721" t="s">
        <v>166</v>
      </c>
      <c r="B7" s="722"/>
      <c r="C7" s="722"/>
      <c r="D7" s="722"/>
      <c r="E7" s="722"/>
      <c r="F7" s="282">
        <f>SUM(F8,F10,F11,F12,F13,F14,F15,F16,F17,F18,F21,F22)</f>
        <v>38296600</v>
      </c>
      <c r="G7" s="509">
        <v>102.5</v>
      </c>
      <c r="H7" s="509">
        <v>100</v>
      </c>
      <c r="I7" s="282">
        <f>SUM(I8,I10,I11,I12,I13,I14,I15,I16,I17,I18,I21,I22)</f>
        <v>36954082</v>
      </c>
      <c r="J7" s="509">
        <f t="shared" ref="J7:J20" si="0">ROUND(I7/F7,5)*100</f>
        <v>96.494</v>
      </c>
      <c r="K7" s="509">
        <v>100</v>
      </c>
      <c r="L7" s="296">
        <f>SUM(L8,L10,L11,L12,L13,L14,L15,L16,L17,L18,L21,L22)</f>
        <v>42431116</v>
      </c>
      <c r="M7" s="505">
        <f t="shared" ref="M7:M20" si="1">ROUND(L7/I7,5)*100</f>
        <v>114.821</v>
      </c>
      <c r="N7" s="505">
        <f>ROUND(L7/L7,5)*100</f>
        <v>100</v>
      </c>
      <c r="O7" s="533">
        <f>SUM(O8,O10,O11,O12,O13,O14,O15,O16,O17,O18,O21,O22)</f>
        <v>42831887</v>
      </c>
      <c r="P7" s="534">
        <f t="shared" ref="P7:P20" si="2">ROUND(O7/L7,5)*100</f>
        <v>100.94499999999999</v>
      </c>
      <c r="Q7" s="534">
        <f>ROUND(O7/O7,5)*100</f>
        <v>100</v>
      </c>
      <c r="R7" s="421">
        <f>SUM(R8,R10,R11,R12,R13,R14,R15,R16,R17,R18,R21,R22)</f>
        <v>44748396</v>
      </c>
      <c r="S7" s="422">
        <f>ROUND(R7/O7,5)*100</f>
        <v>104.474</v>
      </c>
      <c r="T7" s="423">
        <f t="shared" ref="T7:T19" si="3">ROUND(R7/$R$7,5)*100</f>
        <v>100</v>
      </c>
    </row>
    <row r="8" spans="1:24" ht="20.100000000000001" customHeight="1">
      <c r="A8" s="156"/>
      <c r="B8" s="747" t="s">
        <v>350</v>
      </c>
      <c r="C8" s="747"/>
      <c r="D8" s="747"/>
      <c r="E8" s="19"/>
      <c r="F8" s="282">
        <v>6087011</v>
      </c>
      <c r="G8" s="509">
        <v>96</v>
      </c>
      <c r="H8" s="509">
        <f>ROUND(F8/F7,5)*100</f>
        <v>15.894</v>
      </c>
      <c r="I8" s="296">
        <v>6042740</v>
      </c>
      <c r="J8" s="509">
        <f>ROUND(I8/F8,5)*100</f>
        <v>99.272999999999996</v>
      </c>
      <c r="K8" s="509">
        <f>ROUND(I8/I7,5)*100</f>
        <v>16.352</v>
      </c>
      <c r="L8" s="412">
        <v>6192007</v>
      </c>
      <c r="M8" s="505">
        <f t="shared" si="1"/>
        <v>102.47</v>
      </c>
      <c r="N8" s="505">
        <f>ROUND(L8/L7,5)*100</f>
        <v>14.593</v>
      </c>
      <c r="O8" s="533">
        <v>5942828</v>
      </c>
      <c r="P8" s="534">
        <f>ROUND(O8/L8,5)*100</f>
        <v>95.975999999999999</v>
      </c>
      <c r="Q8" s="534">
        <f>ROUND(O8/O7,5)*100</f>
        <v>13.875000000000002</v>
      </c>
      <c r="R8" s="421">
        <v>5999656</v>
      </c>
      <c r="S8" s="422">
        <f t="shared" ref="S8:S20" si="4">ROUND(R8/O8,5)*100</f>
        <v>100.956</v>
      </c>
      <c r="T8" s="423">
        <f t="shared" si="3"/>
        <v>13.408000000000001</v>
      </c>
    </row>
    <row r="9" spans="1:24" ht="20.100000000000001" customHeight="1">
      <c r="A9" s="156"/>
      <c r="B9" s="806" t="s">
        <v>167</v>
      </c>
      <c r="C9" s="806"/>
      <c r="D9" s="806"/>
      <c r="E9" s="19"/>
      <c r="F9" s="298">
        <v>3730139</v>
      </c>
      <c r="G9" s="509">
        <v>93.6</v>
      </c>
      <c r="H9" s="657">
        <f>ROUND(F9/F7,5)*100</f>
        <v>9.74</v>
      </c>
      <c r="I9" s="298">
        <v>3615802</v>
      </c>
      <c r="J9" s="509">
        <f t="shared" si="0"/>
        <v>96.935000000000002</v>
      </c>
      <c r="K9" s="657">
        <f>ROUND(I9/I7,5)*100</f>
        <v>9.7850000000000001</v>
      </c>
      <c r="L9" s="413">
        <v>3516895</v>
      </c>
      <c r="M9" s="505">
        <f t="shared" si="1"/>
        <v>97.265000000000001</v>
      </c>
      <c r="N9" s="657">
        <f>ROUND(L9/L7,5)*100</f>
        <v>8.2880000000000003</v>
      </c>
      <c r="O9" s="535">
        <v>3366807</v>
      </c>
      <c r="P9" s="534">
        <f t="shared" si="2"/>
        <v>95.731999999999999</v>
      </c>
      <c r="Q9" s="657">
        <f>ROUND(O9/O7,5)*100</f>
        <v>7.8609999999999998</v>
      </c>
      <c r="R9" s="424">
        <v>3467216</v>
      </c>
      <c r="S9" s="422">
        <f t="shared" si="4"/>
        <v>102.982</v>
      </c>
      <c r="T9" s="658">
        <f t="shared" si="3"/>
        <v>7.7479999999999993</v>
      </c>
      <c r="X9" s="299"/>
    </row>
    <row r="10" spans="1:24" ht="20.100000000000001" customHeight="1">
      <c r="A10" s="156"/>
      <c r="B10" s="747" t="s">
        <v>351</v>
      </c>
      <c r="C10" s="747"/>
      <c r="D10" s="747"/>
      <c r="E10" s="19"/>
      <c r="F10" s="300">
        <v>5062773</v>
      </c>
      <c r="G10" s="509">
        <v>102.4</v>
      </c>
      <c r="H10" s="509">
        <f>ROUND(F10/F7,5)*100</f>
        <v>13.22</v>
      </c>
      <c r="I10" s="300">
        <v>5147525</v>
      </c>
      <c r="J10" s="509">
        <f t="shared" si="0"/>
        <v>101.67399999999999</v>
      </c>
      <c r="K10" s="509">
        <f>ROUND(I10/I7,5)*100</f>
        <v>13.930000000000001</v>
      </c>
      <c r="L10" s="414">
        <v>5321379</v>
      </c>
      <c r="M10" s="505">
        <f>ROUND(L10/I10,5)*100</f>
        <v>103.37700000000001</v>
      </c>
      <c r="N10" s="505">
        <f>ROUND(L10/L7,5)*100</f>
        <v>12.540999999999999</v>
      </c>
      <c r="O10" s="536">
        <v>5430735</v>
      </c>
      <c r="P10" s="534">
        <f t="shared" si="2"/>
        <v>102.05500000000001</v>
      </c>
      <c r="Q10" s="534">
        <f>ROUND(O10/O7,5)*100</f>
        <v>12.679000000000002</v>
      </c>
      <c r="R10" s="425">
        <v>5508918</v>
      </c>
      <c r="S10" s="422">
        <f t="shared" si="4"/>
        <v>101.44</v>
      </c>
      <c r="T10" s="423">
        <f t="shared" si="3"/>
        <v>12.311</v>
      </c>
    </row>
    <row r="11" spans="1:24" ht="20.100000000000001" customHeight="1">
      <c r="A11" s="156"/>
      <c r="B11" s="747" t="s">
        <v>168</v>
      </c>
      <c r="C11" s="747"/>
      <c r="D11" s="747"/>
      <c r="E11" s="19"/>
      <c r="F11" s="300">
        <v>276959</v>
      </c>
      <c r="G11" s="509">
        <v>93.3</v>
      </c>
      <c r="H11" s="509">
        <f>ROUND(F11/F7,5)*100</f>
        <v>0.72300000000000009</v>
      </c>
      <c r="I11" s="300">
        <v>263193</v>
      </c>
      <c r="J11" s="509">
        <f t="shared" si="0"/>
        <v>95.03</v>
      </c>
      <c r="K11" s="509">
        <f>ROUND(I11/I7,5)*100</f>
        <v>0.71199999999999997</v>
      </c>
      <c r="L11" s="414">
        <v>272554</v>
      </c>
      <c r="M11" s="505">
        <f t="shared" si="1"/>
        <v>103.55700000000002</v>
      </c>
      <c r="N11" s="505">
        <f>ROUND(L11/L7,5)*100</f>
        <v>0.64200000000000002</v>
      </c>
      <c r="O11" s="536">
        <v>268870</v>
      </c>
      <c r="P11" s="534">
        <f t="shared" si="2"/>
        <v>98.647999999999996</v>
      </c>
      <c r="Q11" s="534">
        <f>ROUND(O11/O7,5)*100</f>
        <v>0.628</v>
      </c>
      <c r="R11" s="425">
        <v>278296</v>
      </c>
      <c r="S11" s="422">
        <f t="shared" si="4"/>
        <v>103.50600000000001</v>
      </c>
      <c r="T11" s="423">
        <f t="shared" si="3"/>
        <v>0.622</v>
      </c>
    </row>
    <row r="12" spans="1:24" ht="20.100000000000001" customHeight="1">
      <c r="A12" s="156"/>
      <c r="B12" s="747" t="s">
        <v>352</v>
      </c>
      <c r="C12" s="747"/>
      <c r="D12" s="747"/>
      <c r="E12" s="19"/>
      <c r="F12" s="300">
        <v>11097440</v>
      </c>
      <c r="G12" s="509">
        <v>127.3</v>
      </c>
      <c r="H12" s="509">
        <f>ROUND(F12/F7,5)*100</f>
        <v>28.977999999999998</v>
      </c>
      <c r="I12" s="300">
        <v>12043230</v>
      </c>
      <c r="J12" s="509">
        <f t="shared" si="0"/>
        <v>108.523</v>
      </c>
      <c r="K12" s="509">
        <f>ROUND(I12/I7,5)*100</f>
        <v>32.590000000000003</v>
      </c>
      <c r="L12" s="414">
        <v>12483447</v>
      </c>
      <c r="M12" s="505">
        <f t="shared" si="1"/>
        <v>103.655</v>
      </c>
      <c r="N12" s="505">
        <f>ROUND(L12/L7,5)*100</f>
        <v>29.421000000000003</v>
      </c>
      <c r="O12" s="536">
        <v>13019877</v>
      </c>
      <c r="P12" s="534">
        <f t="shared" si="2"/>
        <v>104.297</v>
      </c>
      <c r="Q12" s="534">
        <f>ROUND(O12/O7,5)*100</f>
        <v>30.397999999999996</v>
      </c>
      <c r="R12" s="425">
        <v>14039874</v>
      </c>
      <c r="S12" s="422">
        <f t="shared" si="4"/>
        <v>107.834</v>
      </c>
      <c r="T12" s="423">
        <f t="shared" si="3"/>
        <v>31.374999999999996</v>
      </c>
    </row>
    <row r="13" spans="1:24" ht="20.100000000000001" customHeight="1">
      <c r="A13" s="156"/>
      <c r="B13" s="747" t="s">
        <v>353</v>
      </c>
      <c r="C13" s="747"/>
      <c r="D13" s="747"/>
      <c r="E13" s="19"/>
      <c r="F13" s="300">
        <v>1676568</v>
      </c>
      <c r="G13" s="509">
        <v>56.7</v>
      </c>
      <c r="H13" s="509">
        <f>ROUND(F13/F7,5)*100</f>
        <v>4.3780000000000001</v>
      </c>
      <c r="I13" s="300">
        <v>1407922</v>
      </c>
      <c r="J13" s="509">
        <f t="shared" si="0"/>
        <v>83.975999999999999</v>
      </c>
      <c r="K13" s="509">
        <f>ROUND(I13/I7,5)*100</f>
        <v>3.81</v>
      </c>
      <c r="L13" s="414">
        <v>1551420</v>
      </c>
      <c r="M13" s="505">
        <f t="shared" si="1"/>
        <v>110.19200000000001</v>
      </c>
      <c r="N13" s="505">
        <f>ROUND(L13/L7,5)*100</f>
        <v>3.6560000000000001</v>
      </c>
      <c r="O13" s="536">
        <v>1782745</v>
      </c>
      <c r="P13" s="534">
        <f t="shared" si="2"/>
        <v>114.911</v>
      </c>
      <c r="Q13" s="534">
        <f>ROUND(O13/O7,5)*100</f>
        <v>4.1619999999999999</v>
      </c>
      <c r="R13" s="425">
        <v>1832630</v>
      </c>
      <c r="S13" s="422">
        <f t="shared" si="4"/>
        <v>102.79799999999999</v>
      </c>
      <c r="T13" s="423">
        <f t="shared" si="3"/>
        <v>4.0949999999999998</v>
      </c>
    </row>
    <row r="14" spans="1:24" ht="20.100000000000001" customHeight="1">
      <c r="A14" s="156"/>
      <c r="B14" s="747" t="s">
        <v>354</v>
      </c>
      <c r="C14" s="747"/>
      <c r="D14" s="747"/>
      <c r="E14" s="19"/>
      <c r="F14" s="300">
        <v>3525300</v>
      </c>
      <c r="G14" s="509">
        <v>99.9</v>
      </c>
      <c r="H14" s="509">
        <f>ROUND(F14/F7,5)*100</f>
        <v>9.2050000000000001</v>
      </c>
      <c r="I14" s="300">
        <v>3588279</v>
      </c>
      <c r="J14" s="509">
        <f t="shared" si="0"/>
        <v>101.786</v>
      </c>
      <c r="K14" s="509">
        <f>ROUND(I14/I7,5)*100</f>
        <v>9.7100000000000009</v>
      </c>
      <c r="L14" s="414">
        <v>3628884</v>
      </c>
      <c r="M14" s="505">
        <f t="shared" si="1"/>
        <v>101.13200000000001</v>
      </c>
      <c r="N14" s="505">
        <f>ROUND(L14/L7,5)*100</f>
        <v>8.5519999999999996</v>
      </c>
      <c r="O14" s="536">
        <v>3578861</v>
      </c>
      <c r="P14" s="534">
        <f t="shared" si="2"/>
        <v>98.622</v>
      </c>
      <c r="Q14" s="534">
        <f>ROUND(O14/O7,5)*100</f>
        <v>8.3559999999999999</v>
      </c>
      <c r="R14" s="425">
        <v>3556213</v>
      </c>
      <c r="S14" s="422">
        <f t="shared" si="4"/>
        <v>99.367000000000004</v>
      </c>
      <c r="T14" s="423">
        <v>8</v>
      </c>
    </row>
    <row r="15" spans="1:24" ht="20.100000000000001" customHeight="1">
      <c r="A15" s="156"/>
      <c r="B15" s="747" t="s">
        <v>355</v>
      </c>
      <c r="C15" s="747"/>
      <c r="D15" s="747"/>
      <c r="E15" s="19"/>
      <c r="F15" s="300">
        <v>914616</v>
      </c>
      <c r="G15" s="509">
        <v>197</v>
      </c>
      <c r="H15" s="509">
        <f>ROUND(F15/F7,5)*100</f>
        <v>2.3879999999999999</v>
      </c>
      <c r="I15" s="300">
        <v>607169</v>
      </c>
      <c r="J15" s="509">
        <f t="shared" si="0"/>
        <v>66.385000000000005</v>
      </c>
      <c r="K15" s="509">
        <f>ROUND(I15/I7,5)*100</f>
        <v>1.643</v>
      </c>
      <c r="L15" s="414">
        <v>3391778</v>
      </c>
      <c r="M15" s="505">
        <f t="shared" si="1"/>
        <v>558.62199999999996</v>
      </c>
      <c r="N15" s="505">
        <f>ROUND(L15/L7,5)*100</f>
        <v>7.9939999999999998</v>
      </c>
      <c r="O15" s="536">
        <v>2782004</v>
      </c>
      <c r="P15" s="534">
        <f t="shared" si="2"/>
        <v>82.021999999999991</v>
      </c>
      <c r="Q15" s="534">
        <f>ROUND(O15/O7,5)*100</f>
        <v>6.4949999999999992</v>
      </c>
      <c r="R15" s="425">
        <v>2385527</v>
      </c>
      <c r="S15" s="422">
        <f t="shared" si="4"/>
        <v>85.748999999999995</v>
      </c>
      <c r="T15" s="423">
        <f t="shared" si="3"/>
        <v>5.3310000000000004</v>
      </c>
    </row>
    <row r="16" spans="1:24" ht="20.100000000000001" customHeight="1">
      <c r="A16" s="156"/>
      <c r="B16" s="747" t="s">
        <v>169</v>
      </c>
      <c r="C16" s="747"/>
      <c r="D16" s="747"/>
      <c r="E16" s="19"/>
      <c r="F16" s="300">
        <v>36000</v>
      </c>
      <c r="G16" s="509">
        <v>101.6</v>
      </c>
      <c r="H16" s="509">
        <f>ROUND(F16/F7,5)*100</f>
        <v>9.4E-2</v>
      </c>
      <c r="I16" s="300">
        <v>35000</v>
      </c>
      <c r="J16" s="509">
        <f t="shared" si="0"/>
        <v>97.221999999999994</v>
      </c>
      <c r="K16" s="509">
        <f>ROUND(I16/I7,5)*100</f>
        <v>9.5000000000000001E-2</v>
      </c>
      <c r="L16" s="414">
        <v>30000</v>
      </c>
      <c r="M16" s="505">
        <f t="shared" si="1"/>
        <v>85.713999999999999</v>
      </c>
      <c r="N16" s="505">
        <f>ROUND(L16/L7,5)*100</f>
        <v>7.1000000000000008E-2</v>
      </c>
      <c r="O16" s="536">
        <v>23000</v>
      </c>
      <c r="P16" s="534">
        <f t="shared" si="2"/>
        <v>76.667000000000002</v>
      </c>
      <c r="Q16" s="534">
        <f>ROUND(O16/O7,5)*100</f>
        <v>5.3999999999999999E-2</v>
      </c>
      <c r="R16" s="425">
        <v>58650</v>
      </c>
      <c r="S16" s="422">
        <f>ROUND(R16/O16,5)*100</f>
        <v>254.99999999999997</v>
      </c>
      <c r="T16" s="423">
        <f t="shared" si="3"/>
        <v>0.13100000000000001</v>
      </c>
    </row>
    <row r="17" spans="1:20" ht="20.100000000000001" customHeight="1">
      <c r="A17" s="156"/>
      <c r="B17" s="747" t="s">
        <v>356</v>
      </c>
      <c r="C17" s="747"/>
      <c r="D17" s="747"/>
      <c r="E17" s="19"/>
      <c r="F17" s="300">
        <v>3537325</v>
      </c>
      <c r="G17" s="509">
        <v>100.1</v>
      </c>
      <c r="H17" s="509">
        <f>ROUND(F17/F7,5)*100</f>
        <v>9.2370000000000001</v>
      </c>
      <c r="I17" s="300">
        <v>3513714</v>
      </c>
      <c r="J17" s="509">
        <f t="shared" si="0"/>
        <v>99.332999999999998</v>
      </c>
      <c r="K17" s="509">
        <f>ROUND(I17/I7,5)*100</f>
        <v>9.5079999999999991</v>
      </c>
      <c r="L17" s="414">
        <v>3629490</v>
      </c>
      <c r="M17" s="505">
        <f t="shared" si="1"/>
        <v>103.295</v>
      </c>
      <c r="N17" s="505">
        <f>ROUND(L17/L7,5)*100</f>
        <v>8.5540000000000003</v>
      </c>
      <c r="O17" s="536">
        <v>3935391</v>
      </c>
      <c r="P17" s="534">
        <f t="shared" si="2"/>
        <v>108.428</v>
      </c>
      <c r="Q17" s="534">
        <f>ROUND(O17/O7,5)*100</f>
        <v>9.1880000000000006</v>
      </c>
      <c r="R17" s="425">
        <v>3910472</v>
      </c>
      <c r="S17" s="422">
        <f t="shared" si="4"/>
        <v>99.367000000000004</v>
      </c>
      <c r="T17" s="423">
        <f t="shared" si="3"/>
        <v>8.738999999999999</v>
      </c>
    </row>
    <row r="18" spans="1:20" ht="20.100000000000001" customHeight="1">
      <c r="A18" s="156"/>
      <c r="B18" s="747" t="s">
        <v>170</v>
      </c>
      <c r="C18" s="747"/>
      <c r="D18" s="747"/>
      <c r="E18" s="19"/>
      <c r="F18" s="283">
        <v>6082608</v>
      </c>
      <c r="G18" s="509">
        <v>92.9</v>
      </c>
      <c r="H18" s="509">
        <f>ROUND(F18/F7,5)*100</f>
        <v>15.882999999999999</v>
      </c>
      <c r="I18" s="283">
        <v>4305310</v>
      </c>
      <c r="J18" s="509">
        <f t="shared" si="0"/>
        <v>70.781000000000006</v>
      </c>
      <c r="K18" s="509">
        <f>ROUND(I18/I7,5)*100</f>
        <v>11.65</v>
      </c>
      <c r="L18" s="415">
        <v>5930157</v>
      </c>
      <c r="M18" s="505">
        <f t="shared" si="1"/>
        <v>137.74100000000001</v>
      </c>
      <c r="N18" s="505">
        <f>ROUND(L18/L7,5)*100</f>
        <v>13.975999999999999</v>
      </c>
      <c r="O18" s="537">
        <v>6051998</v>
      </c>
      <c r="P18" s="534">
        <f t="shared" si="2"/>
        <v>102.05500000000001</v>
      </c>
      <c r="Q18" s="534">
        <f>ROUND(O18/O7,5)*100</f>
        <v>14.13</v>
      </c>
      <c r="R18" s="426">
        <v>7178160</v>
      </c>
      <c r="S18" s="422">
        <f t="shared" si="4"/>
        <v>118.608</v>
      </c>
      <c r="T18" s="423">
        <v>16.100000000000001</v>
      </c>
    </row>
    <row r="19" spans="1:20" ht="20.100000000000001" customHeight="1">
      <c r="A19" s="156"/>
      <c r="B19" s="806" t="s">
        <v>171</v>
      </c>
      <c r="C19" s="806"/>
      <c r="D19" s="806"/>
      <c r="E19" s="19"/>
      <c r="F19" s="298">
        <v>4041011</v>
      </c>
      <c r="G19" s="509">
        <v>94.7</v>
      </c>
      <c r="H19" s="657">
        <f>ROUND(F19/F7,5)*100</f>
        <v>10.552</v>
      </c>
      <c r="I19" s="298">
        <v>3545281</v>
      </c>
      <c r="J19" s="509">
        <f t="shared" si="0"/>
        <v>87.733000000000004</v>
      </c>
      <c r="K19" s="657">
        <f>ROUND(I19/I7,5)*100</f>
        <v>9.5939999999999994</v>
      </c>
      <c r="L19" s="413">
        <v>4406195</v>
      </c>
      <c r="M19" s="505">
        <f t="shared" si="1"/>
        <v>124.28300000000002</v>
      </c>
      <c r="N19" s="657">
        <f>ROUND(L19/L7,5)*100</f>
        <v>10.384</v>
      </c>
      <c r="O19" s="535">
        <v>5035630</v>
      </c>
      <c r="P19" s="534">
        <f t="shared" si="2"/>
        <v>114.285</v>
      </c>
      <c r="Q19" s="657">
        <f>ROUND(O19/O7,5)*100</f>
        <v>11.757</v>
      </c>
      <c r="R19" s="424">
        <v>6115632</v>
      </c>
      <c r="S19" s="422">
        <f t="shared" si="4"/>
        <v>121.44699999999999</v>
      </c>
      <c r="T19" s="658">
        <f t="shared" si="3"/>
        <v>13.667000000000002</v>
      </c>
    </row>
    <row r="20" spans="1:20" ht="20.100000000000001" customHeight="1">
      <c r="A20" s="156"/>
      <c r="B20" s="806" t="s">
        <v>172</v>
      </c>
      <c r="C20" s="806"/>
      <c r="D20" s="806"/>
      <c r="E20" s="19"/>
      <c r="F20" s="298">
        <v>2041597</v>
      </c>
      <c r="G20" s="509">
        <v>89.4</v>
      </c>
      <c r="H20" s="657">
        <f>ROUND(F20/F7,5)*100</f>
        <v>5.3310000000000004</v>
      </c>
      <c r="I20" s="298">
        <v>760029</v>
      </c>
      <c r="J20" s="509">
        <f t="shared" si="0"/>
        <v>37.226999999999997</v>
      </c>
      <c r="K20" s="657">
        <f>ROUND(I20/I7,5)*100</f>
        <v>2.0569999999999999</v>
      </c>
      <c r="L20" s="413">
        <v>1523962</v>
      </c>
      <c r="M20" s="505">
        <f t="shared" si="1"/>
        <v>200.51399999999998</v>
      </c>
      <c r="N20" s="657">
        <f>ROUND(L20/L7,5)*100</f>
        <v>3.5920000000000001</v>
      </c>
      <c r="O20" s="535">
        <v>1016368</v>
      </c>
      <c r="P20" s="534">
        <f t="shared" si="2"/>
        <v>66.691999999999993</v>
      </c>
      <c r="Q20" s="657">
        <f>ROUND(O20/O7,5)*100</f>
        <v>2.3730000000000002</v>
      </c>
      <c r="R20" s="424">
        <v>1062528</v>
      </c>
      <c r="S20" s="422">
        <f t="shared" si="4"/>
        <v>104.542</v>
      </c>
      <c r="T20" s="658">
        <f>ROUND(R20/$R$7,5)*100</f>
        <v>2.3740000000000001</v>
      </c>
    </row>
    <row r="21" spans="1:20" ht="20.100000000000001" customHeight="1">
      <c r="A21" s="156"/>
      <c r="B21" s="747" t="s">
        <v>173</v>
      </c>
      <c r="C21" s="747"/>
      <c r="D21" s="747"/>
      <c r="E21" s="19"/>
      <c r="F21" s="521">
        <v>0</v>
      </c>
      <c r="G21" s="521">
        <v>0</v>
      </c>
      <c r="H21" s="33" t="s">
        <v>97</v>
      </c>
      <c r="I21" s="506">
        <v>0</v>
      </c>
      <c r="J21" s="521">
        <v>0</v>
      </c>
      <c r="K21" s="521">
        <v>0</v>
      </c>
      <c r="L21" s="289">
        <v>0</v>
      </c>
      <c r="M21" s="506">
        <v>0</v>
      </c>
      <c r="N21" s="506">
        <v>0</v>
      </c>
      <c r="O21" s="466">
        <v>15578</v>
      </c>
      <c r="P21" s="466">
        <v>0</v>
      </c>
      <c r="Q21" s="466">
        <v>0</v>
      </c>
      <c r="R21" s="427">
        <v>0</v>
      </c>
      <c r="S21" s="427">
        <v>0</v>
      </c>
      <c r="T21" s="428">
        <v>0</v>
      </c>
    </row>
    <row r="22" spans="1:20" ht="20.100000000000001" customHeight="1">
      <c r="A22" s="156"/>
      <c r="B22" s="747" t="s">
        <v>174</v>
      </c>
      <c r="C22" s="747"/>
      <c r="D22" s="747"/>
      <c r="E22" s="19"/>
      <c r="F22" s="521">
        <v>0</v>
      </c>
      <c r="G22" s="33">
        <v>0</v>
      </c>
      <c r="H22" s="33" t="s">
        <v>97</v>
      </c>
      <c r="I22" s="506">
        <v>0</v>
      </c>
      <c r="J22" s="521">
        <v>0</v>
      </c>
      <c r="K22" s="521">
        <v>0</v>
      </c>
      <c r="L22" s="289">
        <v>0</v>
      </c>
      <c r="M22" s="506">
        <v>0</v>
      </c>
      <c r="N22" s="506">
        <v>0</v>
      </c>
      <c r="O22" s="466">
        <v>0</v>
      </c>
      <c r="P22" s="466">
        <v>0</v>
      </c>
      <c r="Q22" s="466">
        <v>0</v>
      </c>
      <c r="R22" s="427">
        <v>0</v>
      </c>
      <c r="S22" s="427">
        <v>0</v>
      </c>
      <c r="T22" s="428">
        <v>0</v>
      </c>
    </row>
    <row r="23" spans="1:20" ht="6" customHeight="1" thickBot="1">
      <c r="A23" s="301"/>
      <c r="B23" s="302"/>
      <c r="C23" s="302"/>
      <c r="D23" s="302"/>
      <c r="E23" s="303"/>
      <c r="F23" s="304"/>
      <c r="G23" s="304"/>
      <c r="H23" s="304"/>
      <c r="I23" s="304"/>
      <c r="J23" s="304"/>
      <c r="K23" s="304"/>
      <c r="L23" s="337"/>
      <c r="M23" s="338"/>
      <c r="N23" s="337"/>
      <c r="O23" s="337"/>
      <c r="P23" s="338"/>
      <c r="Q23" s="337"/>
      <c r="R23" s="429"/>
      <c r="S23" s="430"/>
      <c r="T23" s="431"/>
    </row>
    <row r="24" spans="1:20" ht="15" customHeight="1">
      <c r="L24" s="339"/>
      <c r="M24" s="339"/>
      <c r="N24" s="339"/>
      <c r="O24" s="339"/>
      <c r="P24" s="339"/>
      <c r="Q24" s="340"/>
      <c r="R24" s="339"/>
      <c r="S24" s="844" t="s">
        <v>28</v>
      </c>
      <c r="T24" s="844"/>
    </row>
    <row r="25" spans="1:20" ht="15" customHeight="1">
      <c r="L25" s="339"/>
      <c r="M25" s="339"/>
      <c r="N25" s="339"/>
      <c r="O25" s="339"/>
      <c r="P25" s="339"/>
      <c r="Q25" s="339"/>
      <c r="R25" s="339"/>
      <c r="S25" s="339"/>
      <c r="T25" s="339"/>
    </row>
    <row r="26" spans="1:20" ht="15" customHeight="1" thickBot="1">
      <c r="A26" s="28" t="s">
        <v>357</v>
      </c>
      <c r="L26" s="339"/>
      <c r="M26" s="339"/>
      <c r="N26" s="339"/>
      <c r="O26" s="339"/>
      <c r="P26" s="339"/>
      <c r="Q26" s="340"/>
      <c r="R26" s="844" t="s">
        <v>1</v>
      </c>
      <c r="S26" s="844"/>
      <c r="T26" s="844"/>
    </row>
    <row r="27" spans="1:20" ht="24.95" customHeight="1">
      <c r="A27" s="712" t="s">
        <v>165</v>
      </c>
      <c r="B27" s="713"/>
      <c r="C27" s="713"/>
      <c r="D27" s="713"/>
      <c r="E27" s="713"/>
      <c r="F27" s="713" t="s">
        <v>411</v>
      </c>
      <c r="G27" s="713"/>
      <c r="H27" s="713"/>
      <c r="I27" s="713" t="s">
        <v>412</v>
      </c>
      <c r="J27" s="713"/>
      <c r="K27" s="713"/>
      <c r="L27" s="838" t="s">
        <v>413</v>
      </c>
      <c r="M27" s="838"/>
      <c r="N27" s="838"/>
      <c r="O27" s="838" t="s">
        <v>414</v>
      </c>
      <c r="P27" s="838"/>
      <c r="Q27" s="838"/>
      <c r="R27" s="835" t="s">
        <v>415</v>
      </c>
      <c r="S27" s="835"/>
      <c r="T27" s="836"/>
    </row>
    <row r="28" spans="1:20" ht="24.95" customHeight="1">
      <c r="A28" s="714"/>
      <c r="B28" s="715"/>
      <c r="C28" s="715"/>
      <c r="D28" s="715"/>
      <c r="E28" s="715"/>
      <c r="F28" s="715" t="s">
        <v>32</v>
      </c>
      <c r="G28" s="333" t="s">
        <v>33</v>
      </c>
      <c r="H28" s="333" t="s">
        <v>175</v>
      </c>
      <c r="I28" s="715" t="s">
        <v>32</v>
      </c>
      <c r="J28" s="333" t="s">
        <v>33</v>
      </c>
      <c r="K28" s="333" t="s">
        <v>175</v>
      </c>
      <c r="L28" s="799" t="s">
        <v>32</v>
      </c>
      <c r="M28" s="341" t="s">
        <v>33</v>
      </c>
      <c r="N28" s="341" t="s">
        <v>175</v>
      </c>
      <c r="O28" s="799" t="s">
        <v>32</v>
      </c>
      <c r="P28" s="341" t="s">
        <v>33</v>
      </c>
      <c r="Q28" s="341" t="s">
        <v>175</v>
      </c>
      <c r="R28" s="837" t="s">
        <v>32</v>
      </c>
      <c r="S28" s="342" t="s">
        <v>33</v>
      </c>
      <c r="T28" s="343" t="s">
        <v>175</v>
      </c>
    </row>
    <row r="29" spans="1:20" ht="24.95" customHeight="1">
      <c r="A29" s="714"/>
      <c r="B29" s="715"/>
      <c r="C29" s="715"/>
      <c r="D29" s="715"/>
      <c r="E29" s="715"/>
      <c r="F29" s="715"/>
      <c r="G29" s="332" t="s">
        <v>35</v>
      </c>
      <c r="H29" s="332" t="s">
        <v>176</v>
      </c>
      <c r="I29" s="715"/>
      <c r="J29" s="332" t="s">
        <v>35</v>
      </c>
      <c r="K29" s="332" t="s">
        <v>176</v>
      </c>
      <c r="L29" s="799"/>
      <c r="M29" s="344" t="s">
        <v>35</v>
      </c>
      <c r="N29" s="344" t="s">
        <v>176</v>
      </c>
      <c r="O29" s="799"/>
      <c r="P29" s="344" t="s">
        <v>35</v>
      </c>
      <c r="Q29" s="344" t="s">
        <v>176</v>
      </c>
      <c r="R29" s="837"/>
      <c r="S29" s="345" t="s">
        <v>35</v>
      </c>
      <c r="T29" s="346" t="s">
        <v>176</v>
      </c>
    </row>
    <row r="30" spans="1:20" ht="30" customHeight="1">
      <c r="A30" s="839" t="s">
        <v>177</v>
      </c>
      <c r="B30" s="840"/>
      <c r="C30" s="840"/>
      <c r="D30" s="840"/>
      <c r="E30" s="840"/>
      <c r="F30" s="306">
        <v>19272385</v>
      </c>
      <c r="G30" s="307">
        <v>103.3</v>
      </c>
      <c r="H30" s="305" t="s">
        <v>178</v>
      </c>
      <c r="I30" s="306">
        <v>19658227</v>
      </c>
      <c r="J30" s="307">
        <f>ROUND(I30/F30,5)*100</f>
        <v>102.002</v>
      </c>
      <c r="K30" s="305" t="s">
        <v>178</v>
      </c>
      <c r="L30" s="433">
        <v>19859614</v>
      </c>
      <c r="M30" s="305">
        <f>ROUND(L30/I30,5)*100</f>
        <v>101.024</v>
      </c>
      <c r="N30" s="347" t="s">
        <v>178</v>
      </c>
      <c r="O30" s="538">
        <v>20120727</v>
      </c>
      <c r="P30" s="539">
        <f>ROUND(O30/L30,5)*100</f>
        <v>101.315</v>
      </c>
      <c r="Q30" s="542" t="s">
        <v>178</v>
      </c>
      <c r="R30" s="436">
        <v>20711759</v>
      </c>
      <c r="S30" s="437">
        <f>ROUND(R30/O30,5)*100</f>
        <v>102.93699999999998</v>
      </c>
      <c r="T30" s="438" t="s">
        <v>178</v>
      </c>
    </row>
    <row r="31" spans="1:20" ht="6" customHeight="1">
      <c r="A31" s="841"/>
      <c r="B31" s="767"/>
      <c r="C31" s="331"/>
      <c r="D31" s="325"/>
      <c r="E31" s="34"/>
      <c r="F31" s="348"/>
      <c r="G31" s="309"/>
      <c r="H31" s="309"/>
      <c r="I31" s="308"/>
      <c r="J31" s="309"/>
      <c r="K31" s="309"/>
      <c r="L31" s="308"/>
      <c r="M31" s="309"/>
      <c r="N31" s="349"/>
      <c r="O31" s="540"/>
      <c r="P31" s="440"/>
      <c r="Q31" s="543"/>
      <c r="R31" s="439"/>
      <c r="S31" s="440"/>
      <c r="T31" s="441"/>
    </row>
    <row r="32" spans="1:20" ht="20.100000000000001" customHeight="1">
      <c r="A32" s="842" t="s">
        <v>179</v>
      </c>
      <c r="B32" s="843"/>
      <c r="C32" s="310"/>
      <c r="D32" s="327" t="s">
        <v>86</v>
      </c>
      <c r="E32" s="30"/>
      <c r="F32" s="308">
        <v>18864357</v>
      </c>
      <c r="G32" s="307">
        <v>103.5</v>
      </c>
      <c r="H32" s="309">
        <v>91.1</v>
      </c>
      <c r="I32" s="308">
        <v>19167932</v>
      </c>
      <c r="J32" s="307">
        <f t="shared" ref="J32:J39" si="5">ROUND(I32/F32,5)*100</f>
        <v>101.60899999999999</v>
      </c>
      <c r="K32" s="350">
        <f>SUM(K33:K39)</f>
        <v>88.700000000000017</v>
      </c>
      <c r="L32" s="432">
        <v>19941621</v>
      </c>
      <c r="M32" s="307">
        <f>ROUND(L32/I32,5)*100</f>
        <v>104.036</v>
      </c>
      <c r="N32" s="350">
        <f>SUM(N33:N39)</f>
        <v>91.8</v>
      </c>
      <c r="O32" s="540">
        <v>19760302</v>
      </c>
      <c r="P32" s="541">
        <f>ROUND(O32/L32,5)*100</f>
        <v>99.090999999999994</v>
      </c>
      <c r="Q32" s="544">
        <v>89.1</v>
      </c>
      <c r="R32" s="439">
        <f>SUM(R33:R39)</f>
        <v>19773987</v>
      </c>
      <c r="S32" s="442">
        <f>ROUND(R32/O32,5)*100</f>
        <v>100.069</v>
      </c>
      <c r="T32" s="443">
        <v>87.2</v>
      </c>
    </row>
    <row r="33" spans="1:20" ht="20.100000000000001" customHeight="1">
      <c r="A33" s="842"/>
      <c r="B33" s="843"/>
      <c r="C33" s="310"/>
      <c r="D33" s="327" t="s">
        <v>180</v>
      </c>
      <c r="E33" s="30"/>
      <c r="F33" s="308">
        <v>5459135</v>
      </c>
      <c r="G33" s="307">
        <v>99.1</v>
      </c>
      <c r="H33" s="309">
        <v>27.6</v>
      </c>
      <c r="I33" s="308">
        <v>5579280</v>
      </c>
      <c r="J33" s="307">
        <f t="shared" si="5"/>
        <v>102.20100000000001</v>
      </c>
      <c r="K33" s="350">
        <v>25.7</v>
      </c>
      <c r="L33" s="432">
        <v>5955209</v>
      </c>
      <c r="M33" s="307">
        <f t="shared" ref="M33:M39" si="6">ROUND(L33/I33,5)*100</f>
        <v>106.738</v>
      </c>
      <c r="N33" s="434">
        <v>27.4</v>
      </c>
      <c r="O33" s="540">
        <v>5683093</v>
      </c>
      <c r="P33" s="541">
        <f t="shared" ref="P33:P39" si="7">ROUND(O33/L33,5)*100</f>
        <v>95.430999999999997</v>
      </c>
      <c r="Q33" s="544">
        <v>25.6</v>
      </c>
      <c r="R33" s="439">
        <v>5227724</v>
      </c>
      <c r="S33" s="442">
        <f t="shared" ref="S33:S39" si="8">ROUND(R33/O33,5)*100</f>
        <v>91.986999999999995</v>
      </c>
      <c r="T33" s="443">
        <v>23</v>
      </c>
    </row>
    <row r="34" spans="1:20" ht="20.100000000000001" customHeight="1">
      <c r="A34" s="842"/>
      <c r="B34" s="843"/>
      <c r="C34" s="310"/>
      <c r="D34" s="327" t="s">
        <v>181</v>
      </c>
      <c r="E34" s="30"/>
      <c r="F34" s="308">
        <v>3239928</v>
      </c>
      <c r="G34" s="307">
        <v>111.9</v>
      </c>
      <c r="H34" s="309">
        <v>14.5</v>
      </c>
      <c r="I34" s="308">
        <v>3137152</v>
      </c>
      <c r="J34" s="307">
        <f t="shared" si="5"/>
        <v>96.828000000000003</v>
      </c>
      <c r="K34" s="509">
        <v>15.2</v>
      </c>
      <c r="L34" s="432">
        <v>3332106</v>
      </c>
      <c r="M34" s="307">
        <f t="shared" si="6"/>
        <v>106.21400000000001</v>
      </c>
      <c r="N34" s="435">
        <v>15.3</v>
      </c>
      <c r="O34" s="540">
        <v>3326801</v>
      </c>
      <c r="P34" s="541">
        <f t="shared" si="7"/>
        <v>99.841000000000008</v>
      </c>
      <c r="Q34" s="545">
        <v>15</v>
      </c>
      <c r="R34" s="439">
        <v>3863463</v>
      </c>
      <c r="S34" s="442">
        <f t="shared" si="8"/>
        <v>116.131</v>
      </c>
      <c r="T34" s="444">
        <v>17</v>
      </c>
    </row>
    <row r="35" spans="1:20" ht="20.100000000000001" customHeight="1">
      <c r="A35" s="842"/>
      <c r="B35" s="843"/>
      <c r="C35" s="310"/>
      <c r="D35" s="327" t="s">
        <v>18</v>
      </c>
      <c r="E35" s="30"/>
      <c r="F35" s="308">
        <v>3477689</v>
      </c>
      <c r="G35" s="307">
        <v>100.1</v>
      </c>
      <c r="H35" s="309">
        <v>17.399999999999999</v>
      </c>
      <c r="I35" s="308">
        <v>3530440</v>
      </c>
      <c r="J35" s="307">
        <f t="shared" si="5"/>
        <v>101.517</v>
      </c>
      <c r="K35" s="509">
        <v>16.399999999999999</v>
      </c>
      <c r="L35" s="432">
        <v>3574449</v>
      </c>
      <c r="M35" s="307">
        <f t="shared" si="6"/>
        <v>101.247</v>
      </c>
      <c r="N35" s="435">
        <v>16.5</v>
      </c>
      <c r="O35" s="540">
        <v>3520663</v>
      </c>
      <c r="P35" s="541">
        <f t="shared" si="7"/>
        <v>98.495000000000005</v>
      </c>
      <c r="Q35" s="545">
        <v>15.9</v>
      </c>
      <c r="R35" s="439">
        <v>3502385</v>
      </c>
      <c r="S35" s="442">
        <f t="shared" si="8"/>
        <v>99.480999999999995</v>
      </c>
      <c r="T35" s="444">
        <v>15.4</v>
      </c>
    </row>
    <row r="36" spans="1:20" ht="20.100000000000001" customHeight="1">
      <c r="A36" s="842"/>
      <c r="B36" s="843"/>
      <c r="C36" s="310"/>
      <c r="D36" s="327" t="s">
        <v>182</v>
      </c>
      <c r="E36" s="30"/>
      <c r="F36" s="308">
        <v>3524705</v>
      </c>
      <c r="G36" s="307">
        <v>105.6</v>
      </c>
      <c r="H36" s="309">
        <v>16.7</v>
      </c>
      <c r="I36" s="308">
        <v>3638589</v>
      </c>
      <c r="J36" s="307">
        <f t="shared" si="5"/>
        <v>103.23100000000001</v>
      </c>
      <c r="K36" s="509">
        <v>16.600000000000001</v>
      </c>
      <c r="L36" s="432">
        <v>3566313</v>
      </c>
      <c r="M36" s="307">
        <f t="shared" si="6"/>
        <v>98.013999999999996</v>
      </c>
      <c r="N36" s="435">
        <v>16.399999999999999</v>
      </c>
      <c r="O36" s="540">
        <v>3734607</v>
      </c>
      <c r="P36" s="541">
        <f t="shared" si="7"/>
        <v>104.71900000000001</v>
      </c>
      <c r="Q36" s="545">
        <v>16.8</v>
      </c>
      <c r="R36" s="439">
        <v>3619870</v>
      </c>
      <c r="S36" s="442">
        <f t="shared" si="8"/>
        <v>96.927999999999997</v>
      </c>
      <c r="T36" s="444">
        <v>16</v>
      </c>
    </row>
    <row r="37" spans="1:20" ht="20.100000000000001" customHeight="1">
      <c r="A37" s="842"/>
      <c r="B37" s="843"/>
      <c r="C37" s="310"/>
      <c r="D37" s="327" t="s">
        <v>183</v>
      </c>
      <c r="E37" s="30"/>
      <c r="F37" s="308">
        <v>262001</v>
      </c>
      <c r="G37" s="307">
        <v>90.6</v>
      </c>
      <c r="H37" s="309">
        <v>1.4</v>
      </c>
      <c r="I37" s="308">
        <v>248590</v>
      </c>
      <c r="J37" s="307">
        <f t="shared" si="5"/>
        <v>94.881</v>
      </c>
      <c r="K37" s="509">
        <v>1.2</v>
      </c>
      <c r="L37" s="432">
        <v>257457</v>
      </c>
      <c r="M37" s="307">
        <f t="shared" si="6"/>
        <v>103.56700000000001</v>
      </c>
      <c r="N37" s="435">
        <v>1.2</v>
      </c>
      <c r="O37" s="540">
        <v>252906</v>
      </c>
      <c r="P37" s="541">
        <f t="shared" si="7"/>
        <v>98.231999999999999</v>
      </c>
      <c r="Q37" s="545">
        <v>1.1000000000000001</v>
      </c>
      <c r="R37" s="439">
        <v>248218</v>
      </c>
      <c r="S37" s="442">
        <f t="shared" si="8"/>
        <v>98.146000000000001</v>
      </c>
      <c r="T37" s="444">
        <v>1.1000000000000001</v>
      </c>
    </row>
    <row r="38" spans="1:20" ht="20.100000000000001" customHeight="1">
      <c r="A38" s="842"/>
      <c r="B38" s="843"/>
      <c r="C38" s="310"/>
      <c r="D38" s="327" t="s">
        <v>184</v>
      </c>
      <c r="E38" s="30"/>
      <c r="F38" s="308">
        <v>511028</v>
      </c>
      <c r="G38" s="307">
        <v>96.1</v>
      </c>
      <c r="H38" s="309">
        <v>2.7</v>
      </c>
      <c r="I38" s="308">
        <v>788793</v>
      </c>
      <c r="J38" s="307">
        <f t="shared" si="5"/>
        <v>154.35399999999998</v>
      </c>
      <c r="K38" s="509">
        <v>2.4</v>
      </c>
      <c r="L38" s="432">
        <v>876689</v>
      </c>
      <c r="M38" s="307">
        <f t="shared" si="6"/>
        <v>111.14299999999999</v>
      </c>
      <c r="N38" s="435">
        <v>4</v>
      </c>
      <c r="O38" s="540">
        <v>908218</v>
      </c>
      <c r="P38" s="541">
        <f t="shared" si="7"/>
        <v>103.596</v>
      </c>
      <c r="Q38" s="545">
        <v>4.0999999999999996</v>
      </c>
      <c r="R38" s="439">
        <v>883371</v>
      </c>
      <c r="S38" s="442">
        <f t="shared" si="8"/>
        <v>97.263999999999996</v>
      </c>
      <c r="T38" s="444">
        <v>3.9</v>
      </c>
    </row>
    <row r="39" spans="1:20" ht="20.100000000000001" customHeight="1">
      <c r="A39" s="842"/>
      <c r="B39" s="843"/>
      <c r="C39" s="310"/>
      <c r="D39" s="327" t="s">
        <v>185</v>
      </c>
      <c r="E39" s="30"/>
      <c r="F39" s="308">
        <v>2389871</v>
      </c>
      <c r="G39" s="307">
        <v>109.6</v>
      </c>
      <c r="H39" s="309">
        <v>10.9</v>
      </c>
      <c r="I39" s="308">
        <v>2245088</v>
      </c>
      <c r="J39" s="307">
        <f t="shared" si="5"/>
        <v>93.942000000000007</v>
      </c>
      <c r="K39" s="509">
        <v>11.2</v>
      </c>
      <c r="L39" s="432">
        <v>2379398</v>
      </c>
      <c r="M39" s="307">
        <f t="shared" si="6"/>
        <v>105.982</v>
      </c>
      <c r="N39" s="435">
        <v>11</v>
      </c>
      <c r="O39" s="540">
        <v>2334014</v>
      </c>
      <c r="P39" s="541">
        <f t="shared" si="7"/>
        <v>98.093000000000004</v>
      </c>
      <c r="Q39" s="545">
        <v>10.5</v>
      </c>
      <c r="R39" s="439">
        <v>2428956</v>
      </c>
      <c r="S39" s="442">
        <f t="shared" si="8"/>
        <v>104.06800000000001</v>
      </c>
      <c r="T39" s="444">
        <v>10.7</v>
      </c>
    </row>
    <row r="40" spans="1:20" ht="6" customHeight="1" thickBot="1">
      <c r="A40" s="240"/>
      <c r="B40" s="311"/>
      <c r="C40" s="312"/>
      <c r="D40" s="226"/>
      <c r="E40" s="313"/>
      <c r="F40" s="330"/>
      <c r="G40" s="314"/>
      <c r="H40" s="314"/>
      <c r="I40" s="330"/>
      <c r="J40" s="314"/>
      <c r="K40" s="314"/>
      <c r="L40" s="330"/>
      <c r="M40" s="314"/>
      <c r="N40" s="314"/>
      <c r="O40" s="330"/>
      <c r="P40" s="314"/>
      <c r="Q40" s="314"/>
      <c r="R40" s="330"/>
      <c r="S40" s="314"/>
      <c r="T40" s="351"/>
    </row>
    <row r="41" spans="1:20" ht="15" customHeight="1">
      <c r="A41" s="733" t="s">
        <v>186</v>
      </c>
      <c r="B41" s="733"/>
      <c r="C41" s="733"/>
      <c r="D41" s="733"/>
      <c r="E41" s="733"/>
      <c r="F41" s="733"/>
      <c r="G41" s="733"/>
      <c r="H41" s="733"/>
      <c r="I41" s="733"/>
      <c r="J41" s="733"/>
      <c r="K41" s="733"/>
      <c r="L41" s="325"/>
      <c r="M41" s="325"/>
      <c r="N41" s="325"/>
      <c r="O41" s="325"/>
      <c r="P41" s="325"/>
      <c r="Q41" s="325"/>
      <c r="R41" s="325"/>
      <c r="S41" s="806" t="s">
        <v>28</v>
      </c>
      <c r="T41" s="806"/>
    </row>
    <row r="42" spans="1:20" ht="15" customHeight="1">
      <c r="A42" s="733" t="s">
        <v>27</v>
      </c>
      <c r="B42" s="733"/>
      <c r="C42" s="733"/>
      <c r="D42" s="733"/>
      <c r="E42" s="733"/>
      <c r="F42" s="733"/>
      <c r="G42" s="733"/>
      <c r="H42" s="733"/>
      <c r="I42" s="733"/>
      <c r="J42" s="733"/>
      <c r="K42" s="733"/>
      <c r="L42" s="733"/>
      <c r="M42" s="733"/>
      <c r="N42" s="733"/>
      <c r="O42" s="733"/>
      <c r="P42" s="733"/>
      <c r="Q42" s="733"/>
      <c r="R42" s="733"/>
      <c r="S42" s="733"/>
    </row>
  </sheetData>
  <sheetProtection selectLockedCells="1" selectUnlockedCells="1"/>
  <mergeCells count="52">
    <mergeCell ref="A6:D6"/>
    <mergeCell ref="A7:E7"/>
    <mergeCell ref="L4:L5"/>
    <mergeCell ref="N4:N5"/>
    <mergeCell ref="K4:K5"/>
    <mergeCell ref="I4:I5"/>
    <mergeCell ref="T4:T5"/>
    <mergeCell ref="A3:E5"/>
    <mergeCell ref="R3:T3"/>
    <mergeCell ref="O4:O5"/>
    <mergeCell ref="Q4:Q5"/>
    <mergeCell ref="F4:F5"/>
    <mergeCell ref="F3:H3"/>
    <mergeCell ref="O3:Q3"/>
    <mergeCell ref="I3:K3"/>
    <mergeCell ref="L3:N3"/>
    <mergeCell ref="H4:H5"/>
    <mergeCell ref="R4:R5"/>
    <mergeCell ref="A32:B39"/>
    <mergeCell ref="R26:T26"/>
    <mergeCell ref="B19:D19"/>
    <mergeCell ref="B20:D20"/>
    <mergeCell ref="B21:D21"/>
    <mergeCell ref="B22:D22"/>
    <mergeCell ref="S24:T24"/>
    <mergeCell ref="B8:D8"/>
    <mergeCell ref="B9:D9"/>
    <mergeCell ref="B16:D16"/>
    <mergeCell ref="B18:D18"/>
    <mergeCell ref="B10:D10"/>
    <mergeCell ref="B13:D13"/>
    <mergeCell ref="B17:D17"/>
    <mergeCell ref="B11:D11"/>
    <mergeCell ref="B14:D14"/>
    <mergeCell ref="B15:D15"/>
    <mergeCell ref="B12:D12"/>
    <mergeCell ref="A42:S42"/>
    <mergeCell ref="R27:T27"/>
    <mergeCell ref="F28:F29"/>
    <mergeCell ref="I28:I29"/>
    <mergeCell ref="L28:L29"/>
    <mergeCell ref="O28:O29"/>
    <mergeCell ref="R28:R29"/>
    <mergeCell ref="L27:N27"/>
    <mergeCell ref="O27:Q27"/>
    <mergeCell ref="S41:T41"/>
    <mergeCell ref="A30:E30"/>
    <mergeCell ref="A41:K41"/>
    <mergeCell ref="A31:B31"/>
    <mergeCell ref="A27:E29"/>
    <mergeCell ref="F27:H27"/>
    <mergeCell ref="I27:K27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firstPageNumber="166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  <colBreaks count="1" manualBreakCount="1">
    <brk id="11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view="pageBreakPreview" zoomScale="90" zoomScaleNormal="90" zoomScaleSheetLayoutView="90" workbookViewId="0">
      <pane xSplit="5" topLeftCell="F1" activePane="topRight" state="frozen"/>
      <selection pane="topRight" activeCell="R11" sqref="R11"/>
    </sheetView>
  </sheetViews>
  <sheetFormatPr defaultRowHeight="20.100000000000001" customHeight="1"/>
  <cols>
    <col min="1" max="1" width="1.25" style="28" customWidth="1"/>
    <col min="2" max="2" width="3.75" style="28" customWidth="1"/>
    <col min="3" max="3" width="1.25" style="28" customWidth="1"/>
    <col min="4" max="4" width="14.625" style="28" customWidth="1"/>
    <col min="5" max="5" width="1.25" style="28" customWidth="1"/>
    <col min="6" max="6" width="13.125" style="28" customWidth="1"/>
    <col min="7" max="8" width="8.625" style="28" customWidth="1"/>
    <col min="9" max="9" width="13.125" style="28" customWidth="1"/>
    <col min="10" max="11" width="8.625" style="28" customWidth="1"/>
    <col min="12" max="12" width="13.125" style="28" customWidth="1"/>
    <col min="13" max="14" width="8.625" style="28" customWidth="1"/>
    <col min="15" max="15" width="13" style="28" customWidth="1"/>
    <col min="16" max="17" width="8.625" style="28" customWidth="1"/>
    <col min="18" max="18" width="13.125" style="28" customWidth="1"/>
    <col min="19" max="19" width="9.25" style="28" customWidth="1"/>
    <col min="20" max="20" width="9" style="28" customWidth="1"/>
    <col min="21" max="16384" width="9" style="28"/>
  </cols>
  <sheetData>
    <row r="1" spans="1:24" ht="5.0999999999999996" customHeight="1">
      <c r="Q1" s="22"/>
      <c r="R1" s="502"/>
      <c r="S1" s="502"/>
      <c r="T1" s="513"/>
    </row>
    <row r="2" spans="1:24" ht="15" customHeight="1" thickBot="1">
      <c r="A2" s="28" t="s">
        <v>330</v>
      </c>
      <c r="Q2" s="22"/>
      <c r="R2" s="502"/>
      <c r="S2" s="502"/>
      <c r="T2" s="513" t="s">
        <v>1</v>
      </c>
    </row>
    <row r="3" spans="1:24" ht="24.95" customHeight="1">
      <c r="A3" s="712" t="s">
        <v>165</v>
      </c>
      <c r="B3" s="713"/>
      <c r="C3" s="713"/>
      <c r="D3" s="713"/>
      <c r="E3" s="713"/>
      <c r="F3" s="713" t="s">
        <v>411</v>
      </c>
      <c r="G3" s="713"/>
      <c r="H3" s="713"/>
      <c r="I3" s="713" t="s">
        <v>412</v>
      </c>
      <c r="J3" s="713"/>
      <c r="K3" s="713"/>
      <c r="L3" s="713" t="s">
        <v>413</v>
      </c>
      <c r="M3" s="713"/>
      <c r="N3" s="713"/>
      <c r="O3" s="713" t="s">
        <v>414</v>
      </c>
      <c r="P3" s="713"/>
      <c r="Q3" s="713"/>
      <c r="R3" s="717" t="s">
        <v>415</v>
      </c>
      <c r="S3" s="717"/>
      <c r="T3" s="718"/>
    </row>
    <row r="4" spans="1:24" ht="24.95" customHeight="1">
      <c r="A4" s="714"/>
      <c r="B4" s="715"/>
      <c r="C4" s="715"/>
      <c r="D4" s="715"/>
      <c r="E4" s="715"/>
      <c r="F4" s="715" t="s">
        <v>32</v>
      </c>
      <c r="G4" s="517" t="s">
        <v>33</v>
      </c>
      <c r="H4" s="715" t="s">
        <v>34</v>
      </c>
      <c r="I4" s="715" t="s">
        <v>32</v>
      </c>
      <c r="J4" s="517" t="s">
        <v>33</v>
      </c>
      <c r="K4" s="715" t="s">
        <v>34</v>
      </c>
      <c r="L4" s="715" t="s">
        <v>32</v>
      </c>
      <c r="M4" s="499" t="s">
        <v>33</v>
      </c>
      <c r="N4" s="715" t="s">
        <v>34</v>
      </c>
      <c r="O4" s="715" t="s">
        <v>32</v>
      </c>
      <c r="P4" s="517" t="s">
        <v>33</v>
      </c>
      <c r="Q4" s="715" t="s">
        <v>34</v>
      </c>
      <c r="R4" s="825" t="s">
        <v>32</v>
      </c>
      <c r="S4" s="524" t="s">
        <v>33</v>
      </c>
      <c r="T4" s="851" t="s">
        <v>34</v>
      </c>
    </row>
    <row r="5" spans="1:24" ht="24.95" customHeight="1">
      <c r="A5" s="714"/>
      <c r="B5" s="715"/>
      <c r="C5" s="715"/>
      <c r="D5" s="715"/>
      <c r="E5" s="715"/>
      <c r="F5" s="715"/>
      <c r="G5" s="525" t="s">
        <v>35</v>
      </c>
      <c r="H5" s="715"/>
      <c r="I5" s="715"/>
      <c r="J5" s="525" t="s">
        <v>35</v>
      </c>
      <c r="K5" s="715"/>
      <c r="L5" s="715"/>
      <c r="M5" s="499" t="s">
        <v>35</v>
      </c>
      <c r="N5" s="715"/>
      <c r="O5" s="715"/>
      <c r="P5" s="525" t="s">
        <v>35</v>
      </c>
      <c r="Q5" s="715"/>
      <c r="R5" s="825"/>
      <c r="S5" s="526" t="s">
        <v>35</v>
      </c>
      <c r="T5" s="851"/>
    </row>
    <row r="6" spans="1:24" ht="6" customHeight="1">
      <c r="A6" s="849"/>
      <c r="B6" s="850"/>
      <c r="C6" s="850"/>
      <c r="D6" s="850"/>
      <c r="E6" s="293"/>
      <c r="F6" s="294"/>
      <c r="G6" s="295"/>
      <c r="H6" s="295"/>
      <c r="I6" s="31"/>
      <c r="J6" s="295"/>
      <c r="K6" s="295"/>
      <c r="L6" s="31"/>
      <c r="M6" s="295"/>
      <c r="N6" s="295"/>
      <c r="O6" s="32"/>
      <c r="P6" s="336"/>
      <c r="Q6" s="336"/>
      <c r="R6" s="566"/>
      <c r="S6" s="578"/>
      <c r="T6" s="579"/>
    </row>
    <row r="7" spans="1:24" ht="20.100000000000001" customHeight="1">
      <c r="A7" s="721" t="s">
        <v>166</v>
      </c>
      <c r="B7" s="722"/>
      <c r="C7" s="722"/>
      <c r="D7" s="722"/>
      <c r="E7" s="722"/>
      <c r="F7" s="282">
        <f>SUM(F8,F10,F11,F12,F13,F14,F15,F16,F17,F18,F21,F22)</f>
        <v>38296600</v>
      </c>
      <c r="G7" s="509">
        <v>102.5</v>
      </c>
      <c r="H7" s="509">
        <v>100</v>
      </c>
      <c r="I7" s="282">
        <f>SUM(I8,I10,I11,I12,I13,I14,I15,I16,I17,I18,I21,I22)</f>
        <v>36954082</v>
      </c>
      <c r="J7" s="509">
        <f t="shared" ref="J7:J20" si="0">ROUND(I7/F7,5)*100</f>
        <v>96.494</v>
      </c>
      <c r="K7" s="509">
        <v>100</v>
      </c>
      <c r="L7" s="296">
        <f>SUM(L8,L10,L11,L12,L13,L14,L15,L16,L17,L18,L21,L22)</f>
        <v>42431116</v>
      </c>
      <c r="M7" s="505">
        <f t="shared" ref="M7:M20" si="1">ROUND(L7/I7,5)*100</f>
        <v>114.821</v>
      </c>
      <c r="N7" s="505">
        <f>ROUND(L7/L7,5)*100</f>
        <v>100</v>
      </c>
      <c r="O7" s="296">
        <f>SUM(O8,O10,O11,O12,O13,O14,O15,O16,O17,O18,O21,O22)</f>
        <v>42831887</v>
      </c>
      <c r="P7" s="505">
        <f t="shared" ref="P7:P20" si="2">ROUND(O7/L7,5)*100</f>
        <v>100.94499999999999</v>
      </c>
      <c r="Q7" s="505">
        <f>ROUND(O7/O7,5)*100</f>
        <v>100</v>
      </c>
      <c r="R7" s="659">
        <f>SUM(R8,R10,R11,R12,R13,R14,R15,R16,R17,R18,R21,R22)</f>
        <v>44748396</v>
      </c>
      <c r="S7" s="482">
        <f t="shared" ref="S7:S20" si="3">ROUND(R7/O7,5)*100</f>
        <v>104.474</v>
      </c>
      <c r="T7" s="642">
        <f t="shared" ref="T7:T19" si="4">ROUND(R7/$R$7,5)*100</f>
        <v>100</v>
      </c>
    </row>
    <row r="8" spans="1:24" ht="20.100000000000001" customHeight="1">
      <c r="A8" s="156"/>
      <c r="B8" s="747" t="s">
        <v>350</v>
      </c>
      <c r="C8" s="747"/>
      <c r="D8" s="747"/>
      <c r="E8" s="19"/>
      <c r="F8" s="282">
        <v>6087011</v>
      </c>
      <c r="G8" s="509">
        <v>96</v>
      </c>
      <c r="H8" s="509">
        <f>ROUND(F8/F7,5)*100</f>
        <v>15.894</v>
      </c>
      <c r="I8" s="296">
        <v>6042740</v>
      </c>
      <c r="J8" s="509">
        <f>ROUND(I8/F8,5)*100</f>
        <v>99.272999999999996</v>
      </c>
      <c r="K8" s="509">
        <f>ROUND(I8/I7,5)*100</f>
        <v>16.352</v>
      </c>
      <c r="L8" s="296">
        <v>6192007</v>
      </c>
      <c r="M8" s="505">
        <f t="shared" si="1"/>
        <v>102.47</v>
      </c>
      <c r="N8" s="505">
        <f>ROUND(L8/L7,5)*100</f>
        <v>14.593</v>
      </c>
      <c r="O8" s="296">
        <v>5942828</v>
      </c>
      <c r="P8" s="505">
        <f>ROUND(O8/L8,5)*100</f>
        <v>95.975999999999999</v>
      </c>
      <c r="Q8" s="505">
        <f>ROUND(O8/O7,5)*100</f>
        <v>13.875000000000002</v>
      </c>
      <c r="R8" s="659">
        <v>5999656</v>
      </c>
      <c r="S8" s="482">
        <f t="shared" si="3"/>
        <v>100.956</v>
      </c>
      <c r="T8" s="642">
        <f t="shared" si="4"/>
        <v>13.408000000000001</v>
      </c>
    </row>
    <row r="9" spans="1:24" ht="20.100000000000001" customHeight="1">
      <c r="A9" s="156"/>
      <c r="B9" s="806" t="s">
        <v>167</v>
      </c>
      <c r="C9" s="806"/>
      <c r="D9" s="806"/>
      <c r="E9" s="19"/>
      <c r="F9" s="298">
        <v>3730139</v>
      </c>
      <c r="G9" s="509">
        <v>93.6</v>
      </c>
      <c r="H9" s="657">
        <f>ROUND(F9/F7,5)*100</f>
        <v>9.74</v>
      </c>
      <c r="I9" s="298">
        <v>3615802</v>
      </c>
      <c r="J9" s="509">
        <f t="shared" si="0"/>
        <v>96.935000000000002</v>
      </c>
      <c r="K9" s="657">
        <f>ROUND(I9/I7,5)*100</f>
        <v>9.7850000000000001</v>
      </c>
      <c r="L9" s="298">
        <v>3516895</v>
      </c>
      <c r="M9" s="505">
        <f t="shared" si="1"/>
        <v>97.265000000000001</v>
      </c>
      <c r="N9" s="657">
        <f>ROUND(L9/L7,5)*100</f>
        <v>8.2880000000000003</v>
      </c>
      <c r="O9" s="298">
        <v>3366807</v>
      </c>
      <c r="P9" s="505">
        <f t="shared" si="2"/>
        <v>95.731999999999999</v>
      </c>
      <c r="Q9" s="657">
        <f>ROUND(O9/O7,5)*100</f>
        <v>7.8609999999999998</v>
      </c>
      <c r="R9" s="660">
        <v>3467216</v>
      </c>
      <c r="S9" s="482">
        <f t="shared" si="3"/>
        <v>102.982</v>
      </c>
      <c r="T9" s="670">
        <f t="shared" si="4"/>
        <v>7.7479999999999993</v>
      </c>
      <c r="X9" s="299"/>
    </row>
    <row r="10" spans="1:24" ht="20.100000000000001" customHeight="1">
      <c r="A10" s="156"/>
      <c r="B10" s="747" t="s">
        <v>351</v>
      </c>
      <c r="C10" s="747"/>
      <c r="D10" s="747"/>
      <c r="E10" s="19"/>
      <c r="F10" s="300">
        <v>5062773</v>
      </c>
      <c r="G10" s="509">
        <v>102.4</v>
      </c>
      <c r="H10" s="509">
        <f>ROUND(F10/F7,5)*100</f>
        <v>13.22</v>
      </c>
      <c r="I10" s="300">
        <v>5147525</v>
      </c>
      <c r="J10" s="509">
        <f t="shared" si="0"/>
        <v>101.67399999999999</v>
      </c>
      <c r="K10" s="509">
        <f>ROUND(I10/I7,5)*100</f>
        <v>13.930000000000001</v>
      </c>
      <c r="L10" s="300">
        <v>5321379</v>
      </c>
      <c r="M10" s="505">
        <f>ROUND(L10/I10,5)*100</f>
        <v>103.37700000000001</v>
      </c>
      <c r="N10" s="505">
        <f>ROUND(L10/L7,5)*100</f>
        <v>12.540999999999999</v>
      </c>
      <c r="O10" s="300">
        <v>5430735</v>
      </c>
      <c r="P10" s="505">
        <f t="shared" si="2"/>
        <v>102.05500000000001</v>
      </c>
      <c r="Q10" s="505">
        <f>ROUND(O10/O7,5)*100</f>
        <v>12.679000000000002</v>
      </c>
      <c r="R10" s="661">
        <v>5508918</v>
      </c>
      <c r="S10" s="482">
        <f t="shared" si="3"/>
        <v>101.44</v>
      </c>
      <c r="T10" s="642">
        <f t="shared" si="4"/>
        <v>12.311</v>
      </c>
    </row>
    <row r="11" spans="1:24" ht="20.100000000000001" customHeight="1">
      <c r="A11" s="156"/>
      <c r="B11" s="747" t="s">
        <v>168</v>
      </c>
      <c r="C11" s="747"/>
      <c r="D11" s="747"/>
      <c r="E11" s="19"/>
      <c r="F11" s="300">
        <v>276959</v>
      </c>
      <c r="G11" s="509">
        <v>93.3</v>
      </c>
      <c r="H11" s="509">
        <f>ROUND(F11/F7,5)*100</f>
        <v>0.72300000000000009</v>
      </c>
      <c r="I11" s="300">
        <v>263193</v>
      </c>
      <c r="J11" s="509">
        <f t="shared" si="0"/>
        <v>95.03</v>
      </c>
      <c r="K11" s="509">
        <f>ROUND(I11/I7,5)*100</f>
        <v>0.71199999999999997</v>
      </c>
      <c r="L11" s="300">
        <v>272554</v>
      </c>
      <c r="M11" s="505">
        <f t="shared" si="1"/>
        <v>103.55700000000002</v>
      </c>
      <c r="N11" s="505">
        <f>ROUND(L11/L7,5)*100</f>
        <v>0.64200000000000002</v>
      </c>
      <c r="O11" s="300">
        <v>268870</v>
      </c>
      <c r="P11" s="505">
        <f t="shared" si="2"/>
        <v>98.647999999999996</v>
      </c>
      <c r="Q11" s="505">
        <f>ROUND(O11/O7,5)*100</f>
        <v>0.628</v>
      </c>
      <c r="R11" s="661">
        <v>278296</v>
      </c>
      <c r="S11" s="482">
        <f t="shared" si="3"/>
        <v>103.50600000000001</v>
      </c>
      <c r="T11" s="642">
        <f t="shared" si="4"/>
        <v>0.622</v>
      </c>
    </row>
    <row r="12" spans="1:24" ht="20.100000000000001" customHeight="1">
      <c r="A12" s="156"/>
      <c r="B12" s="747" t="s">
        <v>352</v>
      </c>
      <c r="C12" s="747"/>
      <c r="D12" s="747"/>
      <c r="E12" s="19"/>
      <c r="F12" s="300">
        <v>11097440</v>
      </c>
      <c r="G12" s="509">
        <v>127.3</v>
      </c>
      <c r="H12" s="509">
        <f>ROUND(F12/F7,5)*100</f>
        <v>28.977999999999998</v>
      </c>
      <c r="I12" s="300">
        <v>12043230</v>
      </c>
      <c r="J12" s="509">
        <f t="shared" si="0"/>
        <v>108.523</v>
      </c>
      <c r="K12" s="509">
        <f>ROUND(I12/I7,5)*100</f>
        <v>32.590000000000003</v>
      </c>
      <c r="L12" s="300">
        <v>12483447</v>
      </c>
      <c r="M12" s="505">
        <f t="shared" si="1"/>
        <v>103.655</v>
      </c>
      <c r="N12" s="505">
        <f>ROUND(L12/L7,5)*100</f>
        <v>29.421000000000003</v>
      </c>
      <c r="O12" s="300">
        <v>13019877</v>
      </c>
      <c r="P12" s="505">
        <f t="shared" si="2"/>
        <v>104.297</v>
      </c>
      <c r="Q12" s="505">
        <f>ROUND(O12/O7,5)*100</f>
        <v>30.397999999999996</v>
      </c>
      <c r="R12" s="661">
        <v>14039874</v>
      </c>
      <c r="S12" s="482">
        <f t="shared" si="3"/>
        <v>107.834</v>
      </c>
      <c r="T12" s="642">
        <f t="shared" si="4"/>
        <v>31.374999999999996</v>
      </c>
    </row>
    <row r="13" spans="1:24" ht="20.100000000000001" customHeight="1">
      <c r="A13" s="156"/>
      <c r="B13" s="747" t="s">
        <v>353</v>
      </c>
      <c r="C13" s="747"/>
      <c r="D13" s="747"/>
      <c r="E13" s="19"/>
      <c r="F13" s="300">
        <v>1676568</v>
      </c>
      <c r="G13" s="509">
        <v>56.7</v>
      </c>
      <c r="H13" s="509">
        <f>ROUND(F13/F7,5)*100</f>
        <v>4.3780000000000001</v>
      </c>
      <c r="I13" s="300">
        <v>1407922</v>
      </c>
      <c r="J13" s="509">
        <f t="shared" si="0"/>
        <v>83.975999999999999</v>
      </c>
      <c r="K13" s="509">
        <f>ROUND(I13/I7,5)*100</f>
        <v>3.81</v>
      </c>
      <c r="L13" s="300">
        <v>1551420</v>
      </c>
      <c r="M13" s="505">
        <f t="shared" si="1"/>
        <v>110.19200000000001</v>
      </c>
      <c r="N13" s="505">
        <f>ROUND(L13/L7,5)*100</f>
        <v>3.6560000000000001</v>
      </c>
      <c r="O13" s="300">
        <v>1782745</v>
      </c>
      <c r="P13" s="505">
        <f t="shared" si="2"/>
        <v>114.911</v>
      </c>
      <c r="Q13" s="505">
        <f>ROUND(O13/O7,5)*100</f>
        <v>4.1619999999999999</v>
      </c>
      <c r="R13" s="661">
        <v>1832630</v>
      </c>
      <c r="S13" s="482">
        <f t="shared" si="3"/>
        <v>102.79799999999999</v>
      </c>
      <c r="T13" s="642">
        <f t="shared" si="4"/>
        <v>4.0949999999999998</v>
      </c>
    </row>
    <row r="14" spans="1:24" ht="20.100000000000001" customHeight="1">
      <c r="A14" s="156"/>
      <c r="B14" s="747" t="s">
        <v>354</v>
      </c>
      <c r="C14" s="747"/>
      <c r="D14" s="747"/>
      <c r="E14" s="19"/>
      <c r="F14" s="300">
        <v>3525300</v>
      </c>
      <c r="G14" s="509">
        <v>99.9</v>
      </c>
      <c r="H14" s="509">
        <f>ROUND(F14/F7,5)*100</f>
        <v>9.2050000000000001</v>
      </c>
      <c r="I14" s="300">
        <v>3588279</v>
      </c>
      <c r="J14" s="509">
        <f t="shared" si="0"/>
        <v>101.786</v>
      </c>
      <c r="K14" s="509">
        <f>ROUND(I14/I7,5)*100</f>
        <v>9.7100000000000009</v>
      </c>
      <c r="L14" s="300">
        <v>3628884</v>
      </c>
      <c r="M14" s="505">
        <f t="shared" si="1"/>
        <v>101.13200000000001</v>
      </c>
      <c r="N14" s="505">
        <f>ROUND(L14/L7,5)*100</f>
        <v>8.5519999999999996</v>
      </c>
      <c r="O14" s="300">
        <v>3578861</v>
      </c>
      <c r="P14" s="505">
        <f t="shared" si="2"/>
        <v>98.622</v>
      </c>
      <c r="Q14" s="505">
        <f>ROUND(O14/O7,5)*100</f>
        <v>8.3559999999999999</v>
      </c>
      <c r="R14" s="661">
        <v>3556213</v>
      </c>
      <c r="S14" s="482">
        <f t="shared" si="3"/>
        <v>99.367000000000004</v>
      </c>
      <c r="T14" s="642">
        <v>8</v>
      </c>
    </row>
    <row r="15" spans="1:24" ht="20.100000000000001" customHeight="1">
      <c r="A15" s="156"/>
      <c r="B15" s="747" t="s">
        <v>355</v>
      </c>
      <c r="C15" s="747"/>
      <c r="D15" s="747"/>
      <c r="E15" s="19"/>
      <c r="F15" s="300">
        <v>914616</v>
      </c>
      <c r="G15" s="509">
        <v>197</v>
      </c>
      <c r="H15" s="509">
        <f>ROUND(F15/F7,5)*100</f>
        <v>2.3879999999999999</v>
      </c>
      <c r="I15" s="300">
        <v>607169</v>
      </c>
      <c r="J15" s="509">
        <f t="shared" si="0"/>
        <v>66.385000000000005</v>
      </c>
      <c r="K15" s="509">
        <f>ROUND(I15/I7,5)*100</f>
        <v>1.643</v>
      </c>
      <c r="L15" s="300">
        <v>3391778</v>
      </c>
      <c r="M15" s="505">
        <f t="shared" si="1"/>
        <v>558.62199999999996</v>
      </c>
      <c r="N15" s="505">
        <f>ROUND(L15/L7,5)*100</f>
        <v>7.9939999999999998</v>
      </c>
      <c r="O15" s="300">
        <v>2782004</v>
      </c>
      <c r="P15" s="505">
        <f t="shared" si="2"/>
        <v>82.021999999999991</v>
      </c>
      <c r="Q15" s="505">
        <f>ROUND(O15/O7,5)*100</f>
        <v>6.4949999999999992</v>
      </c>
      <c r="R15" s="661">
        <v>2385527</v>
      </c>
      <c r="S15" s="482">
        <f t="shared" si="3"/>
        <v>85.748999999999995</v>
      </c>
      <c r="T15" s="642">
        <f t="shared" si="4"/>
        <v>5.3310000000000004</v>
      </c>
    </row>
    <row r="16" spans="1:24" ht="20.100000000000001" customHeight="1">
      <c r="A16" s="156"/>
      <c r="B16" s="747" t="s">
        <v>169</v>
      </c>
      <c r="C16" s="747"/>
      <c r="D16" s="747"/>
      <c r="E16" s="19"/>
      <c r="F16" s="300">
        <v>36000</v>
      </c>
      <c r="G16" s="509">
        <v>101.6</v>
      </c>
      <c r="H16" s="509">
        <f>ROUND(F16/F7,5)*100</f>
        <v>9.4E-2</v>
      </c>
      <c r="I16" s="300">
        <v>35000</v>
      </c>
      <c r="J16" s="509">
        <f t="shared" si="0"/>
        <v>97.221999999999994</v>
      </c>
      <c r="K16" s="509">
        <f>ROUND(I16/I7,5)*100</f>
        <v>9.5000000000000001E-2</v>
      </c>
      <c r="L16" s="300">
        <v>30000</v>
      </c>
      <c r="M16" s="505">
        <f t="shared" si="1"/>
        <v>85.713999999999999</v>
      </c>
      <c r="N16" s="505">
        <f>ROUND(L16/L7,5)*100</f>
        <v>7.1000000000000008E-2</v>
      </c>
      <c r="O16" s="300">
        <v>23000</v>
      </c>
      <c r="P16" s="505">
        <f t="shared" si="2"/>
        <v>76.667000000000002</v>
      </c>
      <c r="Q16" s="505">
        <f>ROUND(O16/O7,5)*100</f>
        <v>5.3999999999999999E-2</v>
      </c>
      <c r="R16" s="661">
        <v>58650</v>
      </c>
      <c r="S16" s="482">
        <f t="shared" si="3"/>
        <v>254.99999999999997</v>
      </c>
      <c r="T16" s="642">
        <f t="shared" si="4"/>
        <v>0.13100000000000001</v>
      </c>
    </row>
    <row r="17" spans="1:20" ht="20.100000000000001" customHeight="1">
      <c r="A17" s="156"/>
      <c r="B17" s="747" t="s">
        <v>356</v>
      </c>
      <c r="C17" s="747"/>
      <c r="D17" s="747"/>
      <c r="E17" s="19"/>
      <c r="F17" s="300">
        <v>3537325</v>
      </c>
      <c r="G17" s="509">
        <v>100.1</v>
      </c>
      <c r="H17" s="509">
        <f>ROUND(F17/F7,5)*100</f>
        <v>9.2370000000000001</v>
      </c>
      <c r="I17" s="300">
        <v>3513714</v>
      </c>
      <c r="J17" s="509">
        <f t="shared" si="0"/>
        <v>99.332999999999998</v>
      </c>
      <c r="K17" s="509">
        <f>ROUND(I17/I7,5)*100</f>
        <v>9.5079999999999991</v>
      </c>
      <c r="L17" s="300">
        <v>3629490</v>
      </c>
      <c r="M17" s="505">
        <f t="shared" si="1"/>
        <v>103.295</v>
      </c>
      <c r="N17" s="505">
        <f>ROUND(L17/L7,5)*100</f>
        <v>8.5540000000000003</v>
      </c>
      <c r="O17" s="300">
        <v>3935391</v>
      </c>
      <c r="P17" s="505">
        <f t="shared" si="2"/>
        <v>108.428</v>
      </c>
      <c r="Q17" s="505">
        <f>ROUND(O17/O7,5)*100</f>
        <v>9.1880000000000006</v>
      </c>
      <c r="R17" s="661">
        <v>3910472</v>
      </c>
      <c r="S17" s="482">
        <f t="shared" si="3"/>
        <v>99.367000000000004</v>
      </c>
      <c r="T17" s="642">
        <f t="shared" si="4"/>
        <v>8.738999999999999</v>
      </c>
    </row>
    <row r="18" spans="1:20" ht="20.100000000000001" customHeight="1">
      <c r="A18" s="156"/>
      <c r="B18" s="747" t="s">
        <v>170</v>
      </c>
      <c r="C18" s="747"/>
      <c r="D18" s="747"/>
      <c r="E18" s="19"/>
      <c r="F18" s="283">
        <v>6082608</v>
      </c>
      <c r="G18" s="509">
        <v>92.9</v>
      </c>
      <c r="H18" s="509">
        <f>ROUND(F18/F7,5)*100</f>
        <v>15.882999999999999</v>
      </c>
      <c r="I18" s="283">
        <v>4305310</v>
      </c>
      <c r="J18" s="509">
        <f t="shared" si="0"/>
        <v>70.781000000000006</v>
      </c>
      <c r="K18" s="509">
        <f>ROUND(I18/I7,5)*100</f>
        <v>11.65</v>
      </c>
      <c r="L18" s="283">
        <v>5930157</v>
      </c>
      <c r="M18" s="505">
        <f t="shared" si="1"/>
        <v>137.74100000000001</v>
      </c>
      <c r="N18" s="505">
        <f>ROUND(L18/L7,5)*100</f>
        <v>13.975999999999999</v>
      </c>
      <c r="O18" s="283">
        <v>6051998</v>
      </c>
      <c r="P18" s="505">
        <f t="shared" si="2"/>
        <v>102.05500000000001</v>
      </c>
      <c r="Q18" s="505">
        <f>ROUND(O18/O7,5)*100</f>
        <v>14.13</v>
      </c>
      <c r="R18" s="662">
        <v>7178160</v>
      </c>
      <c r="S18" s="482">
        <f t="shared" si="3"/>
        <v>118.608</v>
      </c>
      <c r="T18" s="642">
        <v>16.100000000000001</v>
      </c>
    </row>
    <row r="19" spans="1:20" ht="20.100000000000001" customHeight="1">
      <c r="A19" s="156"/>
      <c r="B19" s="806" t="s">
        <v>171</v>
      </c>
      <c r="C19" s="806"/>
      <c r="D19" s="806"/>
      <c r="E19" s="19"/>
      <c r="F19" s="298">
        <v>4041011</v>
      </c>
      <c r="G19" s="509">
        <v>94.7</v>
      </c>
      <c r="H19" s="657">
        <f>ROUND(F19/F7,5)*100</f>
        <v>10.552</v>
      </c>
      <c r="I19" s="298">
        <v>3545281</v>
      </c>
      <c r="J19" s="509">
        <f t="shared" si="0"/>
        <v>87.733000000000004</v>
      </c>
      <c r="K19" s="657">
        <f>ROUND(I19/I7,5)*100</f>
        <v>9.5939999999999994</v>
      </c>
      <c r="L19" s="298">
        <v>4406195</v>
      </c>
      <c r="M19" s="505">
        <f t="shared" si="1"/>
        <v>124.28300000000002</v>
      </c>
      <c r="N19" s="657">
        <f>ROUND(L19/L7,5)*100</f>
        <v>10.384</v>
      </c>
      <c r="O19" s="298">
        <v>5035630</v>
      </c>
      <c r="P19" s="505">
        <f t="shared" si="2"/>
        <v>114.285</v>
      </c>
      <c r="Q19" s="657">
        <f>ROUND(O19/O7,5)*100</f>
        <v>11.757</v>
      </c>
      <c r="R19" s="660">
        <v>6115632</v>
      </c>
      <c r="S19" s="482">
        <f t="shared" si="3"/>
        <v>121.44699999999999</v>
      </c>
      <c r="T19" s="670">
        <f t="shared" si="4"/>
        <v>13.667000000000002</v>
      </c>
    </row>
    <row r="20" spans="1:20" ht="20.100000000000001" customHeight="1">
      <c r="A20" s="156"/>
      <c r="B20" s="806" t="s">
        <v>172</v>
      </c>
      <c r="C20" s="806"/>
      <c r="D20" s="806"/>
      <c r="E20" s="19"/>
      <c r="F20" s="298">
        <v>2041597</v>
      </c>
      <c r="G20" s="509">
        <v>89.4</v>
      </c>
      <c r="H20" s="657">
        <f>ROUND(F20/F7,5)*100</f>
        <v>5.3310000000000004</v>
      </c>
      <c r="I20" s="298">
        <v>760029</v>
      </c>
      <c r="J20" s="509">
        <f t="shared" si="0"/>
        <v>37.226999999999997</v>
      </c>
      <c r="K20" s="657">
        <f>ROUND(I20/I7,5)*100</f>
        <v>2.0569999999999999</v>
      </c>
      <c r="L20" s="298">
        <v>1523962</v>
      </c>
      <c r="M20" s="505">
        <f t="shared" si="1"/>
        <v>200.51399999999998</v>
      </c>
      <c r="N20" s="657">
        <f>ROUND(L20/L7,5)*100</f>
        <v>3.5920000000000001</v>
      </c>
      <c r="O20" s="298">
        <v>1016368</v>
      </c>
      <c r="P20" s="505">
        <f t="shared" si="2"/>
        <v>66.691999999999993</v>
      </c>
      <c r="Q20" s="657">
        <f>ROUND(O20/O7,5)*100</f>
        <v>2.3730000000000002</v>
      </c>
      <c r="R20" s="660">
        <v>1062528</v>
      </c>
      <c r="S20" s="482">
        <f t="shared" si="3"/>
        <v>104.542</v>
      </c>
      <c r="T20" s="670">
        <f>ROUND(R20/$R$7,5)*100</f>
        <v>2.3740000000000001</v>
      </c>
    </row>
    <row r="21" spans="1:20" ht="20.100000000000001" customHeight="1">
      <c r="A21" s="156"/>
      <c r="B21" s="747" t="s">
        <v>173</v>
      </c>
      <c r="C21" s="747"/>
      <c r="D21" s="747"/>
      <c r="E21" s="19"/>
      <c r="F21" s="521">
        <v>0</v>
      </c>
      <c r="G21" s="521">
        <v>0</v>
      </c>
      <c r="H21" s="33" t="s">
        <v>97</v>
      </c>
      <c r="I21" s="506">
        <v>0</v>
      </c>
      <c r="J21" s="521">
        <v>0</v>
      </c>
      <c r="K21" s="521">
        <v>0</v>
      </c>
      <c r="L21" s="569">
        <v>0</v>
      </c>
      <c r="M21" s="506">
        <v>0</v>
      </c>
      <c r="N21" s="506">
        <v>0</v>
      </c>
      <c r="O21" s="506">
        <v>15578</v>
      </c>
      <c r="P21" s="506">
        <v>0</v>
      </c>
      <c r="Q21" s="506">
        <v>0</v>
      </c>
      <c r="R21" s="621">
        <v>0</v>
      </c>
      <c r="S21" s="621">
        <v>0</v>
      </c>
      <c r="T21" s="645">
        <v>0</v>
      </c>
    </row>
    <row r="22" spans="1:20" ht="20.100000000000001" customHeight="1">
      <c r="A22" s="156"/>
      <c r="B22" s="747" t="s">
        <v>174</v>
      </c>
      <c r="C22" s="747"/>
      <c r="D22" s="747"/>
      <c r="E22" s="19"/>
      <c r="F22" s="521">
        <v>0</v>
      </c>
      <c r="G22" s="33">
        <v>0</v>
      </c>
      <c r="H22" s="33" t="s">
        <v>97</v>
      </c>
      <c r="I22" s="506">
        <v>0</v>
      </c>
      <c r="J22" s="521">
        <v>0</v>
      </c>
      <c r="K22" s="521">
        <v>0</v>
      </c>
      <c r="L22" s="569">
        <v>0</v>
      </c>
      <c r="M22" s="506">
        <v>0</v>
      </c>
      <c r="N22" s="506">
        <v>0</v>
      </c>
      <c r="O22" s="506">
        <v>0</v>
      </c>
      <c r="P22" s="506">
        <v>0</v>
      </c>
      <c r="Q22" s="506">
        <v>0</v>
      </c>
      <c r="R22" s="621">
        <v>0</v>
      </c>
      <c r="S22" s="621">
        <v>0</v>
      </c>
      <c r="T22" s="645">
        <v>0</v>
      </c>
    </row>
    <row r="23" spans="1:20" ht="6" customHeight="1" thickBot="1">
      <c r="A23" s="301"/>
      <c r="B23" s="302"/>
      <c r="C23" s="302"/>
      <c r="D23" s="302"/>
      <c r="E23" s="303"/>
      <c r="F23" s="304"/>
      <c r="G23" s="304"/>
      <c r="H23" s="304"/>
      <c r="I23" s="304"/>
      <c r="J23" s="304"/>
      <c r="K23" s="304"/>
      <c r="L23" s="337"/>
      <c r="M23" s="338"/>
      <c r="N23" s="337"/>
      <c r="O23" s="337"/>
      <c r="P23" s="338"/>
      <c r="Q23" s="337"/>
      <c r="R23" s="580"/>
      <c r="S23" s="581"/>
      <c r="T23" s="582"/>
    </row>
    <row r="24" spans="1:20" ht="15" customHeight="1">
      <c r="L24" s="339"/>
      <c r="M24" s="339"/>
      <c r="N24" s="339"/>
      <c r="O24" s="339"/>
      <c r="P24" s="339"/>
      <c r="Q24" s="340"/>
      <c r="R24" s="339"/>
      <c r="S24" s="844" t="s">
        <v>28</v>
      </c>
      <c r="T24" s="844"/>
    </row>
    <row r="25" spans="1:20" ht="15" customHeight="1">
      <c r="L25" s="339"/>
      <c r="M25" s="339"/>
      <c r="N25" s="339"/>
      <c r="O25" s="339"/>
      <c r="P25" s="339"/>
      <c r="Q25" s="339"/>
      <c r="R25" s="339"/>
      <c r="S25" s="339"/>
      <c r="T25" s="339"/>
    </row>
    <row r="26" spans="1:20" ht="15" customHeight="1" thickBot="1">
      <c r="A26" s="28" t="s">
        <v>357</v>
      </c>
      <c r="L26" s="339"/>
      <c r="M26" s="339"/>
      <c r="N26" s="339"/>
      <c r="O26" s="339"/>
      <c r="P26" s="339"/>
      <c r="Q26" s="340"/>
      <c r="R26" s="844" t="s">
        <v>1</v>
      </c>
      <c r="S26" s="844"/>
      <c r="T26" s="844"/>
    </row>
    <row r="27" spans="1:20" ht="24.95" customHeight="1">
      <c r="A27" s="712" t="s">
        <v>165</v>
      </c>
      <c r="B27" s="713"/>
      <c r="C27" s="713"/>
      <c r="D27" s="713"/>
      <c r="E27" s="713"/>
      <c r="F27" s="713" t="s">
        <v>411</v>
      </c>
      <c r="G27" s="713"/>
      <c r="H27" s="713"/>
      <c r="I27" s="713" t="s">
        <v>412</v>
      </c>
      <c r="J27" s="713"/>
      <c r="K27" s="713"/>
      <c r="L27" s="838" t="s">
        <v>413</v>
      </c>
      <c r="M27" s="838"/>
      <c r="N27" s="838"/>
      <c r="O27" s="838" t="s">
        <v>414</v>
      </c>
      <c r="P27" s="838"/>
      <c r="Q27" s="838"/>
      <c r="R27" s="748" t="s">
        <v>415</v>
      </c>
      <c r="S27" s="748"/>
      <c r="T27" s="749"/>
    </row>
    <row r="28" spans="1:20" ht="24.95" customHeight="1">
      <c r="A28" s="714"/>
      <c r="B28" s="715"/>
      <c r="C28" s="715"/>
      <c r="D28" s="715"/>
      <c r="E28" s="715"/>
      <c r="F28" s="715" t="s">
        <v>32</v>
      </c>
      <c r="G28" s="517" t="s">
        <v>33</v>
      </c>
      <c r="H28" s="517" t="s">
        <v>175</v>
      </c>
      <c r="I28" s="715" t="s">
        <v>32</v>
      </c>
      <c r="J28" s="517" t="s">
        <v>33</v>
      </c>
      <c r="K28" s="517" t="s">
        <v>175</v>
      </c>
      <c r="L28" s="799" t="s">
        <v>32</v>
      </c>
      <c r="M28" s="341" t="s">
        <v>33</v>
      </c>
      <c r="N28" s="341" t="s">
        <v>175</v>
      </c>
      <c r="O28" s="799" t="s">
        <v>32</v>
      </c>
      <c r="P28" s="341" t="s">
        <v>33</v>
      </c>
      <c r="Q28" s="341" t="s">
        <v>175</v>
      </c>
      <c r="R28" s="837" t="s">
        <v>32</v>
      </c>
      <c r="S28" s="342" t="s">
        <v>33</v>
      </c>
      <c r="T28" s="343" t="s">
        <v>175</v>
      </c>
    </row>
    <row r="29" spans="1:20" ht="24.95" customHeight="1">
      <c r="A29" s="714"/>
      <c r="B29" s="715"/>
      <c r="C29" s="715"/>
      <c r="D29" s="715"/>
      <c r="E29" s="715"/>
      <c r="F29" s="715"/>
      <c r="G29" s="525" t="s">
        <v>35</v>
      </c>
      <c r="H29" s="525" t="s">
        <v>176</v>
      </c>
      <c r="I29" s="715"/>
      <c r="J29" s="525" t="s">
        <v>35</v>
      </c>
      <c r="K29" s="525" t="s">
        <v>176</v>
      </c>
      <c r="L29" s="799"/>
      <c r="M29" s="344" t="s">
        <v>35</v>
      </c>
      <c r="N29" s="344" t="s">
        <v>176</v>
      </c>
      <c r="O29" s="799"/>
      <c r="P29" s="344" t="s">
        <v>35</v>
      </c>
      <c r="Q29" s="344" t="s">
        <v>176</v>
      </c>
      <c r="R29" s="837"/>
      <c r="S29" s="345" t="s">
        <v>35</v>
      </c>
      <c r="T29" s="346" t="s">
        <v>176</v>
      </c>
    </row>
    <row r="30" spans="1:20" ht="30" customHeight="1">
      <c r="A30" s="839" t="s">
        <v>177</v>
      </c>
      <c r="B30" s="840"/>
      <c r="C30" s="840"/>
      <c r="D30" s="840"/>
      <c r="E30" s="840"/>
      <c r="F30" s="306">
        <v>19272385</v>
      </c>
      <c r="G30" s="307">
        <v>103.3</v>
      </c>
      <c r="H30" s="305" t="s">
        <v>178</v>
      </c>
      <c r="I30" s="306">
        <v>19658227</v>
      </c>
      <c r="J30" s="307">
        <f>ROUND(I30/F30,5)*100</f>
        <v>102.002</v>
      </c>
      <c r="K30" s="305" t="s">
        <v>178</v>
      </c>
      <c r="L30" s="306">
        <v>19859614</v>
      </c>
      <c r="M30" s="305">
        <f>ROUND(L30/I30,5)*100</f>
        <v>101.024</v>
      </c>
      <c r="N30" s="347" t="s">
        <v>178</v>
      </c>
      <c r="O30" s="306">
        <v>20120727</v>
      </c>
      <c r="P30" s="305">
        <f>ROUND(O30/L30,5)*100</f>
        <v>101.315</v>
      </c>
      <c r="Q30" s="347" t="s">
        <v>178</v>
      </c>
      <c r="R30" s="663">
        <v>20711759</v>
      </c>
      <c r="S30" s="664">
        <f>ROUND(R30/O30,5)*100</f>
        <v>102.93699999999998</v>
      </c>
      <c r="T30" s="665" t="s">
        <v>178</v>
      </c>
    </row>
    <row r="31" spans="1:20" ht="6" customHeight="1">
      <c r="A31" s="841"/>
      <c r="B31" s="767"/>
      <c r="C31" s="528"/>
      <c r="D31" s="502"/>
      <c r="E31" s="34"/>
      <c r="F31" s="348"/>
      <c r="G31" s="309"/>
      <c r="H31" s="309"/>
      <c r="I31" s="308"/>
      <c r="J31" s="309"/>
      <c r="K31" s="309"/>
      <c r="L31" s="308"/>
      <c r="M31" s="309"/>
      <c r="N31" s="349"/>
      <c r="O31" s="308"/>
      <c r="P31" s="309"/>
      <c r="Q31" s="349"/>
      <c r="R31" s="348"/>
      <c r="S31" s="309"/>
      <c r="T31" s="666"/>
    </row>
    <row r="32" spans="1:20" ht="20.100000000000001" customHeight="1">
      <c r="A32" s="842" t="s">
        <v>179</v>
      </c>
      <c r="B32" s="843"/>
      <c r="C32" s="310"/>
      <c r="D32" s="503" t="s">
        <v>86</v>
      </c>
      <c r="E32" s="30"/>
      <c r="F32" s="308">
        <v>18864357</v>
      </c>
      <c r="G32" s="307">
        <v>103.5</v>
      </c>
      <c r="H32" s="309">
        <v>91.1</v>
      </c>
      <c r="I32" s="308">
        <v>19167932</v>
      </c>
      <c r="J32" s="307">
        <f t="shared" ref="J32:J39" si="5">ROUND(I32/F32,5)*100</f>
        <v>101.60899999999999</v>
      </c>
      <c r="K32" s="350">
        <f>SUM(K33:K39)</f>
        <v>88.700000000000017</v>
      </c>
      <c r="L32" s="308">
        <v>19941621</v>
      </c>
      <c r="M32" s="307">
        <f>ROUND(L32/I32,5)*100</f>
        <v>104.036</v>
      </c>
      <c r="N32" s="350">
        <f>SUM(N33:N39)</f>
        <v>91.8</v>
      </c>
      <c r="O32" s="308">
        <v>19760302</v>
      </c>
      <c r="P32" s="307">
        <f>ROUND(O32/L32,5)*100</f>
        <v>99.090999999999994</v>
      </c>
      <c r="Q32" s="350">
        <v>89.1</v>
      </c>
      <c r="R32" s="348">
        <f>SUM(R33:R39)</f>
        <v>19773987</v>
      </c>
      <c r="S32" s="667">
        <f>ROUND(R32/O32,5)*100</f>
        <v>100.069</v>
      </c>
      <c r="T32" s="668">
        <v>87.2</v>
      </c>
    </row>
    <row r="33" spans="1:20" ht="20.100000000000001" customHeight="1">
      <c r="A33" s="842"/>
      <c r="B33" s="843"/>
      <c r="C33" s="310"/>
      <c r="D33" s="503" t="s">
        <v>180</v>
      </c>
      <c r="E33" s="30"/>
      <c r="F33" s="308">
        <v>5459135</v>
      </c>
      <c r="G33" s="307">
        <v>99.1</v>
      </c>
      <c r="H33" s="309">
        <v>27.6</v>
      </c>
      <c r="I33" s="308">
        <v>5579280</v>
      </c>
      <c r="J33" s="307">
        <f t="shared" si="5"/>
        <v>102.20100000000001</v>
      </c>
      <c r="K33" s="350">
        <v>25.7</v>
      </c>
      <c r="L33" s="308">
        <v>5955209</v>
      </c>
      <c r="M33" s="307">
        <f t="shared" ref="M33:M39" si="6">ROUND(L33/I33,5)*100</f>
        <v>106.738</v>
      </c>
      <c r="N33" s="350">
        <v>27.4</v>
      </c>
      <c r="O33" s="308">
        <v>5683093</v>
      </c>
      <c r="P33" s="307">
        <f t="shared" ref="P33:P39" si="7">ROUND(O33/L33,5)*100</f>
        <v>95.430999999999997</v>
      </c>
      <c r="Q33" s="350">
        <v>25.6</v>
      </c>
      <c r="R33" s="348">
        <v>5227724</v>
      </c>
      <c r="S33" s="667">
        <f t="shared" ref="S33:S39" si="8">ROUND(R33/O33,5)*100</f>
        <v>91.986999999999995</v>
      </c>
      <c r="T33" s="668">
        <v>23</v>
      </c>
    </row>
    <row r="34" spans="1:20" ht="20.100000000000001" customHeight="1">
      <c r="A34" s="842"/>
      <c r="B34" s="843"/>
      <c r="C34" s="310"/>
      <c r="D34" s="503" t="s">
        <v>181</v>
      </c>
      <c r="E34" s="30"/>
      <c r="F34" s="308">
        <v>3239928</v>
      </c>
      <c r="G34" s="307">
        <v>111.9</v>
      </c>
      <c r="H34" s="309">
        <v>14.5</v>
      </c>
      <c r="I34" s="308">
        <v>3137152</v>
      </c>
      <c r="J34" s="307">
        <f t="shared" si="5"/>
        <v>96.828000000000003</v>
      </c>
      <c r="K34" s="509">
        <v>15.2</v>
      </c>
      <c r="L34" s="308">
        <v>3332106</v>
      </c>
      <c r="M34" s="307">
        <f t="shared" si="6"/>
        <v>106.21400000000001</v>
      </c>
      <c r="N34" s="509">
        <v>15.3</v>
      </c>
      <c r="O34" s="308">
        <v>3326801</v>
      </c>
      <c r="P34" s="307">
        <f t="shared" si="7"/>
        <v>99.841000000000008</v>
      </c>
      <c r="Q34" s="509">
        <v>15</v>
      </c>
      <c r="R34" s="348">
        <v>3863463</v>
      </c>
      <c r="S34" s="667">
        <f t="shared" si="8"/>
        <v>116.131</v>
      </c>
      <c r="T34" s="669">
        <v>17</v>
      </c>
    </row>
    <row r="35" spans="1:20" ht="20.100000000000001" customHeight="1">
      <c r="A35" s="842"/>
      <c r="B35" s="843"/>
      <c r="C35" s="310"/>
      <c r="D35" s="503" t="s">
        <v>18</v>
      </c>
      <c r="E35" s="30"/>
      <c r="F35" s="308">
        <v>3477689</v>
      </c>
      <c r="G35" s="307">
        <v>100.1</v>
      </c>
      <c r="H35" s="309">
        <v>17.399999999999999</v>
      </c>
      <c r="I35" s="308">
        <v>3530440</v>
      </c>
      <c r="J35" s="307">
        <f t="shared" si="5"/>
        <v>101.517</v>
      </c>
      <c r="K35" s="509">
        <v>16.399999999999999</v>
      </c>
      <c r="L35" s="308">
        <v>3574449</v>
      </c>
      <c r="M35" s="307">
        <f t="shared" si="6"/>
        <v>101.247</v>
      </c>
      <c r="N35" s="509">
        <v>16.5</v>
      </c>
      <c r="O35" s="308">
        <v>3520663</v>
      </c>
      <c r="P35" s="307">
        <f t="shared" si="7"/>
        <v>98.495000000000005</v>
      </c>
      <c r="Q35" s="509">
        <v>15.9</v>
      </c>
      <c r="R35" s="348">
        <v>3502385</v>
      </c>
      <c r="S35" s="667">
        <f t="shared" si="8"/>
        <v>99.480999999999995</v>
      </c>
      <c r="T35" s="669">
        <v>15.4</v>
      </c>
    </row>
    <row r="36" spans="1:20" ht="20.100000000000001" customHeight="1">
      <c r="A36" s="842"/>
      <c r="B36" s="843"/>
      <c r="C36" s="310"/>
      <c r="D36" s="503" t="s">
        <v>182</v>
      </c>
      <c r="E36" s="30"/>
      <c r="F36" s="308">
        <v>3524705</v>
      </c>
      <c r="G36" s="307">
        <v>105.6</v>
      </c>
      <c r="H36" s="309">
        <v>16.7</v>
      </c>
      <c r="I36" s="308">
        <v>3638589</v>
      </c>
      <c r="J36" s="307">
        <f t="shared" si="5"/>
        <v>103.23100000000001</v>
      </c>
      <c r="K36" s="509">
        <v>16.600000000000001</v>
      </c>
      <c r="L36" s="308">
        <v>3566313</v>
      </c>
      <c r="M36" s="307">
        <f t="shared" si="6"/>
        <v>98.013999999999996</v>
      </c>
      <c r="N36" s="509">
        <v>16.399999999999999</v>
      </c>
      <c r="O36" s="308">
        <v>3734607</v>
      </c>
      <c r="P36" s="307">
        <f t="shared" si="7"/>
        <v>104.71900000000001</v>
      </c>
      <c r="Q36" s="509">
        <v>16.8</v>
      </c>
      <c r="R36" s="348">
        <v>3619870</v>
      </c>
      <c r="S36" s="667">
        <f t="shared" si="8"/>
        <v>96.927999999999997</v>
      </c>
      <c r="T36" s="669">
        <v>16</v>
      </c>
    </row>
    <row r="37" spans="1:20" ht="20.100000000000001" customHeight="1">
      <c r="A37" s="842"/>
      <c r="B37" s="843"/>
      <c r="C37" s="310"/>
      <c r="D37" s="503" t="s">
        <v>183</v>
      </c>
      <c r="E37" s="30"/>
      <c r="F37" s="308">
        <v>262001</v>
      </c>
      <c r="G37" s="307">
        <v>90.6</v>
      </c>
      <c r="H37" s="309">
        <v>1.4</v>
      </c>
      <c r="I37" s="308">
        <v>248590</v>
      </c>
      <c r="J37" s="307">
        <f t="shared" si="5"/>
        <v>94.881</v>
      </c>
      <c r="K37" s="509">
        <v>1.2</v>
      </c>
      <c r="L37" s="308">
        <v>257457</v>
      </c>
      <c r="M37" s="307">
        <f t="shared" si="6"/>
        <v>103.56700000000001</v>
      </c>
      <c r="N37" s="509">
        <v>1.2</v>
      </c>
      <c r="O37" s="308">
        <v>252906</v>
      </c>
      <c r="P37" s="307">
        <f t="shared" si="7"/>
        <v>98.231999999999999</v>
      </c>
      <c r="Q37" s="509">
        <v>1.1000000000000001</v>
      </c>
      <c r="R37" s="348">
        <v>248218</v>
      </c>
      <c r="S37" s="667">
        <f t="shared" si="8"/>
        <v>98.146000000000001</v>
      </c>
      <c r="T37" s="669">
        <v>1.1000000000000001</v>
      </c>
    </row>
    <row r="38" spans="1:20" ht="20.100000000000001" customHeight="1">
      <c r="A38" s="842"/>
      <c r="B38" s="843"/>
      <c r="C38" s="310"/>
      <c r="D38" s="503" t="s">
        <v>184</v>
      </c>
      <c r="E38" s="30"/>
      <c r="F38" s="308">
        <v>511028</v>
      </c>
      <c r="G38" s="307">
        <v>96.1</v>
      </c>
      <c r="H38" s="309">
        <v>2.7</v>
      </c>
      <c r="I38" s="308">
        <v>788793</v>
      </c>
      <c r="J38" s="307">
        <f t="shared" si="5"/>
        <v>154.35399999999998</v>
      </c>
      <c r="K38" s="509">
        <v>2.4</v>
      </c>
      <c r="L38" s="308">
        <v>876689</v>
      </c>
      <c r="M38" s="307">
        <f t="shared" si="6"/>
        <v>111.14299999999999</v>
      </c>
      <c r="N38" s="509">
        <v>4</v>
      </c>
      <c r="O38" s="308">
        <v>908218</v>
      </c>
      <c r="P38" s="307">
        <f t="shared" si="7"/>
        <v>103.596</v>
      </c>
      <c r="Q38" s="509">
        <v>4.0999999999999996</v>
      </c>
      <c r="R38" s="348">
        <v>883371</v>
      </c>
      <c r="S38" s="667">
        <f t="shared" si="8"/>
        <v>97.263999999999996</v>
      </c>
      <c r="T38" s="669">
        <v>3.9</v>
      </c>
    </row>
    <row r="39" spans="1:20" ht="20.100000000000001" customHeight="1">
      <c r="A39" s="842"/>
      <c r="B39" s="843"/>
      <c r="C39" s="310"/>
      <c r="D39" s="503" t="s">
        <v>185</v>
      </c>
      <c r="E39" s="30"/>
      <c r="F39" s="308">
        <v>2389871</v>
      </c>
      <c r="G39" s="307">
        <v>109.6</v>
      </c>
      <c r="H39" s="309">
        <v>10.9</v>
      </c>
      <c r="I39" s="308">
        <v>2245088</v>
      </c>
      <c r="J39" s="307">
        <f t="shared" si="5"/>
        <v>93.942000000000007</v>
      </c>
      <c r="K39" s="509">
        <v>11.2</v>
      </c>
      <c r="L39" s="308">
        <v>2379398</v>
      </c>
      <c r="M39" s="307">
        <f t="shared" si="6"/>
        <v>105.982</v>
      </c>
      <c r="N39" s="509">
        <v>11</v>
      </c>
      <c r="O39" s="308">
        <v>2334014</v>
      </c>
      <c r="P39" s="307">
        <f t="shared" si="7"/>
        <v>98.093000000000004</v>
      </c>
      <c r="Q39" s="509">
        <v>10.5</v>
      </c>
      <c r="R39" s="348">
        <v>2428956</v>
      </c>
      <c r="S39" s="667">
        <f t="shared" si="8"/>
        <v>104.06800000000001</v>
      </c>
      <c r="T39" s="669">
        <v>10.7</v>
      </c>
    </row>
    <row r="40" spans="1:20" ht="6" customHeight="1" thickBot="1">
      <c r="A40" s="240"/>
      <c r="B40" s="311"/>
      <c r="C40" s="312"/>
      <c r="D40" s="226"/>
      <c r="E40" s="313"/>
      <c r="F40" s="397"/>
      <c r="G40" s="314"/>
      <c r="H40" s="314"/>
      <c r="I40" s="397"/>
      <c r="J40" s="314"/>
      <c r="K40" s="314"/>
      <c r="L40" s="397"/>
      <c r="M40" s="314"/>
      <c r="N40" s="314"/>
      <c r="O40" s="397"/>
      <c r="P40" s="314"/>
      <c r="Q40" s="314"/>
      <c r="R40" s="583"/>
      <c r="S40" s="584"/>
      <c r="T40" s="585"/>
    </row>
    <row r="41" spans="1:20" ht="15" customHeight="1">
      <c r="A41" s="733" t="s">
        <v>186</v>
      </c>
      <c r="B41" s="733"/>
      <c r="C41" s="733"/>
      <c r="D41" s="733"/>
      <c r="E41" s="733"/>
      <c r="F41" s="733"/>
      <c r="G41" s="733"/>
      <c r="H41" s="733"/>
      <c r="I41" s="733"/>
      <c r="J41" s="733"/>
      <c r="K41" s="733"/>
      <c r="L41" s="502"/>
      <c r="M41" s="502"/>
      <c r="N41" s="502"/>
      <c r="O41" s="502"/>
      <c r="P41" s="502"/>
      <c r="Q41" s="502"/>
      <c r="R41" s="502"/>
      <c r="S41" s="806" t="s">
        <v>28</v>
      </c>
      <c r="T41" s="806"/>
    </row>
    <row r="42" spans="1:20" ht="15" customHeight="1">
      <c r="A42" s="733" t="s">
        <v>27</v>
      </c>
      <c r="B42" s="733"/>
      <c r="C42" s="733"/>
      <c r="D42" s="733"/>
      <c r="E42" s="733"/>
      <c r="F42" s="733"/>
      <c r="G42" s="733"/>
      <c r="H42" s="733"/>
      <c r="I42" s="733"/>
      <c r="J42" s="733"/>
      <c r="K42" s="733"/>
      <c r="L42" s="733"/>
      <c r="M42" s="733"/>
      <c r="N42" s="733"/>
      <c r="O42" s="733"/>
      <c r="P42" s="733"/>
      <c r="Q42" s="733"/>
      <c r="R42" s="733"/>
      <c r="S42" s="733"/>
    </row>
  </sheetData>
  <sheetProtection selectLockedCells="1" selectUnlockedCells="1"/>
  <mergeCells count="52">
    <mergeCell ref="A6:D6"/>
    <mergeCell ref="A7:E7"/>
    <mergeCell ref="L4:L5"/>
    <mergeCell ref="N4:N5"/>
    <mergeCell ref="K4:K5"/>
    <mergeCell ref="I4:I5"/>
    <mergeCell ref="T4:T5"/>
    <mergeCell ref="A3:E5"/>
    <mergeCell ref="R3:T3"/>
    <mergeCell ref="O4:O5"/>
    <mergeCell ref="Q4:Q5"/>
    <mergeCell ref="F4:F5"/>
    <mergeCell ref="F3:H3"/>
    <mergeCell ref="O3:Q3"/>
    <mergeCell ref="I3:K3"/>
    <mergeCell ref="L3:N3"/>
    <mergeCell ref="H4:H5"/>
    <mergeCell ref="R4:R5"/>
    <mergeCell ref="A32:B39"/>
    <mergeCell ref="R26:T26"/>
    <mergeCell ref="B19:D19"/>
    <mergeCell ref="B20:D20"/>
    <mergeCell ref="B21:D21"/>
    <mergeCell ref="B22:D22"/>
    <mergeCell ref="S24:T24"/>
    <mergeCell ref="B8:D8"/>
    <mergeCell ref="B9:D9"/>
    <mergeCell ref="B16:D16"/>
    <mergeCell ref="B18:D18"/>
    <mergeCell ref="B10:D10"/>
    <mergeCell ref="B13:D13"/>
    <mergeCell ref="B17:D17"/>
    <mergeCell ref="B11:D11"/>
    <mergeCell ref="B14:D14"/>
    <mergeCell ref="B15:D15"/>
    <mergeCell ref="B12:D12"/>
    <mergeCell ref="A42:S42"/>
    <mergeCell ref="R27:T27"/>
    <mergeCell ref="F28:F29"/>
    <mergeCell ref="I28:I29"/>
    <mergeCell ref="L28:L29"/>
    <mergeCell ref="O28:O29"/>
    <mergeCell ref="R28:R29"/>
    <mergeCell ref="L27:N27"/>
    <mergeCell ref="O27:Q27"/>
    <mergeCell ref="S41:T41"/>
    <mergeCell ref="A30:E30"/>
    <mergeCell ref="A41:K41"/>
    <mergeCell ref="A31:B31"/>
    <mergeCell ref="A27:E29"/>
    <mergeCell ref="F27:H27"/>
    <mergeCell ref="I27:K27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firstPageNumber="167" orientation="portrait" useFirstPageNumber="1" verticalDpi="300" r:id="rId1"/>
  <headerFooter scaleWithDoc="0" alignWithMargins="0">
    <oddHeader>&amp;R&amp;"ＭＳ 明朝,標準"&amp;10財　政</oddHeader>
    <oddFooter>&amp;C&amp;"ＭＳ 明朝,標準"&amp;12&amp;A</oddFooter>
  </headerFooter>
  <colBreaks count="1" manualBreakCount="1">
    <brk id="11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1"/>
  <sheetViews>
    <sheetView view="pageBreakPreview" topLeftCell="A40" zoomScaleNormal="90" zoomScaleSheetLayoutView="100" workbookViewId="0">
      <pane xSplit="3" topLeftCell="M1" activePane="topRight" state="frozen"/>
      <selection pane="topRight" activeCell="R51" sqref="R51"/>
    </sheetView>
  </sheetViews>
  <sheetFormatPr defaultRowHeight="17.100000000000001" customHeight="1"/>
  <cols>
    <col min="1" max="1" width="4" style="75" customWidth="1"/>
    <col min="2" max="2" width="2.25" style="75" customWidth="1"/>
    <col min="3" max="3" width="20.5" style="75" customWidth="1"/>
    <col min="4" max="4" width="0.25" style="75" customWidth="1"/>
    <col min="5" max="6" width="11.875" style="75" customWidth="1"/>
    <col min="7" max="7" width="6.875" style="75" customWidth="1"/>
    <col min="8" max="9" width="11.875" style="75" customWidth="1"/>
    <col min="10" max="10" width="6.875" style="75" customWidth="1"/>
    <col min="11" max="12" width="11.875" style="75" customWidth="1"/>
    <col min="13" max="13" width="6.875" style="75" customWidth="1"/>
    <col min="14" max="15" width="11.875" style="75" customWidth="1"/>
    <col min="16" max="16" width="6.875" style="75" customWidth="1"/>
    <col min="17" max="18" width="11.875" style="75" customWidth="1"/>
    <col min="19" max="19" width="6.875" style="75" customWidth="1"/>
    <col min="20" max="16384" width="9" style="75"/>
  </cols>
  <sheetData>
    <row r="1" spans="1:36" ht="5.0999999999999996" customHeight="1">
      <c r="A1" s="467"/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110"/>
      <c r="O1" s="110"/>
      <c r="P1" s="352"/>
      <c r="Q1" s="110"/>
      <c r="R1" s="110"/>
      <c r="S1" s="352"/>
    </row>
    <row r="2" spans="1:36" ht="15" customHeight="1" thickBot="1">
      <c r="A2" s="28" t="s">
        <v>336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P2" s="352"/>
      <c r="S2" s="352" t="s">
        <v>1</v>
      </c>
    </row>
    <row r="3" spans="1:36" ht="15.95" customHeight="1">
      <c r="A3" s="712" t="s">
        <v>187</v>
      </c>
      <c r="B3" s="713"/>
      <c r="C3" s="713"/>
      <c r="D3" s="713"/>
      <c r="E3" s="713" t="s">
        <v>419</v>
      </c>
      <c r="F3" s="713"/>
      <c r="G3" s="713"/>
      <c r="H3" s="713" t="s">
        <v>420</v>
      </c>
      <c r="I3" s="713"/>
      <c r="J3" s="713"/>
      <c r="K3" s="815" t="s">
        <v>418</v>
      </c>
      <c r="L3" s="745"/>
      <c r="M3" s="716"/>
      <c r="N3" s="815" t="s">
        <v>417</v>
      </c>
      <c r="O3" s="815"/>
      <c r="P3" s="815"/>
      <c r="Q3" s="717" t="s">
        <v>416</v>
      </c>
      <c r="R3" s="717"/>
      <c r="S3" s="718"/>
    </row>
    <row r="4" spans="1:36" ht="15.95" customHeight="1">
      <c r="A4" s="714"/>
      <c r="B4" s="715"/>
      <c r="C4" s="715"/>
      <c r="D4" s="715"/>
      <c r="E4" s="491" t="s">
        <v>31</v>
      </c>
      <c r="F4" s="491" t="s">
        <v>32</v>
      </c>
      <c r="G4" s="491" t="s">
        <v>34</v>
      </c>
      <c r="H4" s="491" t="s">
        <v>31</v>
      </c>
      <c r="I4" s="491" t="s">
        <v>32</v>
      </c>
      <c r="J4" s="491" t="s">
        <v>34</v>
      </c>
      <c r="K4" s="650" t="s">
        <v>31</v>
      </c>
      <c r="L4" s="650" t="s">
        <v>32</v>
      </c>
      <c r="M4" s="650" t="s">
        <v>34</v>
      </c>
      <c r="N4" s="650" t="s">
        <v>31</v>
      </c>
      <c r="O4" s="650" t="s">
        <v>32</v>
      </c>
      <c r="P4" s="650" t="s">
        <v>34</v>
      </c>
      <c r="Q4" s="644" t="s">
        <v>31</v>
      </c>
      <c r="R4" s="455" t="s">
        <v>32</v>
      </c>
      <c r="S4" s="652" t="s">
        <v>34</v>
      </c>
    </row>
    <row r="5" spans="1:36" ht="5.25" customHeight="1">
      <c r="A5" s="853" t="s">
        <v>188</v>
      </c>
      <c r="B5" s="494"/>
      <c r="C5" s="36"/>
      <c r="D5" s="37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586"/>
      <c r="R5" s="586"/>
      <c r="S5" s="587"/>
    </row>
    <row r="6" spans="1:36" ht="15" customHeight="1">
      <c r="A6" s="853"/>
      <c r="B6" s="722" t="s">
        <v>189</v>
      </c>
      <c r="C6" s="722"/>
      <c r="D6" s="722"/>
      <c r="E6" s="33">
        <f t="shared" ref="E6:F6" si="0">SUM(E7:E13)</f>
        <v>1947747</v>
      </c>
      <c r="F6" s="33">
        <f t="shared" si="0"/>
        <v>1893222</v>
      </c>
      <c r="G6" s="353">
        <f>SUM(G7:G13)</f>
        <v>100</v>
      </c>
      <c r="H6" s="33">
        <v>2376148</v>
      </c>
      <c r="I6" s="33">
        <v>1981696</v>
      </c>
      <c r="J6" s="354">
        <f>I6/I6*100</f>
        <v>100</v>
      </c>
      <c r="K6" s="33">
        <f>SUM(K7:K13)</f>
        <v>2445215</v>
      </c>
      <c r="L6" s="33">
        <v>2241649</v>
      </c>
      <c r="M6" s="354">
        <f>L6/L6*100</f>
        <v>100</v>
      </c>
      <c r="N6" s="33">
        <f>SUM(N7:N13)</f>
        <v>2018246</v>
      </c>
      <c r="O6" s="33">
        <f>SUM(O7:O14)</f>
        <v>1804481</v>
      </c>
      <c r="P6" s="354">
        <f>O6/O6*100</f>
        <v>100</v>
      </c>
      <c r="Q6" s="38">
        <f>SUM(Q7:Q13)</f>
        <v>2077684</v>
      </c>
      <c r="R6" s="38">
        <f>SUM(R7:R14)</f>
        <v>1875860</v>
      </c>
      <c r="S6" s="588">
        <f>R6/$R$6*100</f>
        <v>100</v>
      </c>
    </row>
    <row r="7" spans="1:36" ht="15" customHeight="1">
      <c r="A7" s="853"/>
      <c r="B7" s="355"/>
      <c r="C7" s="492" t="s">
        <v>48</v>
      </c>
      <c r="D7" s="39"/>
      <c r="E7" s="33">
        <v>1013409</v>
      </c>
      <c r="F7" s="33">
        <v>1030218</v>
      </c>
      <c r="G7" s="353">
        <f>F7/F6*100</f>
        <v>54.416122356490682</v>
      </c>
      <c r="H7" s="33">
        <v>1023467</v>
      </c>
      <c r="I7" s="33">
        <v>1021782</v>
      </c>
      <c r="J7" s="354">
        <f>I7/I6*100</f>
        <v>51.560986145200886</v>
      </c>
      <c r="K7" s="33">
        <v>1021215</v>
      </c>
      <c r="L7" s="33">
        <v>1007778</v>
      </c>
      <c r="M7" s="354">
        <f>L7/L6*100</f>
        <v>44.956993713110307</v>
      </c>
      <c r="N7" s="33">
        <v>1016241</v>
      </c>
      <c r="O7" s="33">
        <v>998647</v>
      </c>
      <c r="P7" s="354">
        <f>O7/O6*100</f>
        <v>55.342616519653021</v>
      </c>
      <c r="Q7" s="38">
        <v>1030004</v>
      </c>
      <c r="R7" s="38">
        <v>1007208</v>
      </c>
      <c r="S7" s="588">
        <f>R7/$R$6*100</f>
        <v>53.693132749778769</v>
      </c>
    </row>
    <row r="8" spans="1:36" ht="15" customHeight="1">
      <c r="A8" s="853"/>
      <c r="B8" s="355"/>
      <c r="C8" s="492" t="s">
        <v>190</v>
      </c>
      <c r="D8" s="39"/>
      <c r="E8" s="33">
        <v>175803</v>
      </c>
      <c r="F8" s="33">
        <v>142458</v>
      </c>
      <c r="G8" s="353">
        <f>F8/F6*100</f>
        <v>7.5246326104387125</v>
      </c>
      <c r="H8" s="33">
        <v>441285</v>
      </c>
      <c r="I8" s="33">
        <v>216932</v>
      </c>
      <c r="J8" s="354">
        <f>I8/I6*100</f>
        <v>10.946784976101279</v>
      </c>
      <c r="K8" s="33">
        <v>492914</v>
      </c>
      <c r="L8" s="33">
        <v>290608</v>
      </c>
      <c r="M8" s="354">
        <f>L8/L6*100</f>
        <v>12.964027820591003</v>
      </c>
      <c r="N8" s="33">
        <v>166064</v>
      </c>
      <c r="O8" s="33">
        <v>112413</v>
      </c>
      <c r="P8" s="354">
        <f>O8/O6*100</f>
        <v>6.2296582784745302</v>
      </c>
      <c r="Q8" s="38">
        <v>145451</v>
      </c>
      <c r="R8" s="38">
        <v>66538</v>
      </c>
      <c r="S8" s="588">
        <f t="shared" ref="S8:S13" si="1">R8/$R$6*100</f>
        <v>3.5470664122056017</v>
      </c>
    </row>
    <row r="9" spans="1:36" ht="15" customHeight="1">
      <c r="A9" s="853"/>
      <c r="B9" s="355"/>
      <c r="C9" s="492" t="s">
        <v>50</v>
      </c>
      <c r="D9" s="39"/>
      <c r="E9" s="33">
        <v>0</v>
      </c>
      <c r="F9" s="33">
        <v>0</v>
      </c>
      <c r="G9" s="353">
        <f>F9/F6*100</f>
        <v>0</v>
      </c>
      <c r="H9" s="33">
        <v>0</v>
      </c>
      <c r="I9" s="33">
        <v>0</v>
      </c>
      <c r="J9" s="354">
        <f>I9/I6*100</f>
        <v>0</v>
      </c>
      <c r="K9" s="33">
        <v>0</v>
      </c>
      <c r="L9" s="33">
        <v>89100</v>
      </c>
      <c r="M9" s="354">
        <f>L9/L6*100</f>
        <v>3.9747525147781833</v>
      </c>
      <c r="N9" s="33">
        <v>93900</v>
      </c>
      <c r="O9" s="33">
        <v>42640</v>
      </c>
      <c r="P9" s="354">
        <f>O9/O6*100</f>
        <v>2.3630063159434762</v>
      </c>
      <c r="Q9" s="38">
        <v>107060</v>
      </c>
      <c r="R9" s="38">
        <v>87435</v>
      </c>
      <c r="S9" s="588">
        <f t="shared" si="1"/>
        <v>4.6610621261714629</v>
      </c>
    </row>
    <row r="10" spans="1:36" ht="15" customHeight="1">
      <c r="A10" s="853"/>
      <c r="B10" s="355"/>
      <c r="C10" s="492" t="s">
        <v>191</v>
      </c>
      <c r="D10" s="39"/>
      <c r="E10" s="33">
        <v>417306</v>
      </c>
      <c r="F10" s="33">
        <v>417306</v>
      </c>
      <c r="G10" s="353">
        <f>F10/F6*100</f>
        <v>22.042105997077996</v>
      </c>
      <c r="H10" s="33">
        <v>385441</v>
      </c>
      <c r="I10" s="33">
        <v>385441</v>
      </c>
      <c r="J10" s="354">
        <f>I10/I6*100</f>
        <v>19.450056920940447</v>
      </c>
      <c r="K10" s="33">
        <v>424537</v>
      </c>
      <c r="L10" s="33">
        <v>424537</v>
      </c>
      <c r="M10" s="354">
        <f>L10/L6*100</f>
        <v>18.938602787501519</v>
      </c>
      <c r="N10" s="33">
        <v>372026</v>
      </c>
      <c r="O10" s="33">
        <v>372026</v>
      </c>
      <c r="P10" s="354">
        <f>O10/O6*100</f>
        <v>20.616786765834608</v>
      </c>
      <c r="Q10" s="38">
        <v>417044</v>
      </c>
      <c r="R10" s="38">
        <v>417044</v>
      </c>
      <c r="S10" s="588">
        <f t="shared" si="1"/>
        <v>22.232149520753147</v>
      </c>
    </row>
    <row r="11" spans="1:36" ht="15" customHeight="1">
      <c r="A11" s="853"/>
      <c r="B11" s="355"/>
      <c r="C11" s="492" t="s">
        <v>192</v>
      </c>
      <c r="D11" s="39"/>
      <c r="E11" s="33">
        <v>38715</v>
      </c>
      <c r="F11" s="33">
        <v>38715</v>
      </c>
      <c r="G11" s="353">
        <f>F11/F6*100</f>
        <v>2.0449265854717513</v>
      </c>
      <c r="H11" s="33">
        <v>47648</v>
      </c>
      <c r="I11" s="33">
        <v>47648</v>
      </c>
      <c r="J11" s="354">
        <f>I11/I6*100</f>
        <v>2.404405115618137</v>
      </c>
      <c r="K11" s="33">
        <v>24125</v>
      </c>
      <c r="L11" s="33">
        <v>24124</v>
      </c>
      <c r="M11" s="354">
        <f>L11/L6*100</f>
        <v>1.0761720501291683</v>
      </c>
      <c r="N11" s="33">
        <v>32444</v>
      </c>
      <c r="O11" s="33">
        <v>32444</v>
      </c>
      <c r="P11" s="354">
        <f>O11/O6*100</f>
        <v>1.7979685017464855</v>
      </c>
      <c r="Q11" s="38">
        <v>37346</v>
      </c>
      <c r="R11" s="38">
        <v>37345</v>
      </c>
      <c r="S11" s="588">
        <f t="shared" si="1"/>
        <v>1.9908202104634676</v>
      </c>
    </row>
    <row r="12" spans="1:36" ht="15" customHeight="1">
      <c r="A12" s="853"/>
      <c r="B12" s="355"/>
      <c r="C12" s="492" t="s">
        <v>193</v>
      </c>
      <c r="D12" s="39"/>
      <c r="E12" s="33">
        <v>4214</v>
      </c>
      <c r="F12" s="33">
        <v>8325</v>
      </c>
      <c r="G12" s="353">
        <f>F12/F6*100</f>
        <v>0.43972656138582794</v>
      </c>
      <c r="H12" s="33">
        <v>32607</v>
      </c>
      <c r="I12" s="33">
        <v>25891</v>
      </c>
      <c r="J12" s="354">
        <f>I12/I6*100</f>
        <v>1.3065071534685442</v>
      </c>
      <c r="K12" s="33">
        <v>1264</v>
      </c>
      <c r="L12" s="33">
        <v>6401</v>
      </c>
      <c r="M12" s="354">
        <f>L12/L6*100</f>
        <v>0.28554871882261679</v>
      </c>
      <c r="N12" s="33">
        <v>1271</v>
      </c>
      <c r="O12" s="33">
        <v>6811</v>
      </c>
      <c r="P12" s="354">
        <f>O12/O6*100</f>
        <v>0.3774492499505398</v>
      </c>
      <c r="Q12" s="38">
        <v>779</v>
      </c>
      <c r="R12" s="38">
        <v>1690</v>
      </c>
      <c r="S12" s="588">
        <f t="shared" si="1"/>
        <v>9.0092011130894628E-2</v>
      </c>
    </row>
    <row r="13" spans="1:36" ht="15" customHeight="1">
      <c r="A13" s="853"/>
      <c r="B13" s="355"/>
      <c r="C13" s="492" t="s">
        <v>194</v>
      </c>
      <c r="D13" s="39"/>
      <c r="E13" s="33">
        <v>298300</v>
      </c>
      <c r="F13" s="33">
        <v>256200</v>
      </c>
      <c r="G13" s="353">
        <f>F13/F6*100</f>
        <v>13.53248588913503</v>
      </c>
      <c r="H13" s="33">
        <v>445700</v>
      </c>
      <c r="I13" s="33">
        <v>284000</v>
      </c>
      <c r="J13" s="354">
        <f>I13/I6*100</f>
        <v>14.33115876501744</v>
      </c>
      <c r="K13" s="33">
        <v>481160</v>
      </c>
      <c r="L13" s="33">
        <v>399100</v>
      </c>
      <c r="M13" s="354">
        <f>L13/L6*100</f>
        <v>17.803857785050202</v>
      </c>
      <c r="N13" s="33">
        <v>336300</v>
      </c>
      <c r="O13" s="33">
        <v>239500</v>
      </c>
      <c r="P13" s="354">
        <f>O13/O6*100</f>
        <v>13.27251436839734</v>
      </c>
      <c r="Q13" s="38">
        <v>340000</v>
      </c>
      <c r="R13" s="38">
        <v>258600</v>
      </c>
      <c r="S13" s="588">
        <f t="shared" si="1"/>
        <v>13.785676969496658</v>
      </c>
    </row>
    <row r="14" spans="1:36" ht="3.75" customHeight="1">
      <c r="A14" s="853"/>
      <c r="B14" s="356"/>
      <c r="C14" s="357"/>
      <c r="D14" s="358"/>
      <c r="E14" s="33"/>
      <c r="F14" s="33"/>
      <c r="G14" s="353"/>
      <c r="H14" s="33"/>
      <c r="I14" s="33"/>
      <c r="J14" s="110"/>
      <c r="K14" s="33"/>
      <c r="L14" s="33"/>
      <c r="M14" s="110"/>
      <c r="N14" s="33"/>
      <c r="O14" s="33"/>
      <c r="P14" s="110"/>
      <c r="Q14" s="38"/>
      <c r="R14" s="38"/>
      <c r="S14" s="589"/>
    </row>
    <row r="15" spans="1:36" ht="3.75" customHeight="1">
      <c r="A15" s="496"/>
      <c r="B15" s="359"/>
      <c r="C15" s="360"/>
      <c r="D15" s="361"/>
      <c r="E15" s="14"/>
      <c r="F15" s="14"/>
      <c r="G15" s="14"/>
      <c r="H15" s="14"/>
      <c r="I15" s="14"/>
      <c r="J15" s="110"/>
      <c r="K15" s="14"/>
      <c r="L15" s="14"/>
      <c r="M15" s="110"/>
      <c r="N15" s="14"/>
      <c r="O15" s="14"/>
      <c r="P15" s="110"/>
      <c r="Q15" s="590"/>
      <c r="R15" s="590"/>
      <c r="S15" s="589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</row>
    <row r="16" spans="1:36" ht="15" customHeight="1">
      <c r="A16" s="852" t="s">
        <v>195</v>
      </c>
      <c r="B16" s="722" t="s">
        <v>196</v>
      </c>
      <c r="C16" s="722"/>
      <c r="D16" s="722"/>
      <c r="E16" s="33">
        <f>SUM(E17:E20)</f>
        <v>1947748</v>
      </c>
      <c r="F16" s="33">
        <f>SUM(F17:F20)</f>
        <v>1845574</v>
      </c>
      <c r="G16" s="353">
        <v>100</v>
      </c>
      <c r="H16" s="33">
        <v>2376149</v>
      </c>
      <c r="I16" s="33">
        <v>1957571</v>
      </c>
      <c r="J16" s="354">
        <f>I16/I16*100</f>
        <v>100</v>
      </c>
      <c r="K16" s="33">
        <f>SUM(K17:K20)</f>
        <v>2445215</v>
      </c>
      <c r="L16" s="33">
        <f>SUM(L17:L20)</f>
        <v>2209205</v>
      </c>
      <c r="M16" s="354">
        <f>L16/L16*100</f>
        <v>100</v>
      </c>
      <c r="N16" s="33">
        <f>SUM(N17:N20)</f>
        <v>2018246</v>
      </c>
      <c r="O16" s="33">
        <f>SUM(O17:O20)</f>
        <v>1767136</v>
      </c>
      <c r="P16" s="354">
        <f>O16/O16*100</f>
        <v>100</v>
      </c>
      <c r="Q16" s="38">
        <f>SUM(Q17:Q20)</f>
        <v>2077684</v>
      </c>
      <c r="R16" s="38">
        <f>SUM(R17:R20)</f>
        <v>1831327</v>
      </c>
      <c r="S16" s="588">
        <f>R16/$R$16*100</f>
        <v>100</v>
      </c>
    </row>
    <row r="17" spans="1:27" ht="15" customHeight="1">
      <c r="A17" s="852"/>
      <c r="B17" s="362"/>
      <c r="C17" s="492" t="s">
        <v>197</v>
      </c>
      <c r="D17" s="39"/>
      <c r="E17" s="33">
        <v>1385363</v>
      </c>
      <c r="F17" s="33">
        <v>1296869</v>
      </c>
      <c r="G17" s="353">
        <f>F17/F16*100</f>
        <v>70.269141199431715</v>
      </c>
      <c r="H17" s="33">
        <v>1831375</v>
      </c>
      <c r="I17" s="33">
        <v>1422155</v>
      </c>
      <c r="J17" s="354">
        <f>I17/I16*100</f>
        <v>72.648961391438675</v>
      </c>
      <c r="K17" s="33">
        <v>1921077</v>
      </c>
      <c r="L17" s="33">
        <v>1700732</v>
      </c>
      <c r="M17" s="354">
        <f>L17/L16*100</f>
        <v>76.983892395680797</v>
      </c>
      <c r="N17" s="33">
        <v>1523392</v>
      </c>
      <c r="O17" s="33">
        <v>1287334</v>
      </c>
      <c r="P17" s="354">
        <f>O17/O16*100</f>
        <v>72.848609275120864</v>
      </c>
      <c r="Q17" s="38">
        <v>1601159</v>
      </c>
      <c r="R17" s="38">
        <v>1369368</v>
      </c>
      <c r="S17" s="588">
        <f>R17/$R$16*100</f>
        <v>74.774630636691313</v>
      </c>
    </row>
    <row r="18" spans="1:27" ht="15" customHeight="1">
      <c r="A18" s="852"/>
      <c r="B18" s="362"/>
      <c r="C18" s="492" t="s">
        <v>198</v>
      </c>
      <c r="D18" s="39"/>
      <c r="E18" s="33">
        <v>552185</v>
      </c>
      <c r="F18" s="33">
        <v>548705</v>
      </c>
      <c r="G18" s="353">
        <f>F18/F16*100</f>
        <v>29.730858800568278</v>
      </c>
      <c r="H18" s="33">
        <v>536199</v>
      </c>
      <c r="I18" s="33">
        <v>535416</v>
      </c>
      <c r="J18" s="354">
        <f>I18/I16*100</f>
        <v>27.351038608561325</v>
      </c>
      <c r="K18" s="33">
        <v>511880</v>
      </c>
      <c r="L18" s="33">
        <v>508473</v>
      </c>
      <c r="M18" s="354">
        <f>L18/L16*100</f>
        <v>23.016107604319199</v>
      </c>
      <c r="N18" s="33">
        <v>479854</v>
      </c>
      <c r="O18" s="33">
        <v>479802</v>
      </c>
      <c r="P18" s="354">
        <f>O18/O16*100</f>
        <v>27.151390724879125</v>
      </c>
      <c r="Q18" s="38">
        <v>461977</v>
      </c>
      <c r="R18" s="38">
        <v>461959</v>
      </c>
      <c r="S18" s="588">
        <f>R18/$R$16*100</f>
        <v>25.22536936330868</v>
      </c>
    </row>
    <row r="19" spans="1:27" ht="15" customHeight="1">
      <c r="A19" s="852"/>
      <c r="B19" s="362"/>
      <c r="C19" s="492" t="s">
        <v>199</v>
      </c>
      <c r="D19" s="39"/>
      <c r="E19" s="33">
        <v>0</v>
      </c>
      <c r="F19" s="33">
        <v>0</v>
      </c>
      <c r="G19" s="353">
        <f>F19/F16*100</f>
        <v>0</v>
      </c>
      <c r="H19" s="33">
        <v>0</v>
      </c>
      <c r="I19" s="33">
        <v>0</v>
      </c>
      <c r="J19" s="354">
        <f>I19/I16*100</f>
        <v>0</v>
      </c>
      <c r="K19" s="33">
        <v>0</v>
      </c>
      <c r="L19" s="33">
        <v>0</v>
      </c>
      <c r="M19" s="354">
        <f t="shared" ref="M19:M20" si="2">L19/$O$16*100</f>
        <v>0</v>
      </c>
      <c r="N19" s="33">
        <v>0</v>
      </c>
      <c r="O19" s="33">
        <v>0</v>
      </c>
      <c r="P19" s="33">
        <v>0</v>
      </c>
      <c r="Q19" s="38">
        <v>0</v>
      </c>
      <c r="R19" s="38">
        <v>0</v>
      </c>
      <c r="S19" s="591">
        <v>0</v>
      </c>
    </row>
    <row r="20" spans="1:27" ht="15" customHeight="1">
      <c r="A20" s="852"/>
      <c r="B20" s="362"/>
      <c r="C20" s="492" t="s">
        <v>200</v>
      </c>
      <c r="D20" s="39"/>
      <c r="E20" s="33">
        <v>10200</v>
      </c>
      <c r="F20" s="33">
        <v>0</v>
      </c>
      <c r="G20" s="353">
        <f>F20/F16*100</f>
        <v>0</v>
      </c>
      <c r="H20" s="33">
        <v>8575</v>
      </c>
      <c r="I20" s="33">
        <v>0</v>
      </c>
      <c r="J20" s="354">
        <f>I20/I16*100</f>
        <v>0</v>
      </c>
      <c r="K20" s="33">
        <v>12258</v>
      </c>
      <c r="L20" s="33">
        <v>0</v>
      </c>
      <c r="M20" s="354">
        <f t="shared" si="2"/>
        <v>0</v>
      </c>
      <c r="N20" s="33">
        <v>15000</v>
      </c>
      <c r="O20" s="33">
        <v>0</v>
      </c>
      <c r="P20" s="33">
        <v>0</v>
      </c>
      <c r="Q20" s="38">
        <v>14548</v>
      </c>
      <c r="R20" s="38">
        <v>0</v>
      </c>
      <c r="S20" s="591">
        <v>0</v>
      </c>
    </row>
    <row r="21" spans="1:27" ht="5.25" customHeight="1">
      <c r="A21" s="363"/>
      <c r="B21" s="495"/>
      <c r="C21" s="357"/>
      <c r="D21" s="364"/>
      <c r="E21" s="33"/>
      <c r="F21" s="33"/>
      <c r="G21" s="353"/>
      <c r="H21" s="33"/>
      <c r="I21" s="33"/>
      <c r="J21" s="353"/>
      <c r="K21" s="110"/>
      <c r="L21" s="110"/>
      <c r="M21" s="110"/>
      <c r="N21" s="110"/>
      <c r="O21" s="110"/>
      <c r="P21" s="110"/>
      <c r="Q21" s="592"/>
      <c r="R21" s="592"/>
      <c r="S21" s="589"/>
      <c r="T21" s="110"/>
      <c r="U21" s="110"/>
      <c r="V21" s="110"/>
      <c r="W21" s="110"/>
      <c r="X21" s="110"/>
      <c r="Y21" s="110"/>
      <c r="Z21" s="110"/>
      <c r="AA21" s="110"/>
    </row>
    <row r="22" spans="1:27" ht="15" customHeight="1" thickBot="1">
      <c r="A22" s="225"/>
      <c r="B22" s="366"/>
      <c r="C22" s="367" t="s">
        <v>201</v>
      </c>
      <c r="D22" s="313"/>
      <c r="E22" s="255"/>
      <c r="F22" s="516">
        <f>F6-F16</f>
        <v>47648</v>
      </c>
      <c r="G22" s="368" t="s">
        <v>202</v>
      </c>
      <c r="H22" s="255"/>
      <c r="I22" s="516">
        <f>I6-I16</f>
        <v>24125</v>
      </c>
      <c r="J22" s="368" t="s">
        <v>202</v>
      </c>
      <c r="K22" s="271"/>
      <c r="L22" s="516">
        <f>L6-L16</f>
        <v>32444</v>
      </c>
      <c r="M22" s="368" t="s">
        <v>202</v>
      </c>
      <c r="N22" s="271"/>
      <c r="O22" s="516">
        <f>O6-O16</f>
        <v>37345</v>
      </c>
      <c r="P22" s="368" t="s">
        <v>202</v>
      </c>
      <c r="Q22" s="593"/>
      <c r="R22" s="319">
        <f>R6-R16</f>
        <v>44533</v>
      </c>
      <c r="S22" s="594" t="s">
        <v>202</v>
      </c>
    </row>
    <row r="23" spans="1:27" ht="15" customHeight="1">
      <c r="A23" s="28" t="s">
        <v>383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M23" s="28"/>
      <c r="P23" s="246"/>
      <c r="S23" s="246" t="s">
        <v>203</v>
      </c>
    </row>
    <row r="24" spans="1:27" ht="15" customHeight="1">
      <c r="A24" s="28" t="s">
        <v>204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27" ht="15" customHeight="1" thickBot="1">
      <c r="A25" s="28" t="s">
        <v>358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P25" s="352"/>
      <c r="S25" s="352" t="s">
        <v>1</v>
      </c>
    </row>
    <row r="26" spans="1:27" ht="15.95" customHeight="1">
      <c r="A26" s="712" t="s">
        <v>187</v>
      </c>
      <c r="B26" s="713"/>
      <c r="C26" s="713"/>
      <c r="D26" s="713"/>
      <c r="E26" s="713" t="s">
        <v>419</v>
      </c>
      <c r="F26" s="713"/>
      <c r="G26" s="713"/>
      <c r="H26" s="713" t="s">
        <v>420</v>
      </c>
      <c r="I26" s="713"/>
      <c r="J26" s="713"/>
      <c r="K26" s="713" t="s">
        <v>421</v>
      </c>
      <c r="L26" s="713"/>
      <c r="M26" s="713"/>
      <c r="N26" s="745" t="s">
        <v>417</v>
      </c>
      <c r="O26" s="745"/>
      <c r="P26" s="745"/>
      <c r="Q26" s="717" t="s">
        <v>416</v>
      </c>
      <c r="R26" s="717"/>
      <c r="S26" s="718"/>
    </row>
    <row r="27" spans="1:27" ht="15.95" customHeight="1">
      <c r="A27" s="714"/>
      <c r="B27" s="715"/>
      <c r="C27" s="715"/>
      <c r="D27" s="715"/>
      <c r="E27" s="493" t="s">
        <v>31</v>
      </c>
      <c r="F27" s="493" t="s">
        <v>32</v>
      </c>
      <c r="G27" s="491" t="s">
        <v>34</v>
      </c>
      <c r="H27" s="493" t="s">
        <v>31</v>
      </c>
      <c r="I27" s="493" t="s">
        <v>32</v>
      </c>
      <c r="J27" s="491" t="s">
        <v>34</v>
      </c>
      <c r="K27" s="650" t="s">
        <v>31</v>
      </c>
      <c r="L27" s="650" t="s">
        <v>32</v>
      </c>
      <c r="M27" s="650" t="s">
        <v>34</v>
      </c>
      <c r="N27" s="650" t="s">
        <v>31</v>
      </c>
      <c r="O27" s="650" t="s">
        <v>32</v>
      </c>
      <c r="P27" s="650" t="s">
        <v>34</v>
      </c>
      <c r="Q27" s="455" t="s">
        <v>31</v>
      </c>
      <c r="R27" s="455" t="s">
        <v>32</v>
      </c>
      <c r="S27" s="652" t="s">
        <v>34</v>
      </c>
    </row>
    <row r="28" spans="1:27" ht="5.25" customHeight="1">
      <c r="A28" s="853" t="s">
        <v>205</v>
      </c>
      <c r="B28" s="494"/>
      <c r="C28" s="36"/>
      <c r="D28" s="37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586"/>
      <c r="R28" s="586"/>
      <c r="S28" s="587"/>
    </row>
    <row r="29" spans="1:27" ht="15" customHeight="1">
      <c r="A29" s="853"/>
      <c r="B29" s="722" t="s">
        <v>206</v>
      </c>
      <c r="C29" s="722"/>
      <c r="D29" s="722"/>
      <c r="E29" s="33">
        <f>SUM(E30:E41)</f>
        <v>13215907</v>
      </c>
      <c r="F29" s="33">
        <f>SUM(F30:F41)</f>
        <v>12906569</v>
      </c>
      <c r="G29" s="369">
        <v>100</v>
      </c>
      <c r="H29" s="33">
        <f>SUM(H30:H41)</f>
        <v>13622123</v>
      </c>
      <c r="I29" s="33">
        <f>SUM(I30:I41)</f>
        <v>13187572</v>
      </c>
      <c r="J29" s="369">
        <v>100</v>
      </c>
      <c r="K29" s="33">
        <f>SUM(K30:K41)</f>
        <v>14302108</v>
      </c>
      <c r="L29" s="33">
        <f>SUM(L30:L41)</f>
        <v>13958728</v>
      </c>
      <c r="M29" s="369">
        <v>100</v>
      </c>
      <c r="N29" s="33">
        <f>SUM(N30:N41)</f>
        <v>14702857</v>
      </c>
      <c r="O29" s="33">
        <f>SUM(O30:O41)</f>
        <v>13909493</v>
      </c>
      <c r="P29" s="354">
        <f>ROUND(O29/O29,5)*100</f>
        <v>100</v>
      </c>
      <c r="Q29" s="38">
        <f>SUM(Q30:Q41)</f>
        <v>15034510</v>
      </c>
      <c r="R29" s="38">
        <f>SUM(R30:R41)</f>
        <v>14142349</v>
      </c>
      <c r="S29" s="588">
        <f>ROUND(R29/$R$29,5)*100</f>
        <v>100</v>
      </c>
    </row>
    <row r="30" spans="1:27" ht="15" customHeight="1">
      <c r="A30" s="853"/>
      <c r="B30" s="41"/>
      <c r="C30" s="492" t="s">
        <v>207</v>
      </c>
      <c r="D30" s="30"/>
      <c r="E30" s="42">
        <v>2341885</v>
      </c>
      <c r="F30" s="33">
        <v>2232614</v>
      </c>
      <c r="G30" s="353">
        <f>ROUND(F30/F29,5)*100</f>
        <v>17.297999999999998</v>
      </c>
      <c r="H30" s="42">
        <v>2226378</v>
      </c>
      <c r="I30" s="33">
        <v>2262282</v>
      </c>
      <c r="J30" s="353">
        <f>ROUND(I30/I29,5)*100</f>
        <v>17.155000000000001</v>
      </c>
      <c r="K30" s="42">
        <v>2287523</v>
      </c>
      <c r="L30" s="33">
        <v>2234506</v>
      </c>
      <c r="M30" s="353">
        <f>ROUND(L30/L29,5)*100</f>
        <v>16.007999999999999</v>
      </c>
      <c r="N30" s="42">
        <v>2361339</v>
      </c>
      <c r="O30" s="33">
        <v>2187155</v>
      </c>
      <c r="P30" s="354">
        <f>ROUND(O30/O29,5)*100</f>
        <v>15.723999999999998</v>
      </c>
      <c r="Q30" s="674">
        <v>2191192</v>
      </c>
      <c r="R30" s="38">
        <v>2158944</v>
      </c>
      <c r="S30" s="588">
        <f>ROUND(R30/$R$29,5)*100</f>
        <v>15.265999999999998</v>
      </c>
    </row>
    <row r="31" spans="1:27" ht="15" customHeight="1">
      <c r="A31" s="853"/>
      <c r="B31" s="41"/>
      <c r="C31" s="492" t="s">
        <v>48</v>
      </c>
      <c r="D31" s="30"/>
      <c r="E31" s="42">
        <v>3660</v>
      </c>
      <c r="F31" s="33">
        <v>3961</v>
      </c>
      <c r="G31" s="353">
        <f>ROUND(F31/F29,5)*100</f>
        <v>3.1E-2</v>
      </c>
      <c r="H31" s="42">
        <v>4102</v>
      </c>
      <c r="I31" s="33">
        <v>4128</v>
      </c>
      <c r="J31" s="353">
        <f>ROUND(I31/I29,5)*100</f>
        <v>3.1E-2</v>
      </c>
      <c r="K31" s="42">
        <v>4020</v>
      </c>
      <c r="L31" s="33">
        <v>3899</v>
      </c>
      <c r="M31" s="353">
        <f>ROUND(L31/L29,5)*100</f>
        <v>2.7999999999999997E-2</v>
      </c>
      <c r="N31" s="42">
        <v>4127</v>
      </c>
      <c r="O31" s="33">
        <v>3923</v>
      </c>
      <c r="P31" s="548">
        <f>ROUND(O31/O29,5)*100</f>
        <v>2.7999999999999997E-2</v>
      </c>
      <c r="Q31" s="674">
        <v>3898</v>
      </c>
      <c r="R31" s="38">
        <v>3948</v>
      </c>
      <c r="S31" s="675">
        <f>ROUND(R31/$R$29,5)*100</f>
        <v>2.7999999999999997E-2</v>
      </c>
    </row>
    <row r="32" spans="1:27" ht="15" customHeight="1">
      <c r="A32" s="853"/>
      <c r="B32" s="41"/>
      <c r="C32" s="492" t="s">
        <v>190</v>
      </c>
      <c r="D32" s="30"/>
      <c r="E32" s="42">
        <v>5032410</v>
      </c>
      <c r="F32" s="33">
        <v>5077369</v>
      </c>
      <c r="G32" s="353">
        <f>ROUND(F32/F29,5)*100</f>
        <v>39.338999999999999</v>
      </c>
      <c r="H32" s="42">
        <v>5154592</v>
      </c>
      <c r="I32" s="33">
        <v>5057743</v>
      </c>
      <c r="J32" s="353">
        <f>ROUND(I32/I29,5)*100</f>
        <v>38.352000000000004</v>
      </c>
      <c r="K32" s="42">
        <v>5035956</v>
      </c>
      <c r="L32" s="33">
        <v>5097513</v>
      </c>
      <c r="M32" s="353">
        <f>ROUND(L32/L29,5)*100</f>
        <v>36.518000000000001</v>
      </c>
      <c r="N32" s="42">
        <v>5670934</v>
      </c>
      <c r="O32" s="33">
        <v>5342390</v>
      </c>
      <c r="P32" s="354">
        <f>ROUND(O32/O29,5)*100</f>
        <v>38.408000000000001</v>
      </c>
      <c r="Q32" s="674">
        <v>5497007</v>
      </c>
      <c r="R32" s="38">
        <v>5838479</v>
      </c>
      <c r="S32" s="588">
        <f t="shared" ref="S32:S40" si="3">ROUND(R32/$R$29,5)*100</f>
        <v>41.283999999999999</v>
      </c>
    </row>
    <row r="33" spans="1:32" ht="15" customHeight="1">
      <c r="A33" s="853"/>
      <c r="B33" s="41"/>
      <c r="C33" s="492" t="s">
        <v>208</v>
      </c>
      <c r="D33" s="30"/>
      <c r="E33" s="42">
        <v>150191</v>
      </c>
      <c r="F33" s="33">
        <v>233923</v>
      </c>
      <c r="G33" s="353">
        <f>ROUND(F33/F29,5)*100+0.1</f>
        <v>1.9120000000000001</v>
      </c>
      <c r="H33" s="42">
        <v>391836</v>
      </c>
      <c r="I33" s="33">
        <v>423265</v>
      </c>
      <c r="J33" s="353">
        <f>ROUND(I33/I29,5)*100</f>
        <v>3.2099999999999995</v>
      </c>
      <c r="K33" s="42">
        <v>469208</v>
      </c>
      <c r="L33" s="33">
        <v>442724</v>
      </c>
      <c r="M33" s="353">
        <f>ROUND(L33/L29,5)*100</f>
        <v>3.1719999999999997</v>
      </c>
      <c r="N33" s="42">
        <v>447479</v>
      </c>
      <c r="O33" s="33">
        <v>411907</v>
      </c>
      <c r="P33" s="354">
        <f>ROUND(O33/O29,5)*100</f>
        <v>2.9610000000000003</v>
      </c>
      <c r="Q33" s="674">
        <v>436914</v>
      </c>
      <c r="R33" s="38">
        <v>411157</v>
      </c>
      <c r="S33" s="588">
        <f t="shared" si="3"/>
        <v>2.907</v>
      </c>
    </row>
    <row r="34" spans="1:32" ht="15" customHeight="1">
      <c r="A34" s="853"/>
      <c r="B34" s="41"/>
      <c r="C34" s="492" t="s">
        <v>209</v>
      </c>
      <c r="D34" s="30"/>
      <c r="E34" s="42">
        <v>772093</v>
      </c>
      <c r="F34" s="33">
        <v>774965</v>
      </c>
      <c r="G34" s="353">
        <f>ROUND(F34/F29,5)*100</f>
        <v>6.0040000000000004</v>
      </c>
      <c r="H34" s="42">
        <v>956576</v>
      </c>
      <c r="I34" s="33">
        <v>956577</v>
      </c>
      <c r="J34" s="353">
        <f>ROUND(I34/I29,5)*100</f>
        <v>7.2539999999999996</v>
      </c>
      <c r="K34" s="42">
        <v>870517</v>
      </c>
      <c r="L34" s="33">
        <v>870518</v>
      </c>
      <c r="M34" s="353">
        <f>ROUND(L34/L29,5)*100</f>
        <v>6.2359999999999998</v>
      </c>
      <c r="N34" s="42">
        <v>558682</v>
      </c>
      <c r="O34" s="33">
        <v>558683</v>
      </c>
      <c r="P34" s="354">
        <f>ROUND(O34/O29,5)*100</f>
        <v>4.0169999999999995</v>
      </c>
      <c r="Q34" s="674">
        <v>489481</v>
      </c>
      <c r="R34" s="38">
        <v>489482</v>
      </c>
      <c r="S34" s="588">
        <f t="shared" si="3"/>
        <v>3.4610000000000003</v>
      </c>
    </row>
    <row r="35" spans="1:32" ht="15" customHeight="1">
      <c r="A35" s="853"/>
      <c r="B35" s="41"/>
      <c r="C35" s="492" t="s">
        <v>50</v>
      </c>
      <c r="D35" s="30"/>
      <c r="E35" s="42">
        <v>738756</v>
      </c>
      <c r="F35" s="33">
        <v>704202</v>
      </c>
      <c r="G35" s="353">
        <f>ROUND(F35/F29,5)*100</f>
        <v>5.4559999999999995</v>
      </c>
      <c r="H35" s="42">
        <v>809111</v>
      </c>
      <c r="I35" s="33">
        <v>727564</v>
      </c>
      <c r="J35" s="353">
        <f>ROUND(I35/I29,5)*100</f>
        <v>5.5169999999999995</v>
      </c>
      <c r="K35" s="42">
        <v>999467</v>
      </c>
      <c r="L35" s="33">
        <v>966402</v>
      </c>
      <c r="M35" s="353">
        <f>ROUND(L35/L29,5)*100</f>
        <v>6.923</v>
      </c>
      <c r="N35" s="42">
        <v>1072562</v>
      </c>
      <c r="O35" s="33">
        <v>1002542</v>
      </c>
      <c r="P35" s="354">
        <f>ROUND(O35/O29,5)*100</f>
        <v>7.2080000000000002</v>
      </c>
      <c r="Q35" s="674">
        <v>1017838</v>
      </c>
      <c r="R35" s="38">
        <v>1062432</v>
      </c>
      <c r="S35" s="588">
        <f t="shared" si="3"/>
        <v>7.5120000000000005</v>
      </c>
    </row>
    <row r="36" spans="1:32" ht="15" customHeight="1">
      <c r="A36" s="853"/>
      <c r="B36" s="41"/>
      <c r="C36" s="492" t="s">
        <v>210</v>
      </c>
      <c r="D36" s="30"/>
      <c r="E36" s="42">
        <v>1</v>
      </c>
      <c r="F36" s="33">
        <v>0</v>
      </c>
      <c r="G36" s="353">
        <f>ROUND(F36/F29,5)*100</f>
        <v>0</v>
      </c>
      <c r="H36" s="42">
        <v>1</v>
      </c>
      <c r="I36" s="33">
        <v>0</v>
      </c>
      <c r="J36" s="353">
        <f>ROUND(I36/I29,5)*100</f>
        <v>0</v>
      </c>
      <c r="K36" s="42">
        <v>1</v>
      </c>
      <c r="L36" s="33">
        <v>0</v>
      </c>
      <c r="M36" s="353">
        <f>ROUND(L36/L29,5)*100</f>
        <v>0</v>
      </c>
      <c r="N36" s="42">
        <v>1</v>
      </c>
      <c r="O36" s="33">
        <v>0</v>
      </c>
      <c r="P36" s="33">
        <v>0</v>
      </c>
      <c r="Q36" s="674">
        <v>1</v>
      </c>
      <c r="R36" s="38">
        <v>0</v>
      </c>
      <c r="S36" s="591">
        <v>0</v>
      </c>
    </row>
    <row r="37" spans="1:32" ht="15" customHeight="1">
      <c r="A37" s="853"/>
      <c r="B37" s="41"/>
      <c r="C37" s="492" t="s">
        <v>211</v>
      </c>
      <c r="D37" s="30"/>
      <c r="E37" s="42">
        <v>2242391</v>
      </c>
      <c r="F37" s="33">
        <v>2131115</v>
      </c>
      <c r="G37" s="353">
        <f>ROUND(F37/F29,5)*100</f>
        <v>16.512</v>
      </c>
      <c r="H37" s="42">
        <v>2337736</v>
      </c>
      <c r="I37" s="33">
        <v>2005114</v>
      </c>
      <c r="J37" s="353">
        <f>ROUND(I37/I29,5)*100</f>
        <v>15.204999999999998</v>
      </c>
      <c r="K37" s="42">
        <v>2518699</v>
      </c>
      <c r="L37" s="33">
        <v>2204447</v>
      </c>
      <c r="M37" s="353">
        <f>ROUND(L37/L29,5)*100</f>
        <v>15.792999999999999</v>
      </c>
      <c r="N37" s="42">
        <v>2444880</v>
      </c>
      <c r="O37" s="33">
        <v>2233492</v>
      </c>
      <c r="P37" s="354">
        <f>ROUND(O37/O29,5)*100</f>
        <v>16.056999999999999</v>
      </c>
      <c r="Q37" s="674">
        <v>2498926</v>
      </c>
      <c r="R37" s="38">
        <v>2412813</v>
      </c>
      <c r="S37" s="588">
        <f t="shared" si="3"/>
        <v>17.061</v>
      </c>
    </row>
    <row r="38" spans="1:32" ht="15" customHeight="1">
      <c r="A38" s="853"/>
      <c r="B38" s="41"/>
      <c r="C38" s="492" t="s">
        <v>51</v>
      </c>
      <c r="D38" s="30"/>
      <c r="E38" s="42">
        <v>1</v>
      </c>
      <c r="F38" s="33">
        <v>0</v>
      </c>
      <c r="G38" s="353">
        <f>ROUND(F38/F29,5)*100</f>
        <v>0</v>
      </c>
      <c r="H38" s="42">
        <v>1</v>
      </c>
      <c r="I38" s="33">
        <v>0</v>
      </c>
      <c r="J38" s="353">
        <f>ROUND(I38/I29,5)*100</f>
        <v>0</v>
      </c>
      <c r="K38" s="42">
        <v>1</v>
      </c>
      <c r="L38" s="33">
        <v>0</v>
      </c>
      <c r="M38" s="353">
        <f>ROUND(L38/L29,5)*100</f>
        <v>0</v>
      </c>
      <c r="N38" s="42">
        <v>1</v>
      </c>
      <c r="O38" s="33">
        <v>0</v>
      </c>
      <c r="P38" s="33">
        <v>0</v>
      </c>
      <c r="Q38" s="674">
        <v>1</v>
      </c>
      <c r="R38" s="38">
        <v>0</v>
      </c>
      <c r="S38" s="591">
        <v>0</v>
      </c>
    </row>
    <row r="39" spans="1:32" ht="15" customHeight="1">
      <c r="A39" s="853"/>
      <c r="B39" s="41"/>
      <c r="C39" s="492" t="s">
        <v>191</v>
      </c>
      <c r="D39" s="30"/>
      <c r="E39" s="42">
        <v>1726069</v>
      </c>
      <c r="F39" s="33">
        <v>1726068</v>
      </c>
      <c r="G39" s="353">
        <f>ROUND(F39/F29,5)*100</f>
        <v>13.374000000000001</v>
      </c>
      <c r="H39" s="42">
        <v>1622968</v>
      </c>
      <c r="I39" s="33">
        <v>1622967</v>
      </c>
      <c r="J39" s="353">
        <f>ROUND(I39/I29,5)*100</f>
        <v>12.307</v>
      </c>
      <c r="K39" s="42">
        <v>1772981</v>
      </c>
      <c r="L39" s="33">
        <v>1772982</v>
      </c>
      <c r="M39" s="353">
        <f>ROUND(L39/L29,5)*100</f>
        <v>12.702</v>
      </c>
      <c r="N39" s="42">
        <v>1937142</v>
      </c>
      <c r="O39" s="33">
        <v>1937142</v>
      </c>
      <c r="P39" s="354">
        <f>ROUND(O39/O29,5)*100</f>
        <v>13.927</v>
      </c>
      <c r="Q39" s="674">
        <v>1731079</v>
      </c>
      <c r="R39" s="38">
        <v>1731078</v>
      </c>
      <c r="S39" s="588">
        <f t="shared" si="3"/>
        <v>12.24</v>
      </c>
    </row>
    <row r="40" spans="1:32" ht="15" customHeight="1">
      <c r="A40" s="853"/>
      <c r="B40" s="41"/>
      <c r="C40" s="492" t="s">
        <v>192</v>
      </c>
      <c r="D40" s="30"/>
      <c r="E40" s="42">
        <v>2</v>
      </c>
      <c r="F40" s="33">
        <v>0</v>
      </c>
      <c r="G40" s="353">
        <f>ROUND(F40/F29,5)*100</f>
        <v>0</v>
      </c>
      <c r="H40" s="42">
        <v>95068</v>
      </c>
      <c r="I40" s="33">
        <v>95068</v>
      </c>
      <c r="J40" s="353">
        <f>ROUND(I40/I29,5)*100</f>
        <v>0.72099999999999997</v>
      </c>
      <c r="K40" s="42">
        <v>322416</v>
      </c>
      <c r="L40" s="33">
        <v>322416</v>
      </c>
      <c r="M40" s="353">
        <f>ROUND(L40/L29,5)*100</f>
        <v>2.31</v>
      </c>
      <c r="N40" s="42">
        <v>189935</v>
      </c>
      <c r="O40" s="33">
        <v>189934</v>
      </c>
      <c r="P40" s="354">
        <f>ROUND(O40/O29,5)*100</f>
        <v>1.365</v>
      </c>
      <c r="Q40" s="674">
        <v>2</v>
      </c>
      <c r="R40" s="38">
        <v>0</v>
      </c>
      <c r="S40" s="588">
        <f t="shared" si="3"/>
        <v>0</v>
      </c>
    </row>
    <row r="41" spans="1:32" ht="15" customHeight="1">
      <c r="A41" s="853"/>
      <c r="B41" s="41"/>
      <c r="C41" s="492" t="s">
        <v>212</v>
      </c>
      <c r="D41" s="30"/>
      <c r="E41" s="42">
        <v>208448</v>
      </c>
      <c r="F41" s="33">
        <v>22352</v>
      </c>
      <c r="G41" s="353">
        <f>ROUND(F41/F29,5)*100</f>
        <v>0.17299999999999999</v>
      </c>
      <c r="H41" s="42">
        <v>23754</v>
      </c>
      <c r="I41" s="33">
        <v>32864</v>
      </c>
      <c r="J41" s="353">
        <f>ROUND(I41/I29,5)*100</f>
        <v>0.249</v>
      </c>
      <c r="K41" s="42">
        <v>21319</v>
      </c>
      <c r="L41" s="33">
        <v>43321</v>
      </c>
      <c r="M41" s="353">
        <f>ROUND(L41/L29,5)*100</f>
        <v>0.31</v>
      </c>
      <c r="N41" s="42">
        <v>15775</v>
      </c>
      <c r="O41" s="33">
        <v>42325</v>
      </c>
      <c r="P41" s="353">
        <f>ROUND(O41/O29,5)*100</f>
        <v>0.30399999999999999</v>
      </c>
      <c r="Q41" s="674">
        <v>1168171</v>
      </c>
      <c r="R41" s="38">
        <v>34016</v>
      </c>
      <c r="S41" s="676">
        <f>ROUND(R41/$R$29,5)*100</f>
        <v>0.24099999999999999</v>
      </c>
    </row>
    <row r="42" spans="1:32" ht="3.75" customHeight="1">
      <c r="A42" s="853"/>
      <c r="B42" s="495"/>
      <c r="C42" s="370"/>
      <c r="D42" s="364"/>
      <c r="E42" s="33"/>
      <c r="F42" s="33"/>
      <c r="G42" s="353"/>
      <c r="H42" s="38"/>
      <c r="I42" s="38"/>
      <c r="J42" s="371"/>
      <c r="K42" s="38"/>
      <c r="L42" s="38"/>
      <c r="M42" s="371"/>
      <c r="N42" s="110"/>
      <c r="O42" s="110"/>
      <c r="P42" s="110"/>
      <c r="Q42" s="592"/>
      <c r="R42" s="592"/>
      <c r="S42" s="589"/>
      <c r="T42" s="110"/>
      <c r="U42" s="110"/>
    </row>
    <row r="43" spans="1:32" ht="3.75" customHeight="1">
      <c r="A43" s="853" t="s">
        <v>213</v>
      </c>
      <c r="B43" s="41"/>
      <c r="C43" s="18"/>
      <c r="D43" s="30"/>
      <c r="E43" s="33"/>
      <c r="F43" s="33"/>
      <c r="G43" s="353"/>
      <c r="H43" s="38"/>
      <c r="I43" s="38"/>
      <c r="J43" s="371"/>
      <c r="K43" s="38"/>
      <c r="L43" s="38"/>
      <c r="M43" s="371"/>
      <c r="N43" s="110"/>
      <c r="O43" s="110"/>
      <c r="P43" s="110"/>
      <c r="Q43" s="592"/>
      <c r="R43" s="592"/>
      <c r="S43" s="589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</row>
    <row r="44" spans="1:32" ht="15" customHeight="1">
      <c r="A44" s="853"/>
      <c r="B44" s="722" t="s">
        <v>214</v>
      </c>
      <c r="C44" s="722"/>
      <c r="D44" s="722"/>
      <c r="E44" s="33">
        <f>SUM(E45:E57)</f>
        <v>13215907</v>
      </c>
      <c r="F44" s="33">
        <f>SUM(F45:F57)</f>
        <v>12811501</v>
      </c>
      <c r="G44" s="353">
        <f>SUM(G45:G57)</f>
        <v>100.001</v>
      </c>
      <c r="H44" s="33">
        <f>SUM(H45:H57)</f>
        <v>13622123</v>
      </c>
      <c r="I44" s="33">
        <f>SUM(I45:I57)</f>
        <v>12865156</v>
      </c>
      <c r="J44" s="353">
        <v>100</v>
      </c>
      <c r="K44" s="33">
        <f>SUM(K45:K57)</f>
        <v>14302108</v>
      </c>
      <c r="L44" s="33">
        <f>SUM(L45:L57)</f>
        <v>13768794</v>
      </c>
      <c r="M44" s="353">
        <v>100</v>
      </c>
      <c r="N44" s="33">
        <f>SUM(N45:N57)</f>
        <v>14702857</v>
      </c>
      <c r="O44" s="33">
        <f>SUM(O45:O57)</f>
        <v>14068815</v>
      </c>
      <c r="P44" s="354">
        <f>ROUND(O44/O44,5)*100</f>
        <v>100</v>
      </c>
      <c r="Q44" s="38">
        <f>SUM(Q45:Q57)</f>
        <v>15034510</v>
      </c>
      <c r="R44" s="38">
        <f>SUM(R45:R57)</f>
        <v>14265656</v>
      </c>
      <c r="S44" s="588">
        <f>ROUND(R44/$R$44,5)*100</f>
        <v>100</v>
      </c>
      <c r="T44" s="110"/>
      <c r="U44" s="38"/>
      <c r="V44" s="268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</row>
    <row r="45" spans="1:32" ht="15" customHeight="1">
      <c r="A45" s="853"/>
      <c r="B45" s="41"/>
      <c r="C45" s="492" t="s">
        <v>215</v>
      </c>
      <c r="D45" s="30"/>
      <c r="E45" s="33">
        <v>327071</v>
      </c>
      <c r="F45" s="33">
        <v>307100</v>
      </c>
      <c r="G45" s="353">
        <f>ROUND(F45/F44,5)*100</f>
        <v>2.3970000000000002</v>
      </c>
      <c r="H45" s="33">
        <v>298696</v>
      </c>
      <c r="I45" s="33">
        <v>279823</v>
      </c>
      <c r="J45" s="353">
        <f>ROUND(I45/I44,5)*100</f>
        <v>2.1749999999999998</v>
      </c>
      <c r="K45" s="33">
        <v>289210</v>
      </c>
      <c r="L45" s="33">
        <v>273738</v>
      </c>
      <c r="M45" s="353">
        <f>ROUND(L45/L44,5)*100</f>
        <v>1.9879999999999998</v>
      </c>
      <c r="N45" s="33">
        <v>276145</v>
      </c>
      <c r="O45" s="33">
        <v>253963</v>
      </c>
      <c r="P45" s="354">
        <f>ROUND(O45/O44,5)*100</f>
        <v>1.8049999999999999</v>
      </c>
      <c r="Q45" s="38">
        <v>264391</v>
      </c>
      <c r="R45" s="38">
        <v>249371</v>
      </c>
      <c r="S45" s="588">
        <f>ROUND(R45/$R$44,5)*100</f>
        <v>1.748</v>
      </c>
      <c r="U45" s="33"/>
    </row>
    <row r="46" spans="1:32" ht="15" customHeight="1">
      <c r="A46" s="853"/>
      <c r="B46" s="41"/>
      <c r="C46" s="492" t="s">
        <v>216</v>
      </c>
      <c r="D46" s="30"/>
      <c r="E46" s="33">
        <v>8059116</v>
      </c>
      <c r="F46" s="33">
        <v>7910448</v>
      </c>
      <c r="G46" s="353">
        <f>ROUND(F46/F44,5)*100</f>
        <v>61.745000000000005</v>
      </c>
      <c r="H46" s="33">
        <v>8253429</v>
      </c>
      <c r="I46" s="33">
        <v>7910071</v>
      </c>
      <c r="J46" s="353">
        <f>ROUND(I46/I44,5)*100</f>
        <v>61.484000000000009</v>
      </c>
      <c r="K46" s="33">
        <v>8429188</v>
      </c>
      <c r="L46" s="33">
        <v>8237380</v>
      </c>
      <c r="M46" s="353">
        <f>ROUND(L46/L44,5)*100</f>
        <v>59.826000000000001</v>
      </c>
      <c r="N46" s="33">
        <v>8610037</v>
      </c>
      <c r="O46" s="33">
        <v>8219053</v>
      </c>
      <c r="P46" s="354">
        <f>ROUND(O46/O44,5)*100</f>
        <v>58.42</v>
      </c>
      <c r="Q46" s="38">
        <v>9041119</v>
      </c>
      <c r="R46" s="38">
        <v>8456056</v>
      </c>
      <c r="S46" s="588">
        <f t="shared" ref="S46:S56" si="4">ROUND(R46/$R$44,5)*100</f>
        <v>59.275999999999996</v>
      </c>
      <c r="U46" s="33"/>
    </row>
    <row r="47" spans="1:32" ht="15" customHeight="1">
      <c r="A47" s="853"/>
      <c r="B47" s="41"/>
      <c r="C47" s="492" t="s">
        <v>217</v>
      </c>
      <c r="D47" s="30"/>
      <c r="E47" s="33">
        <v>1487395</v>
      </c>
      <c r="F47" s="33">
        <v>1487379</v>
      </c>
      <c r="G47" s="353">
        <f>ROUND(F47/F44,5)*100</f>
        <v>11.61</v>
      </c>
      <c r="H47" s="33">
        <v>1595816</v>
      </c>
      <c r="I47" s="33">
        <v>1595769</v>
      </c>
      <c r="J47" s="353">
        <f>ROUND(I47/I44,5)*100</f>
        <v>12.404</v>
      </c>
      <c r="K47" s="33">
        <v>1762386</v>
      </c>
      <c r="L47" s="33">
        <v>1762317</v>
      </c>
      <c r="M47" s="353">
        <f>ROUND(L47/L44,5)*100</f>
        <v>12.798999999999999</v>
      </c>
      <c r="N47" s="33">
        <v>1860672</v>
      </c>
      <c r="O47" s="33">
        <v>1860671</v>
      </c>
      <c r="P47" s="354">
        <f>ROUND(O47/O44,5)*100</f>
        <v>13.225000000000001</v>
      </c>
      <c r="Q47" s="38">
        <v>1844538</v>
      </c>
      <c r="R47" s="38">
        <v>1844538</v>
      </c>
      <c r="S47" s="588">
        <f t="shared" si="4"/>
        <v>12.93</v>
      </c>
      <c r="U47" s="33"/>
    </row>
    <row r="48" spans="1:32" ht="15" customHeight="1">
      <c r="A48" s="853"/>
      <c r="B48" s="41"/>
      <c r="C48" s="492" t="s">
        <v>218</v>
      </c>
      <c r="D48" s="30"/>
      <c r="E48" s="33">
        <v>2739</v>
      </c>
      <c r="F48" s="33">
        <v>2585</v>
      </c>
      <c r="G48" s="353">
        <f>ROUND(F48/F44,5)*100</f>
        <v>0.02</v>
      </c>
      <c r="H48" s="33">
        <v>4858</v>
      </c>
      <c r="I48" s="33">
        <v>4735</v>
      </c>
      <c r="J48" s="353">
        <f>ROUND(I48/I44,5)*100</f>
        <v>3.6999999999999998E-2</v>
      </c>
      <c r="K48" s="33">
        <v>2181</v>
      </c>
      <c r="L48" s="33">
        <v>1830</v>
      </c>
      <c r="M48" s="353">
        <f>ROUND(L48/L44,5)*100</f>
        <v>1.2999999999999999E-2</v>
      </c>
      <c r="N48" s="33">
        <v>1900</v>
      </c>
      <c r="O48" s="33">
        <v>1900</v>
      </c>
      <c r="P48" s="354">
        <f>ROUND(O48/O44,5)*100</f>
        <v>1.3999999999999999E-2</v>
      </c>
      <c r="Q48" s="38">
        <v>1443</v>
      </c>
      <c r="R48" s="38">
        <v>1442</v>
      </c>
      <c r="S48" s="588">
        <f t="shared" si="4"/>
        <v>0.01</v>
      </c>
      <c r="U48" s="33"/>
    </row>
    <row r="49" spans="1:29" ht="15" customHeight="1">
      <c r="A49" s="853"/>
      <c r="B49" s="41"/>
      <c r="C49" s="492" t="s">
        <v>219</v>
      </c>
      <c r="D49" s="30"/>
      <c r="E49" s="33">
        <v>40550</v>
      </c>
      <c r="F49" s="33">
        <v>37568</v>
      </c>
      <c r="G49" s="353">
        <f>ROUND(F49/F44,5)*100</f>
        <v>0.29299999999999998</v>
      </c>
      <c r="H49" s="33">
        <v>2449</v>
      </c>
      <c r="I49" s="33">
        <v>2223</v>
      </c>
      <c r="J49" s="353">
        <f>ROUND(I49/I44,5)*100</f>
        <v>1.7000000000000001E-2</v>
      </c>
      <c r="K49" s="33">
        <v>2228</v>
      </c>
      <c r="L49" s="33">
        <v>72</v>
      </c>
      <c r="M49" s="353">
        <f>ROUND(L49/L44,5)*100</f>
        <v>1E-3</v>
      </c>
      <c r="N49" s="33">
        <v>2211</v>
      </c>
      <c r="O49" s="33">
        <v>64</v>
      </c>
      <c r="P49" s="33">
        <f>ROUND(O49/O44,5)*100</f>
        <v>0</v>
      </c>
      <c r="Q49" s="38">
        <v>61</v>
      </c>
      <c r="R49" s="38">
        <v>59</v>
      </c>
      <c r="S49" s="677">
        <f>ROUND(R49/$R$44,5)*100</f>
        <v>0</v>
      </c>
      <c r="U49" s="33"/>
    </row>
    <row r="50" spans="1:29" ht="15" customHeight="1">
      <c r="A50" s="853"/>
      <c r="B50" s="41"/>
      <c r="C50" s="492" t="s">
        <v>220</v>
      </c>
      <c r="D50" s="30"/>
      <c r="E50" s="33">
        <v>662452</v>
      </c>
      <c r="F50" s="33">
        <v>660284</v>
      </c>
      <c r="G50" s="353">
        <f>ROUND(F50/F44,5)*100</f>
        <v>5.1539999999999999</v>
      </c>
      <c r="H50" s="33">
        <v>719455</v>
      </c>
      <c r="I50" s="33">
        <v>719455</v>
      </c>
      <c r="J50" s="353">
        <f>ROUND(I50/I44,5)*100</f>
        <v>5.5919999999999996</v>
      </c>
      <c r="K50" s="33">
        <v>808295</v>
      </c>
      <c r="L50" s="33">
        <v>808294</v>
      </c>
      <c r="M50" s="353">
        <f>ROUND(L50/L44,5)*100</f>
        <v>5.87</v>
      </c>
      <c r="N50" s="33">
        <v>892797</v>
      </c>
      <c r="O50" s="33">
        <v>892796</v>
      </c>
      <c r="P50" s="354">
        <f>ROUND(O50/O44,5)*100</f>
        <v>6.3460000000000001</v>
      </c>
      <c r="Q50" s="38">
        <v>901076</v>
      </c>
      <c r="R50" s="38">
        <v>901075</v>
      </c>
      <c r="S50" s="588">
        <f t="shared" si="4"/>
        <v>6.3159999999999989</v>
      </c>
      <c r="U50" s="33"/>
    </row>
    <row r="51" spans="1:29" ht="15" customHeight="1">
      <c r="A51" s="853"/>
      <c r="B51" s="41"/>
      <c r="C51" s="492" t="s">
        <v>221</v>
      </c>
      <c r="D51" s="30"/>
      <c r="E51" s="33">
        <v>2242391</v>
      </c>
      <c r="F51" s="33">
        <v>2045576</v>
      </c>
      <c r="G51" s="353">
        <f>ROUND(F51/F44,5)*100</f>
        <v>15.967000000000001</v>
      </c>
      <c r="H51" s="33">
        <v>2443709</v>
      </c>
      <c r="I51" s="33">
        <v>2106441</v>
      </c>
      <c r="J51" s="353">
        <f>ROUND(I51/I44,5)*100</f>
        <v>16.372999999999998</v>
      </c>
      <c r="K51" s="33">
        <v>2519165</v>
      </c>
      <c r="L51" s="33">
        <v>2250173</v>
      </c>
      <c r="M51" s="353">
        <f>ROUND(L51/L44,5)*100</f>
        <v>16.343</v>
      </c>
      <c r="N51" s="33">
        <v>2462425</v>
      </c>
      <c r="O51" s="33">
        <v>2299054</v>
      </c>
      <c r="P51" s="354">
        <f>ROUND(O51/O44,5)*100</f>
        <v>16.341000000000001</v>
      </c>
      <c r="Q51" s="38">
        <v>2499144</v>
      </c>
      <c r="R51" s="38">
        <v>2396914</v>
      </c>
      <c r="S51" s="588">
        <f t="shared" si="4"/>
        <v>16.802</v>
      </c>
      <c r="U51" s="33"/>
    </row>
    <row r="52" spans="1:29" ht="15" customHeight="1">
      <c r="A52" s="853"/>
      <c r="B52" s="41"/>
      <c r="C52" s="492" t="s">
        <v>222</v>
      </c>
      <c r="D52" s="30"/>
      <c r="E52" s="33">
        <v>127215</v>
      </c>
      <c r="F52" s="33">
        <v>118831</v>
      </c>
      <c r="G52" s="353">
        <f>ROUND(F52/F44,5)*100</f>
        <v>0.92800000000000005</v>
      </c>
      <c r="H52" s="33">
        <v>103210</v>
      </c>
      <c r="I52" s="33">
        <v>83886</v>
      </c>
      <c r="J52" s="353">
        <f>ROUND(I52/I44,5)*100</f>
        <v>0.65200000000000002</v>
      </c>
      <c r="K52" s="33">
        <v>108375</v>
      </c>
      <c r="L52" s="33">
        <v>95119</v>
      </c>
      <c r="M52" s="353">
        <f>ROUND(L52/L44,5)*100</f>
        <v>0.69100000000000006</v>
      </c>
      <c r="N52" s="33">
        <v>126529</v>
      </c>
      <c r="O52" s="33">
        <v>107677</v>
      </c>
      <c r="P52" s="354">
        <f>ROUND(O52/O44,5)*100</f>
        <v>0.76500000000000001</v>
      </c>
      <c r="Q52" s="38">
        <v>135218</v>
      </c>
      <c r="R52" s="38">
        <v>112662</v>
      </c>
      <c r="S52" s="588">
        <f t="shared" si="4"/>
        <v>0.79</v>
      </c>
      <c r="U52" s="33"/>
    </row>
    <row r="53" spans="1:29" ht="15" customHeight="1">
      <c r="A53" s="853"/>
      <c r="B53" s="41"/>
      <c r="C53" s="492" t="s">
        <v>223</v>
      </c>
      <c r="D53" s="30"/>
      <c r="E53" s="33">
        <v>1</v>
      </c>
      <c r="F53" s="353">
        <v>0</v>
      </c>
      <c r="G53" s="353">
        <f>ROUND(F53/F44,5)*100</f>
        <v>0</v>
      </c>
      <c r="H53" s="33">
        <v>19014</v>
      </c>
      <c r="I53" s="33">
        <v>19014</v>
      </c>
      <c r="J53" s="353">
        <f>ROUND(I53/I44,5)*100</f>
        <v>0.14799999999999999</v>
      </c>
      <c r="K53" s="33">
        <v>120114</v>
      </c>
      <c r="L53" s="33">
        <v>120114</v>
      </c>
      <c r="M53" s="353">
        <f>ROUND(L53/L44,5)*100</f>
        <v>0.872</v>
      </c>
      <c r="N53" s="33">
        <v>146450</v>
      </c>
      <c r="O53" s="33">
        <v>146450</v>
      </c>
      <c r="P53" s="354">
        <f>ROUND(O53/O44,5)*100</f>
        <v>1.0410000000000001</v>
      </c>
      <c r="Q53" s="38">
        <v>1</v>
      </c>
      <c r="R53" s="38">
        <v>0</v>
      </c>
      <c r="S53" s="673">
        <f t="shared" si="4"/>
        <v>0</v>
      </c>
      <c r="U53" s="33"/>
    </row>
    <row r="54" spans="1:29" ht="15" customHeight="1">
      <c r="A54" s="853"/>
      <c r="B54" s="41"/>
      <c r="C54" s="492" t="s">
        <v>198</v>
      </c>
      <c r="D54" s="30"/>
      <c r="E54" s="33">
        <v>227</v>
      </c>
      <c r="F54" s="33">
        <v>226</v>
      </c>
      <c r="G54" s="353">
        <f>ROUND(F54/F44,5)*100</f>
        <v>2E-3</v>
      </c>
      <c r="H54" s="33">
        <v>74</v>
      </c>
      <c r="I54" s="33">
        <v>67</v>
      </c>
      <c r="J54" s="353">
        <f>ROUND(I54/I44,5)*100</f>
        <v>1E-3</v>
      </c>
      <c r="K54" s="33">
        <v>100</v>
      </c>
      <c r="L54" s="33">
        <v>99</v>
      </c>
      <c r="M54" s="353">
        <f>ROUND(L54/L44,5)*100</f>
        <v>1E-3</v>
      </c>
      <c r="N54" s="33">
        <v>100</v>
      </c>
      <c r="O54" s="33">
        <v>43</v>
      </c>
      <c r="P54" s="33">
        <f>ROUND(O54/O44,5)*100</f>
        <v>0</v>
      </c>
      <c r="Q54" s="38">
        <v>125</v>
      </c>
      <c r="R54" s="38">
        <v>67</v>
      </c>
      <c r="S54" s="678">
        <f>ROUND(R54/$R$44,5)*100</f>
        <v>0</v>
      </c>
      <c r="U54" s="33"/>
    </row>
    <row r="55" spans="1:29" ht="15" customHeight="1">
      <c r="A55" s="853"/>
      <c r="B55" s="41"/>
      <c r="C55" s="492" t="s">
        <v>224</v>
      </c>
      <c r="D55" s="30"/>
      <c r="E55" s="33">
        <v>57137</v>
      </c>
      <c r="F55" s="33">
        <v>55910</v>
      </c>
      <c r="G55" s="353">
        <f>ROUND(F55/F44,5)*100</f>
        <v>0.436</v>
      </c>
      <c r="H55" s="33">
        <v>145483</v>
      </c>
      <c r="I55" s="33">
        <v>143672</v>
      </c>
      <c r="J55" s="353">
        <f>ROUND(I55/I44,5)*100</f>
        <v>1.117</v>
      </c>
      <c r="K55" s="33">
        <v>224016</v>
      </c>
      <c r="L55" s="33">
        <v>219658</v>
      </c>
      <c r="M55" s="353">
        <f>ROUND(L55/L44,5)*100</f>
        <v>1.595</v>
      </c>
      <c r="N55" s="33">
        <v>294919</v>
      </c>
      <c r="O55" s="33">
        <v>287144</v>
      </c>
      <c r="P55" s="354">
        <f>ROUND(O55/O44,5)*100</f>
        <v>2.0409999999999999</v>
      </c>
      <c r="Q55" s="38">
        <v>150684</v>
      </c>
      <c r="R55" s="38">
        <v>144150</v>
      </c>
      <c r="S55" s="679">
        <f t="shared" si="4"/>
        <v>1.01</v>
      </c>
      <c r="U55" s="33"/>
    </row>
    <row r="56" spans="1:29" ht="15" customHeight="1">
      <c r="A56" s="853"/>
      <c r="B56" s="41"/>
      <c r="C56" s="492" t="s">
        <v>200</v>
      </c>
      <c r="D56" s="30"/>
      <c r="E56" s="33">
        <v>12327</v>
      </c>
      <c r="F56" s="33">
        <v>0</v>
      </c>
      <c r="G56" s="353">
        <f>ROUND(F56/F44,5)*100</f>
        <v>0</v>
      </c>
      <c r="H56" s="33">
        <v>35930</v>
      </c>
      <c r="I56" s="33">
        <v>0</v>
      </c>
      <c r="J56" s="353">
        <f>ROUND(I56/I44,5)*100</f>
        <v>0</v>
      </c>
      <c r="K56" s="33">
        <v>36850</v>
      </c>
      <c r="L56" s="33">
        <v>0</v>
      </c>
      <c r="M56" s="353">
        <f>ROUND(L56/L44,5)*100</f>
        <v>0</v>
      </c>
      <c r="N56" s="33">
        <v>28672</v>
      </c>
      <c r="O56" s="33">
        <v>0</v>
      </c>
      <c r="P56" s="33">
        <f>ROUND(O56/O44,5)*100</f>
        <v>0</v>
      </c>
      <c r="Q56" s="38">
        <v>37387</v>
      </c>
      <c r="R56" s="38">
        <v>0</v>
      </c>
      <c r="S56" s="673">
        <f t="shared" si="4"/>
        <v>0</v>
      </c>
      <c r="U56" s="33"/>
    </row>
    <row r="57" spans="1:29" ht="15" customHeight="1">
      <c r="A57" s="853"/>
      <c r="B57" s="41"/>
      <c r="C57" s="492" t="s">
        <v>225</v>
      </c>
      <c r="D57" s="30"/>
      <c r="E57" s="33">
        <v>197286</v>
      </c>
      <c r="F57" s="33">
        <v>185594</v>
      </c>
      <c r="G57" s="353">
        <f>ROUND(F57/F44,5)*100</f>
        <v>1.4489999999999998</v>
      </c>
      <c r="H57" s="33">
        <v>0</v>
      </c>
      <c r="I57" s="33">
        <v>0</v>
      </c>
      <c r="J57" s="353">
        <f>ROUND(I57/I44,5)*100</f>
        <v>0</v>
      </c>
      <c r="K57" s="33">
        <v>0</v>
      </c>
      <c r="L57" s="33">
        <v>0</v>
      </c>
      <c r="M57" s="353">
        <f>ROUND(L57/L44,5)*100</f>
        <v>0</v>
      </c>
      <c r="N57" s="33">
        <v>0</v>
      </c>
      <c r="O57" s="33">
        <v>0</v>
      </c>
      <c r="P57" s="33">
        <f>ROUND(O57/O44,5)*100</f>
        <v>0</v>
      </c>
      <c r="Q57" s="38">
        <v>159323</v>
      </c>
      <c r="R57" s="38">
        <v>159322</v>
      </c>
      <c r="S57" s="588">
        <f>ROUND(R57/$R$44,5)*100</f>
        <v>1.117</v>
      </c>
      <c r="U57" s="33"/>
    </row>
    <row r="58" spans="1:29" ht="5.25" customHeight="1">
      <c r="A58" s="853"/>
      <c r="B58" s="495"/>
      <c r="C58" s="372"/>
      <c r="D58" s="364"/>
      <c r="E58" s="33"/>
      <c r="F58" s="33"/>
      <c r="G58" s="353"/>
      <c r="H58" s="33"/>
      <c r="I58" s="33"/>
      <c r="J58" s="353"/>
      <c r="K58" s="33"/>
      <c r="L58" s="33"/>
      <c r="M58" s="353"/>
      <c r="N58" s="110"/>
      <c r="O58" s="110"/>
      <c r="P58" s="110"/>
      <c r="Q58" s="592"/>
      <c r="R58" s="592"/>
      <c r="S58" s="589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</row>
    <row r="59" spans="1:29" ht="15" customHeight="1">
      <c r="A59" s="373" t="s">
        <v>226</v>
      </c>
      <c r="B59" s="273"/>
      <c r="C59" s="273"/>
      <c r="D59" s="34"/>
      <c r="E59" s="353">
        <f>E29-E44</f>
        <v>0</v>
      </c>
      <c r="F59" s="33">
        <f>F29-F44</f>
        <v>95068</v>
      </c>
      <c r="G59" s="353" t="s">
        <v>97</v>
      </c>
      <c r="H59" s="33">
        <v>0</v>
      </c>
      <c r="I59" s="33">
        <f>I29-I44</f>
        <v>322416</v>
      </c>
      <c r="J59" s="33">
        <v>0</v>
      </c>
      <c r="K59" s="33">
        <v>0</v>
      </c>
      <c r="L59" s="33">
        <f>L29-L44</f>
        <v>189934</v>
      </c>
      <c r="M59" s="33">
        <v>0</v>
      </c>
      <c r="N59" s="33">
        <v>0</v>
      </c>
      <c r="O59" s="671">
        <f>O29-O44</f>
        <v>-159322</v>
      </c>
      <c r="P59" s="33">
        <v>0</v>
      </c>
      <c r="Q59" s="38">
        <v>0</v>
      </c>
      <c r="R59" s="672">
        <f>R29-R44</f>
        <v>-123307</v>
      </c>
      <c r="S59" s="591">
        <v>0</v>
      </c>
    </row>
    <row r="60" spans="1:29" ht="15" customHeight="1" thickBot="1">
      <c r="A60" s="240" t="s">
        <v>227</v>
      </c>
      <c r="B60" s="311"/>
      <c r="C60" s="311"/>
      <c r="D60" s="374"/>
      <c r="E60" s="375" t="s">
        <v>97</v>
      </c>
      <c r="F60" s="547">
        <v>19013</v>
      </c>
      <c r="G60" s="546" t="s">
        <v>97</v>
      </c>
      <c r="H60" s="547">
        <v>0</v>
      </c>
      <c r="I60" s="547">
        <v>120113</v>
      </c>
      <c r="J60" s="375">
        <v>0</v>
      </c>
      <c r="K60" s="375">
        <v>0</v>
      </c>
      <c r="L60" s="547">
        <v>146449</v>
      </c>
      <c r="M60" s="375">
        <v>0</v>
      </c>
      <c r="N60" s="375">
        <v>0</v>
      </c>
      <c r="O60" s="375">
        <v>0</v>
      </c>
      <c r="P60" s="375">
        <v>0</v>
      </c>
      <c r="Q60" s="680">
        <v>0</v>
      </c>
      <c r="R60" s="680">
        <v>0</v>
      </c>
      <c r="S60" s="681">
        <v>0</v>
      </c>
    </row>
    <row r="61" spans="1:29" ht="17.100000000000001" customHeight="1">
      <c r="S61" s="246" t="s">
        <v>228</v>
      </c>
    </row>
  </sheetData>
  <sheetProtection selectLockedCells="1" selectUnlockedCells="1"/>
  <mergeCells count="20">
    <mergeCell ref="K3:M3"/>
    <mergeCell ref="Q26:S26"/>
    <mergeCell ref="H26:J26"/>
    <mergeCell ref="K26:M26"/>
    <mergeCell ref="E26:G26"/>
    <mergeCell ref="N26:P26"/>
    <mergeCell ref="Q3:S3"/>
    <mergeCell ref="N3:P3"/>
    <mergeCell ref="A5:A14"/>
    <mergeCell ref="B6:D6"/>
    <mergeCell ref="A3:D4"/>
    <mergeCell ref="E3:G3"/>
    <mergeCell ref="H3:J3"/>
    <mergeCell ref="A16:A20"/>
    <mergeCell ref="B16:D16"/>
    <mergeCell ref="A26:D27"/>
    <mergeCell ref="A43:A58"/>
    <mergeCell ref="B44:D44"/>
    <mergeCell ref="A28:A42"/>
    <mergeCell ref="B29:D29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firstPageNumber="168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1"/>
  <sheetViews>
    <sheetView view="pageBreakPreview" zoomScaleNormal="100" zoomScaleSheetLayoutView="100" workbookViewId="0">
      <pane xSplit="3" topLeftCell="D1" activePane="topRight" state="frozen"/>
      <selection activeCell="A13" sqref="A13"/>
      <selection pane="topRight" activeCell="Q8" sqref="Q8"/>
    </sheetView>
  </sheetViews>
  <sheetFormatPr defaultRowHeight="17.100000000000001" customHeight="1"/>
  <cols>
    <col min="1" max="1" width="4" style="75" customWidth="1"/>
    <col min="2" max="2" width="2.25" style="75" customWidth="1"/>
    <col min="3" max="3" width="20.5" style="75" customWidth="1"/>
    <col min="4" max="4" width="0.25" style="75" customWidth="1"/>
    <col min="5" max="6" width="11.875" style="75" customWidth="1"/>
    <col min="7" max="7" width="6.875" style="75" customWidth="1"/>
    <col min="8" max="9" width="11.875" style="75" customWidth="1"/>
    <col min="10" max="10" width="6.875" style="75" customWidth="1"/>
    <col min="11" max="12" width="11.875" style="75" customWidth="1"/>
    <col min="13" max="13" width="6.875" style="75" customWidth="1"/>
    <col min="14" max="15" width="11.875" style="75" customWidth="1"/>
    <col min="16" max="16" width="6.875" style="75" customWidth="1"/>
    <col min="17" max="18" width="11.875" style="75" customWidth="1"/>
    <col min="19" max="19" width="6.875" style="75" customWidth="1"/>
    <col min="20" max="16384" width="9" style="75"/>
  </cols>
  <sheetData>
    <row r="1" spans="1:36" ht="5.0999999999999996" customHeight="1">
      <c r="A1" s="502"/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110"/>
      <c r="O1" s="110"/>
      <c r="P1" s="352"/>
      <c r="Q1" s="110"/>
      <c r="R1" s="110"/>
      <c r="S1" s="352"/>
    </row>
    <row r="2" spans="1:36" ht="15" customHeight="1" thickBot="1">
      <c r="A2" s="28" t="s">
        <v>336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P2" s="352"/>
      <c r="S2" s="352" t="s">
        <v>1</v>
      </c>
    </row>
    <row r="3" spans="1:36" ht="15.95" customHeight="1">
      <c r="A3" s="712" t="s">
        <v>187</v>
      </c>
      <c r="B3" s="713"/>
      <c r="C3" s="713"/>
      <c r="D3" s="713"/>
      <c r="E3" s="713" t="s">
        <v>419</v>
      </c>
      <c r="F3" s="713"/>
      <c r="G3" s="713"/>
      <c r="H3" s="713" t="s">
        <v>420</v>
      </c>
      <c r="I3" s="713"/>
      <c r="J3" s="713"/>
      <c r="K3" s="815" t="s">
        <v>418</v>
      </c>
      <c r="L3" s="745"/>
      <c r="M3" s="716"/>
      <c r="N3" s="815" t="s">
        <v>417</v>
      </c>
      <c r="O3" s="815"/>
      <c r="P3" s="815"/>
      <c r="Q3" s="717" t="s">
        <v>416</v>
      </c>
      <c r="R3" s="717"/>
      <c r="S3" s="718"/>
    </row>
    <row r="4" spans="1:36" ht="15.95" customHeight="1">
      <c r="A4" s="714"/>
      <c r="B4" s="715"/>
      <c r="C4" s="715"/>
      <c r="D4" s="715"/>
      <c r="E4" s="499" t="s">
        <v>31</v>
      </c>
      <c r="F4" s="499" t="s">
        <v>32</v>
      </c>
      <c r="G4" s="499" t="s">
        <v>34</v>
      </c>
      <c r="H4" s="499" t="s">
        <v>31</v>
      </c>
      <c r="I4" s="499" t="s">
        <v>32</v>
      </c>
      <c r="J4" s="499" t="s">
        <v>34</v>
      </c>
      <c r="K4" s="527" t="s">
        <v>31</v>
      </c>
      <c r="L4" s="527" t="s">
        <v>32</v>
      </c>
      <c r="M4" s="527" t="s">
        <v>34</v>
      </c>
      <c r="N4" s="527" t="s">
        <v>31</v>
      </c>
      <c r="O4" s="527" t="s">
        <v>32</v>
      </c>
      <c r="P4" s="527" t="s">
        <v>34</v>
      </c>
      <c r="Q4" s="570" t="s">
        <v>31</v>
      </c>
      <c r="R4" s="455" t="s">
        <v>32</v>
      </c>
      <c r="S4" s="571" t="s">
        <v>34</v>
      </c>
    </row>
    <row r="5" spans="1:36" ht="5.25" customHeight="1">
      <c r="A5" s="853" t="s">
        <v>188</v>
      </c>
      <c r="B5" s="528"/>
      <c r="C5" s="36"/>
      <c r="D5" s="37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586"/>
      <c r="R5" s="586"/>
      <c r="S5" s="587"/>
    </row>
    <row r="6" spans="1:36" ht="15" customHeight="1">
      <c r="A6" s="853"/>
      <c r="B6" s="722" t="s">
        <v>189</v>
      </c>
      <c r="C6" s="722"/>
      <c r="D6" s="722"/>
      <c r="E6" s="33">
        <f t="shared" ref="E6:F6" si="0">SUM(E7:E13)</f>
        <v>1947747</v>
      </c>
      <c r="F6" s="33">
        <f t="shared" si="0"/>
        <v>1893222</v>
      </c>
      <c r="G6" s="353">
        <f>SUM(G7:G13)</f>
        <v>100</v>
      </c>
      <c r="H6" s="33">
        <v>2376148</v>
      </c>
      <c r="I6" s="33">
        <v>1981696</v>
      </c>
      <c r="J6" s="354">
        <f>I6/I6*100</f>
        <v>100</v>
      </c>
      <c r="K6" s="33">
        <f>SUM(K7:K13)</f>
        <v>2445215</v>
      </c>
      <c r="L6" s="33">
        <v>2241649</v>
      </c>
      <c r="M6" s="354">
        <f>L6/L6*100</f>
        <v>100</v>
      </c>
      <c r="N6" s="33">
        <f>SUM(N7:N13)</f>
        <v>2018246</v>
      </c>
      <c r="O6" s="33">
        <f>SUM(O7:O14)</f>
        <v>1804481</v>
      </c>
      <c r="P6" s="354">
        <f>O6/O6*100</f>
        <v>100</v>
      </c>
      <c r="Q6" s="38">
        <f>SUM(Q7:Q13)</f>
        <v>2077684</v>
      </c>
      <c r="R6" s="38">
        <f>SUM(R7:R14)</f>
        <v>1875860</v>
      </c>
      <c r="S6" s="588">
        <f>R6/$R$6*100</f>
        <v>100</v>
      </c>
    </row>
    <row r="7" spans="1:36" ht="15" customHeight="1">
      <c r="A7" s="853"/>
      <c r="B7" s="355"/>
      <c r="C7" s="503" t="s">
        <v>48</v>
      </c>
      <c r="D7" s="39"/>
      <c r="E7" s="33">
        <v>1013409</v>
      </c>
      <c r="F7" s="33">
        <v>1030218</v>
      </c>
      <c r="G7" s="353">
        <f>F7/F6*100</f>
        <v>54.416122356490682</v>
      </c>
      <c r="H7" s="33">
        <v>1023467</v>
      </c>
      <c r="I7" s="33">
        <v>1021782</v>
      </c>
      <c r="J7" s="354">
        <f>I7/I6*100</f>
        <v>51.560986145200886</v>
      </c>
      <c r="K7" s="33">
        <v>1021215</v>
      </c>
      <c r="L7" s="33">
        <v>1007778</v>
      </c>
      <c r="M7" s="354">
        <f>L7/L6*100</f>
        <v>44.956993713110307</v>
      </c>
      <c r="N7" s="33">
        <v>1016241</v>
      </c>
      <c r="O7" s="33">
        <v>998647</v>
      </c>
      <c r="P7" s="354">
        <f>O7/O6*100</f>
        <v>55.342616519653021</v>
      </c>
      <c r="Q7" s="38">
        <v>1030004</v>
      </c>
      <c r="R7" s="38">
        <v>1007208</v>
      </c>
      <c r="S7" s="588">
        <f>R7/$R$6*100</f>
        <v>53.693132749778769</v>
      </c>
    </row>
    <row r="8" spans="1:36" ht="15" customHeight="1">
      <c r="A8" s="853"/>
      <c r="B8" s="355"/>
      <c r="C8" s="503" t="s">
        <v>190</v>
      </c>
      <c r="D8" s="39"/>
      <c r="E8" s="33">
        <v>175803</v>
      </c>
      <c r="F8" s="33">
        <v>142458</v>
      </c>
      <c r="G8" s="353">
        <f>F8/F6*100</f>
        <v>7.5246326104387125</v>
      </c>
      <c r="H8" s="33">
        <v>441285</v>
      </c>
      <c r="I8" s="33">
        <v>216932</v>
      </c>
      <c r="J8" s="354">
        <f>I8/I6*100</f>
        <v>10.946784976101279</v>
      </c>
      <c r="K8" s="33">
        <v>492914</v>
      </c>
      <c r="L8" s="33">
        <v>290608</v>
      </c>
      <c r="M8" s="354">
        <f>L8/L6*100</f>
        <v>12.964027820591003</v>
      </c>
      <c r="N8" s="33">
        <v>166064</v>
      </c>
      <c r="O8" s="33">
        <v>112413</v>
      </c>
      <c r="P8" s="354">
        <f>O8/O6*100</f>
        <v>6.2296582784745302</v>
      </c>
      <c r="Q8" s="38">
        <v>145451</v>
      </c>
      <c r="R8" s="38">
        <v>66538</v>
      </c>
      <c r="S8" s="588">
        <f t="shared" ref="S8:S13" si="1">R8/$R$6*100</f>
        <v>3.5470664122056017</v>
      </c>
    </row>
    <row r="9" spans="1:36" ht="15" customHeight="1">
      <c r="A9" s="853"/>
      <c r="B9" s="355"/>
      <c r="C9" s="503" t="s">
        <v>50</v>
      </c>
      <c r="D9" s="39"/>
      <c r="E9" s="33">
        <v>0</v>
      </c>
      <c r="F9" s="33">
        <v>0</v>
      </c>
      <c r="G9" s="353">
        <f>F9/F6*100</f>
        <v>0</v>
      </c>
      <c r="H9" s="33">
        <v>0</v>
      </c>
      <c r="I9" s="33">
        <v>0</v>
      </c>
      <c r="J9" s="354">
        <f>I9/I6*100</f>
        <v>0</v>
      </c>
      <c r="K9" s="33">
        <v>0</v>
      </c>
      <c r="L9" s="33">
        <v>89100</v>
      </c>
      <c r="M9" s="354">
        <f>L9/L6*100</f>
        <v>3.9747525147781833</v>
      </c>
      <c r="N9" s="33">
        <v>93900</v>
      </c>
      <c r="O9" s="33">
        <v>42640</v>
      </c>
      <c r="P9" s="354">
        <f>O9/O6*100</f>
        <v>2.3630063159434762</v>
      </c>
      <c r="Q9" s="38">
        <v>107060</v>
      </c>
      <c r="R9" s="38">
        <v>87435</v>
      </c>
      <c r="S9" s="588">
        <f t="shared" si="1"/>
        <v>4.6610621261714629</v>
      </c>
    </row>
    <row r="10" spans="1:36" ht="15" customHeight="1">
      <c r="A10" s="853"/>
      <c r="B10" s="355"/>
      <c r="C10" s="503" t="s">
        <v>191</v>
      </c>
      <c r="D10" s="39"/>
      <c r="E10" s="33">
        <v>417306</v>
      </c>
      <c r="F10" s="33">
        <v>417306</v>
      </c>
      <c r="G10" s="353">
        <f>F10/F6*100</f>
        <v>22.042105997077996</v>
      </c>
      <c r="H10" s="33">
        <v>385441</v>
      </c>
      <c r="I10" s="33">
        <v>385441</v>
      </c>
      <c r="J10" s="354">
        <f>I10/I6*100</f>
        <v>19.450056920940447</v>
      </c>
      <c r="K10" s="33">
        <v>424537</v>
      </c>
      <c r="L10" s="33">
        <v>424537</v>
      </c>
      <c r="M10" s="354">
        <f>L10/L6*100</f>
        <v>18.938602787501519</v>
      </c>
      <c r="N10" s="33">
        <v>372026</v>
      </c>
      <c r="O10" s="33">
        <v>372026</v>
      </c>
      <c r="P10" s="354">
        <f>O10/O6*100</f>
        <v>20.616786765834608</v>
      </c>
      <c r="Q10" s="38">
        <v>417044</v>
      </c>
      <c r="R10" s="38">
        <v>417044</v>
      </c>
      <c r="S10" s="588">
        <f t="shared" si="1"/>
        <v>22.232149520753147</v>
      </c>
    </row>
    <row r="11" spans="1:36" ht="15" customHeight="1">
      <c r="A11" s="853"/>
      <c r="B11" s="355"/>
      <c r="C11" s="503" t="s">
        <v>192</v>
      </c>
      <c r="D11" s="39"/>
      <c r="E11" s="33">
        <v>38715</v>
      </c>
      <c r="F11" s="33">
        <v>38715</v>
      </c>
      <c r="G11" s="353">
        <f>F11/F6*100</f>
        <v>2.0449265854717513</v>
      </c>
      <c r="H11" s="33">
        <v>47648</v>
      </c>
      <c r="I11" s="33">
        <v>47648</v>
      </c>
      <c r="J11" s="354">
        <f>I11/I6*100</f>
        <v>2.404405115618137</v>
      </c>
      <c r="K11" s="33">
        <v>24125</v>
      </c>
      <c r="L11" s="33">
        <v>24124</v>
      </c>
      <c r="M11" s="354">
        <f>L11/L6*100</f>
        <v>1.0761720501291683</v>
      </c>
      <c r="N11" s="33">
        <v>32444</v>
      </c>
      <c r="O11" s="33">
        <v>32444</v>
      </c>
      <c r="P11" s="354">
        <f>O11/O6*100</f>
        <v>1.7979685017464855</v>
      </c>
      <c r="Q11" s="38">
        <v>37346</v>
      </c>
      <c r="R11" s="38">
        <v>37345</v>
      </c>
      <c r="S11" s="588">
        <f t="shared" si="1"/>
        <v>1.9908202104634676</v>
      </c>
    </row>
    <row r="12" spans="1:36" ht="15" customHeight="1">
      <c r="A12" s="853"/>
      <c r="B12" s="355"/>
      <c r="C12" s="503" t="s">
        <v>193</v>
      </c>
      <c r="D12" s="39"/>
      <c r="E12" s="33">
        <v>4214</v>
      </c>
      <c r="F12" s="33">
        <v>8325</v>
      </c>
      <c r="G12" s="353">
        <f>F12/F6*100</f>
        <v>0.43972656138582794</v>
      </c>
      <c r="H12" s="33">
        <v>32607</v>
      </c>
      <c r="I12" s="33">
        <v>25891</v>
      </c>
      <c r="J12" s="354">
        <f>I12/I6*100</f>
        <v>1.3065071534685442</v>
      </c>
      <c r="K12" s="33">
        <v>1264</v>
      </c>
      <c r="L12" s="33">
        <v>6401</v>
      </c>
      <c r="M12" s="354">
        <f>L12/L6*100</f>
        <v>0.28554871882261679</v>
      </c>
      <c r="N12" s="33">
        <v>1271</v>
      </c>
      <c r="O12" s="33">
        <v>6811</v>
      </c>
      <c r="P12" s="354">
        <f>O12/O6*100</f>
        <v>0.3774492499505398</v>
      </c>
      <c r="Q12" s="38">
        <v>779</v>
      </c>
      <c r="R12" s="38">
        <v>1690</v>
      </c>
      <c r="S12" s="588">
        <f t="shared" si="1"/>
        <v>9.0092011130894628E-2</v>
      </c>
    </row>
    <row r="13" spans="1:36" ht="15" customHeight="1">
      <c r="A13" s="853"/>
      <c r="B13" s="355"/>
      <c r="C13" s="503" t="s">
        <v>194</v>
      </c>
      <c r="D13" s="39"/>
      <c r="E13" s="33">
        <v>298300</v>
      </c>
      <c r="F13" s="33">
        <v>256200</v>
      </c>
      <c r="G13" s="353">
        <f>F13/F6*100</f>
        <v>13.53248588913503</v>
      </c>
      <c r="H13" s="33">
        <v>445700</v>
      </c>
      <c r="I13" s="33">
        <v>284000</v>
      </c>
      <c r="J13" s="354">
        <f>I13/I6*100</f>
        <v>14.33115876501744</v>
      </c>
      <c r="K13" s="33">
        <v>481160</v>
      </c>
      <c r="L13" s="33">
        <v>399100</v>
      </c>
      <c r="M13" s="354">
        <f>L13/L6*100</f>
        <v>17.803857785050202</v>
      </c>
      <c r="N13" s="33">
        <v>336300</v>
      </c>
      <c r="O13" s="33">
        <v>239500</v>
      </c>
      <c r="P13" s="354">
        <f>O13/O6*100</f>
        <v>13.27251436839734</v>
      </c>
      <c r="Q13" s="38">
        <v>340000</v>
      </c>
      <c r="R13" s="38">
        <v>258600</v>
      </c>
      <c r="S13" s="588">
        <f t="shared" si="1"/>
        <v>13.785676969496658</v>
      </c>
    </row>
    <row r="14" spans="1:36" ht="3.75" customHeight="1">
      <c r="A14" s="853"/>
      <c r="B14" s="356"/>
      <c r="C14" s="357"/>
      <c r="D14" s="358"/>
      <c r="E14" s="33"/>
      <c r="F14" s="33"/>
      <c r="G14" s="353"/>
      <c r="H14" s="33"/>
      <c r="I14" s="33"/>
      <c r="J14" s="110"/>
      <c r="K14" s="33"/>
      <c r="L14" s="33"/>
      <c r="M14" s="110"/>
      <c r="N14" s="33"/>
      <c r="O14" s="33"/>
      <c r="P14" s="110"/>
      <c r="Q14" s="38"/>
      <c r="R14" s="38"/>
      <c r="S14" s="589"/>
    </row>
    <row r="15" spans="1:36" ht="3.75" customHeight="1">
      <c r="A15" s="529"/>
      <c r="B15" s="359"/>
      <c r="C15" s="360"/>
      <c r="D15" s="361"/>
      <c r="E15" s="14"/>
      <c r="F15" s="14"/>
      <c r="G15" s="14"/>
      <c r="H15" s="14"/>
      <c r="I15" s="14"/>
      <c r="J15" s="110"/>
      <c r="K15" s="14"/>
      <c r="L15" s="14"/>
      <c r="M15" s="110"/>
      <c r="N15" s="14"/>
      <c r="O15" s="14"/>
      <c r="P15" s="110"/>
      <c r="Q15" s="590"/>
      <c r="R15" s="590"/>
      <c r="S15" s="589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</row>
    <row r="16" spans="1:36" ht="15" customHeight="1">
      <c r="A16" s="852" t="s">
        <v>195</v>
      </c>
      <c r="B16" s="722" t="s">
        <v>196</v>
      </c>
      <c r="C16" s="722"/>
      <c r="D16" s="722"/>
      <c r="E16" s="33">
        <f>SUM(E17:E20)</f>
        <v>1947748</v>
      </c>
      <c r="F16" s="33">
        <f>SUM(F17:F20)</f>
        <v>1845574</v>
      </c>
      <c r="G16" s="353">
        <v>100</v>
      </c>
      <c r="H16" s="33">
        <v>2376149</v>
      </c>
      <c r="I16" s="33">
        <v>1957571</v>
      </c>
      <c r="J16" s="354">
        <f>I16/I16*100</f>
        <v>100</v>
      </c>
      <c r="K16" s="33">
        <f>SUM(K17:K20)</f>
        <v>2445215</v>
      </c>
      <c r="L16" s="33">
        <f>SUM(L17:L20)</f>
        <v>2209205</v>
      </c>
      <c r="M16" s="354">
        <f>L16/L16*100</f>
        <v>100</v>
      </c>
      <c r="N16" s="33">
        <f>SUM(N17:N20)</f>
        <v>2018246</v>
      </c>
      <c r="O16" s="33">
        <f>SUM(O17:O20)</f>
        <v>1767136</v>
      </c>
      <c r="P16" s="354">
        <f>O16/O16*100</f>
        <v>100</v>
      </c>
      <c r="Q16" s="38">
        <f>SUM(Q17:Q20)</f>
        <v>2077684</v>
      </c>
      <c r="R16" s="38">
        <f>SUM(R17:R20)</f>
        <v>1831327</v>
      </c>
      <c r="S16" s="588">
        <f>R16/$R$16*100</f>
        <v>100</v>
      </c>
    </row>
    <row r="17" spans="1:27" ht="15" customHeight="1">
      <c r="A17" s="852"/>
      <c r="B17" s="362"/>
      <c r="C17" s="503" t="s">
        <v>197</v>
      </c>
      <c r="D17" s="39"/>
      <c r="E17" s="33">
        <v>1385363</v>
      </c>
      <c r="F17" s="33">
        <v>1296869</v>
      </c>
      <c r="G17" s="353">
        <f>F17/F16*100</f>
        <v>70.269141199431715</v>
      </c>
      <c r="H17" s="33">
        <v>1831375</v>
      </c>
      <c r="I17" s="33">
        <v>1422155</v>
      </c>
      <c r="J17" s="354">
        <f>I17/I16*100</f>
        <v>72.648961391438675</v>
      </c>
      <c r="K17" s="33">
        <v>1921077</v>
      </c>
      <c r="L17" s="33">
        <v>1700732</v>
      </c>
      <c r="M17" s="354">
        <f>L17/L16*100</f>
        <v>76.983892395680797</v>
      </c>
      <c r="N17" s="33">
        <v>1523392</v>
      </c>
      <c r="O17" s="33">
        <v>1287334</v>
      </c>
      <c r="P17" s="354">
        <f>O17/O16*100</f>
        <v>72.848609275120864</v>
      </c>
      <c r="Q17" s="38">
        <v>1601159</v>
      </c>
      <c r="R17" s="38">
        <v>1369368</v>
      </c>
      <c r="S17" s="588">
        <f>R17/$R$16*100</f>
        <v>74.774630636691313</v>
      </c>
    </row>
    <row r="18" spans="1:27" ht="15" customHeight="1">
      <c r="A18" s="852"/>
      <c r="B18" s="362"/>
      <c r="C18" s="503" t="s">
        <v>198</v>
      </c>
      <c r="D18" s="39"/>
      <c r="E18" s="33">
        <v>552185</v>
      </c>
      <c r="F18" s="33">
        <v>548705</v>
      </c>
      <c r="G18" s="353">
        <f>F18/F16*100</f>
        <v>29.730858800568278</v>
      </c>
      <c r="H18" s="33">
        <v>536199</v>
      </c>
      <c r="I18" s="33">
        <v>535416</v>
      </c>
      <c r="J18" s="354">
        <f>I18/I16*100</f>
        <v>27.351038608561325</v>
      </c>
      <c r="K18" s="33">
        <v>511880</v>
      </c>
      <c r="L18" s="33">
        <v>508473</v>
      </c>
      <c r="M18" s="354">
        <f>L18/L16*100</f>
        <v>23.016107604319199</v>
      </c>
      <c r="N18" s="33">
        <v>479854</v>
      </c>
      <c r="O18" s="33">
        <v>479802</v>
      </c>
      <c r="P18" s="354">
        <f>O18/O16*100</f>
        <v>27.151390724879125</v>
      </c>
      <c r="Q18" s="38">
        <v>461977</v>
      </c>
      <c r="R18" s="38">
        <v>461959</v>
      </c>
      <c r="S18" s="588">
        <f>R18/$R$16*100</f>
        <v>25.22536936330868</v>
      </c>
    </row>
    <row r="19" spans="1:27" ht="15" customHeight="1">
      <c r="A19" s="852"/>
      <c r="B19" s="362"/>
      <c r="C19" s="503" t="s">
        <v>199</v>
      </c>
      <c r="D19" s="39"/>
      <c r="E19" s="33">
        <v>0</v>
      </c>
      <c r="F19" s="33">
        <v>0</v>
      </c>
      <c r="G19" s="353">
        <f>F19/F16*100</f>
        <v>0</v>
      </c>
      <c r="H19" s="33">
        <v>0</v>
      </c>
      <c r="I19" s="33">
        <v>0</v>
      </c>
      <c r="J19" s="354">
        <f>I19/I16*100</f>
        <v>0</v>
      </c>
      <c r="K19" s="33">
        <v>0</v>
      </c>
      <c r="L19" s="33">
        <v>0</v>
      </c>
      <c r="M19" s="354">
        <f t="shared" ref="M19:M20" si="2">L19/$O$16*100</f>
        <v>0</v>
      </c>
      <c r="N19" s="33">
        <v>0</v>
      </c>
      <c r="O19" s="33">
        <v>0</v>
      </c>
      <c r="P19" s="33">
        <v>0</v>
      </c>
      <c r="Q19" s="38">
        <v>0</v>
      </c>
      <c r="R19" s="38">
        <v>0</v>
      </c>
      <c r="S19" s="591">
        <v>0</v>
      </c>
    </row>
    <row r="20" spans="1:27" ht="15" customHeight="1">
      <c r="A20" s="852"/>
      <c r="B20" s="362"/>
      <c r="C20" s="503" t="s">
        <v>200</v>
      </c>
      <c r="D20" s="39"/>
      <c r="E20" s="33">
        <v>10200</v>
      </c>
      <c r="F20" s="33">
        <v>0</v>
      </c>
      <c r="G20" s="353">
        <f>F20/F16*100</f>
        <v>0</v>
      </c>
      <c r="H20" s="33">
        <v>8575</v>
      </c>
      <c r="I20" s="33">
        <v>0</v>
      </c>
      <c r="J20" s="354">
        <f>I20/I16*100</f>
        <v>0</v>
      </c>
      <c r="K20" s="33">
        <v>12258</v>
      </c>
      <c r="L20" s="33">
        <v>0</v>
      </c>
      <c r="M20" s="354">
        <f t="shared" si="2"/>
        <v>0</v>
      </c>
      <c r="N20" s="33">
        <v>15000</v>
      </c>
      <c r="O20" s="33">
        <v>0</v>
      </c>
      <c r="P20" s="33">
        <v>0</v>
      </c>
      <c r="Q20" s="38">
        <v>14548</v>
      </c>
      <c r="R20" s="38">
        <v>0</v>
      </c>
      <c r="S20" s="591">
        <v>0</v>
      </c>
    </row>
    <row r="21" spans="1:27" ht="5.25" customHeight="1">
      <c r="A21" s="363"/>
      <c r="B21" s="518"/>
      <c r="C21" s="357"/>
      <c r="D21" s="364"/>
      <c r="E21" s="33"/>
      <c r="F21" s="33"/>
      <c r="G21" s="353"/>
      <c r="H21" s="33"/>
      <c r="I21" s="33"/>
      <c r="J21" s="353"/>
      <c r="K21" s="110"/>
      <c r="L21" s="110"/>
      <c r="M21" s="110"/>
      <c r="N21" s="110"/>
      <c r="O21" s="110"/>
      <c r="P21" s="110"/>
      <c r="Q21" s="592"/>
      <c r="R21" s="592"/>
      <c r="S21" s="589"/>
      <c r="T21" s="110"/>
      <c r="U21" s="110"/>
      <c r="V21" s="110"/>
      <c r="W21" s="110"/>
      <c r="X21" s="110"/>
      <c r="Y21" s="110"/>
      <c r="Z21" s="110"/>
      <c r="AA21" s="110"/>
    </row>
    <row r="22" spans="1:27" ht="15" customHeight="1" thickBot="1">
      <c r="A22" s="225"/>
      <c r="B22" s="366"/>
      <c r="C22" s="367" t="s">
        <v>201</v>
      </c>
      <c r="D22" s="313"/>
      <c r="E22" s="255"/>
      <c r="F22" s="516">
        <f>F6-F16</f>
        <v>47648</v>
      </c>
      <c r="G22" s="368" t="s">
        <v>202</v>
      </c>
      <c r="H22" s="255"/>
      <c r="I22" s="516">
        <f>I6-I16</f>
        <v>24125</v>
      </c>
      <c r="J22" s="368" t="s">
        <v>202</v>
      </c>
      <c r="K22" s="271"/>
      <c r="L22" s="516">
        <f>L6-L16</f>
        <v>32444</v>
      </c>
      <c r="M22" s="368" t="s">
        <v>202</v>
      </c>
      <c r="N22" s="271"/>
      <c r="O22" s="516">
        <f>O6-O16</f>
        <v>37345</v>
      </c>
      <c r="P22" s="368" t="s">
        <v>202</v>
      </c>
      <c r="Q22" s="593"/>
      <c r="R22" s="319">
        <f>R6-R16</f>
        <v>44533</v>
      </c>
      <c r="S22" s="594" t="s">
        <v>202</v>
      </c>
    </row>
    <row r="23" spans="1:27" ht="15" customHeight="1">
      <c r="A23" s="28" t="s">
        <v>383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M23" s="28"/>
      <c r="P23" s="246"/>
      <c r="S23" s="246" t="s">
        <v>203</v>
      </c>
    </row>
    <row r="24" spans="1:27" ht="15" customHeight="1">
      <c r="A24" s="28" t="s">
        <v>204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27" ht="15" customHeight="1" thickBot="1">
      <c r="A25" s="28" t="s">
        <v>358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P25" s="352"/>
      <c r="S25" s="352" t="s">
        <v>1</v>
      </c>
    </row>
    <row r="26" spans="1:27" ht="15.95" customHeight="1">
      <c r="A26" s="712" t="s">
        <v>187</v>
      </c>
      <c r="B26" s="713"/>
      <c r="C26" s="713"/>
      <c r="D26" s="713"/>
      <c r="E26" s="713" t="s">
        <v>419</v>
      </c>
      <c r="F26" s="713"/>
      <c r="G26" s="713"/>
      <c r="H26" s="713" t="s">
        <v>420</v>
      </c>
      <c r="I26" s="713"/>
      <c r="J26" s="713"/>
      <c r="K26" s="713" t="s">
        <v>421</v>
      </c>
      <c r="L26" s="713"/>
      <c r="M26" s="713"/>
      <c r="N26" s="745" t="s">
        <v>417</v>
      </c>
      <c r="O26" s="745"/>
      <c r="P26" s="745"/>
      <c r="Q26" s="717" t="s">
        <v>416</v>
      </c>
      <c r="R26" s="717"/>
      <c r="S26" s="718"/>
    </row>
    <row r="27" spans="1:27" ht="15.95" customHeight="1">
      <c r="A27" s="714"/>
      <c r="B27" s="715"/>
      <c r="C27" s="715"/>
      <c r="D27" s="715"/>
      <c r="E27" s="527" t="s">
        <v>31</v>
      </c>
      <c r="F27" s="527" t="s">
        <v>32</v>
      </c>
      <c r="G27" s="499" t="s">
        <v>34</v>
      </c>
      <c r="H27" s="527" t="s">
        <v>31</v>
      </c>
      <c r="I27" s="527" t="s">
        <v>32</v>
      </c>
      <c r="J27" s="499" t="s">
        <v>34</v>
      </c>
      <c r="K27" s="527" t="s">
        <v>31</v>
      </c>
      <c r="L27" s="527" t="s">
        <v>32</v>
      </c>
      <c r="M27" s="527" t="s">
        <v>34</v>
      </c>
      <c r="N27" s="527" t="s">
        <v>31</v>
      </c>
      <c r="O27" s="527" t="s">
        <v>32</v>
      </c>
      <c r="P27" s="527" t="s">
        <v>34</v>
      </c>
      <c r="Q27" s="455" t="s">
        <v>31</v>
      </c>
      <c r="R27" s="455" t="s">
        <v>32</v>
      </c>
      <c r="S27" s="652" t="s">
        <v>34</v>
      </c>
    </row>
    <row r="28" spans="1:27" ht="5.25" customHeight="1">
      <c r="A28" s="853" t="s">
        <v>205</v>
      </c>
      <c r="B28" s="528"/>
      <c r="C28" s="36"/>
      <c r="D28" s="37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586"/>
      <c r="R28" s="586"/>
      <c r="S28" s="587"/>
    </row>
    <row r="29" spans="1:27" ht="15" customHeight="1">
      <c r="A29" s="853"/>
      <c r="B29" s="722" t="s">
        <v>206</v>
      </c>
      <c r="C29" s="722"/>
      <c r="D29" s="722"/>
      <c r="E29" s="33">
        <f>SUM(E30:E41)</f>
        <v>13215907</v>
      </c>
      <c r="F29" s="33">
        <f>SUM(F30:F41)</f>
        <v>12906569</v>
      </c>
      <c r="G29" s="369">
        <v>100</v>
      </c>
      <c r="H29" s="33">
        <f>SUM(H30:H41)</f>
        <v>13622123</v>
      </c>
      <c r="I29" s="33">
        <f>SUM(I30:I41)</f>
        <v>13187572</v>
      </c>
      <c r="J29" s="369">
        <v>100</v>
      </c>
      <c r="K29" s="33">
        <f>SUM(K30:K41)</f>
        <v>14302108</v>
      </c>
      <c r="L29" s="33">
        <f>SUM(L30:L41)</f>
        <v>13958728</v>
      </c>
      <c r="M29" s="369">
        <v>100</v>
      </c>
      <c r="N29" s="33">
        <f>SUM(N30:N41)</f>
        <v>14702857</v>
      </c>
      <c r="O29" s="33">
        <f>SUM(O30:O41)</f>
        <v>13909493</v>
      </c>
      <c r="P29" s="354">
        <f>ROUND(O29/O29,5)*100</f>
        <v>100</v>
      </c>
      <c r="Q29" s="38">
        <f>SUM(Q30:Q41)</f>
        <v>15034510</v>
      </c>
      <c r="R29" s="38">
        <f>SUM(R30:R41)</f>
        <v>14142349</v>
      </c>
      <c r="S29" s="588">
        <f>ROUND(R29/$R$29,5)*100</f>
        <v>100</v>
      </c>
    </row>
    <row r="30" spans="1:27" ht="15" customHeight="1">
      <c r="A30" s="853"/>
      <c r="B30" s="41"/>
      <c r="C30" s="503" t="s">
        <v>207</v>
      </c>
      <c r="D30" s="30"/>
      <c r="E30" s="42">
        <v>2341885</v>
      </c>
      <c r="F30" s="33">
        <v>2232614</v>
      </c>
      <c r="G30" s="353">
        <f>ROUND(F30/F29,5)*100</f>
        <v>17.297999999999998</v>
      </c>
      <c r="H30" s="42">
        <v>2226378</v>
      </c>
      <c r="I30" s="33">
        <v>2262282</v>
      </c>
      <c r="J30" s="353">
        <f>ROUND(I30/I29,5)*100</f>
        <v>17.155000000000001</v>
      </c>
      <c r="K30" s="42">
        <v>2287523</v>
      </c>
      <c r="L30" s="33">
        <v>2234506</v>
      </c>
      <c r="M30" s="353">
        <f>ROUND(L30/L29,5)*100</f>
        <v>16.007999999999999</v>
      </c>
      <c r="N30" s="42">
        <v>2361339</v>
      </c>
      <c r="O30" s="33">
        <v>2187155</v>
      </c>
      <c r="P30" s="354">
        <f>ROUND(O30/O29,5)*100</f>
        <v>15.723999999999998</v>
      </c>
      <c r="Q30" s="674">
        <v>2191192</v>
      </c>
      <c r="R30" s="38">
        <v>2158944</v>
      </c>
      <c r="S30" s="588">
        <f>ROUND(R30/$R$29,5)*100</f>
        <v>15.265999999999998</v>
      </c>
    </row>
    <row r="31" spans="1:27" ht="15" customHeight="1">
      <c r="A31" s="853"/>
      <c r="B31" s="41"/>
      <c r="C31" s="503" t="s">
        <v>48</v>
      </c>
      <c r="D31" s="30"/>
      <c r="E31" s="42">
        <v>3660</v>
      </c>
      <c r="F31" s="33">
        <v>3961</v>
      </c>
      <c r="G31" s="353">
        <f>ROUND(F31/F29,5)*100</f>
        <v>3.1E-2</v>
      </c>
      <c r="H31" s="42">
        <v>4102</v>
      </c>
      <c r="I31" s="33">
        <v>4128</v>
      </c>
      <c r="J31" s="353">
        <f>ROUND(I31/I29,5)*100</f>
        <v>3.1E-2</v>
      </c>
      <c r="K31" s="42">
        <v>4020</v>
      </c>
      <c r="L31" s="33">
        <v>3899</v>
      </c>
      <c r="M31" s="353">
        <f>ROUND(L31/L29,5)*100</f>
        <v>2.7999999999999997E-2</v>
      </c>
      <c r="N31" s="42">
        <v>4127</v>
      </c>
      <c r="O31" s="33">
        <v>3923</v>
      </c>
      <c r="P31" s="548">
        <f>ROUND(O31/O29,5)*100</f>
        <v>2.7999999999999997E-2</v>
      </c>
      <c r="Q31" s="674">
        <v>3898</v>
      </c>
      <c r="R31" s="38">
        <v>3948</v>
      </c>
      <c r="S31" s="675">
        <f>ROUND(R31/$R$29,5)*100</f>
        <v>2.7999999999999997E-2</v>
      </c>
    </row>
    <row r="32" spans="1:27" ht="15" customHeight="1">
      <c r="A32" s="853"/>
      <c r="B32" s="41"/>
      <c r="C32" s="503" t="s">
        <v>190</v>
      </c>
      <c r="D32" s="30"/>
      <c r="E32" s="42">
        <v>5032410</v>
      </c>
      <c r="F32" s="33">
        <v>5077369</v>
      </c>
      <c r="G32" s="353">
        <f>ROUND(F32/F29,5)*100</f>
        <v>39.338999999999999</v>
      </c>
      <c r="H32" s="42">
        <v>5154592</v>
      </c>
      <c r="I32" s="33">
        <v>5057743</v>
      </c>
      <c r="J32" s="353">
        <f>ROUND(I32/I29,5)*100</f>
        <v>38.352000000000004</v>
      </c>
      <c r="K32" s="42">
        <v>5035956</v>
      </c>
      <c r="L32" s="33">
        <v>5097513</v>
      </c>
      <c r="M32" s="353">
        <f>ROUND(L32/L29,5)*100</f>
        <v>36.518000000000001</v>
      </c>
      <c r="N32" s="42">
        <v>5670934</v>
      </c>
      <c r="O32" s="33">
        <v>5342390</v>
      </c>
      <c r="P32" s="354">
        <f>ROUND(O32/O29,5)*100</f>
        <v>38.408000000000001</v>
      </c>
      <c r="Q32" s="674">
        <v>5497007</v>
      </c>
      <c r="R32" s="38">
        <v>5838479</v>
      </c>
      <c r="S32" s="588">
        <f t="shared" ref="S32:S40" si="3">ROUND(R32/$R$29,5)*100</f>
        <v>41.283999999999999</v>
      </c>
    </row>
    <row r="33" spans="1:32" ht="15" customHeight="1">
      <c r="A33" s="853"/>
      <c r="B33" s="41"/>
      <c r="C33" s="503" t="s">
        <v>208</v>
      </c>
      <c r="D33" s="30"/>
      <c r="E33" s="42">
        <v>150191</v>
      </c>
      <c r="F33" s="33">
        <v>233923</v>
      </c>
      <c r="G33" s="353">
        <f>ROUND(F33/F29,5)*100+0.1</f>
        <v>1.9120000000000001</v>
      </c>
      <c r="H33" s="42">
        <v>391836</v>
      </c>
      <c r="I33" s="33">
        <v>423265</v>
      </c>
      <c r="J33" s="353">
        <f>ROUND(I33/I29,5)*100</f>
        <v>3.2099999999999995</v>
      </c>
      <c r="K33" s="42">
        <v>469208</v>
      </c>
      <c r="L33" s="33">
        <v>442724</v>
      </c>
      <c r="M33" s="353">
        <f>ROUND(L33/L29,5)*100</f>
        <v>3.1719999999999997</v>
      </c>
      <c r="N33" s="42">
        <v>447479</v>
      </c>
      <c r="O33" s="33">
        <v>411907</v>
      </c>
      <c r="P33" s="354">
        <f>ROUND(O33/O29,5)*100</f>
        <v>2.9610000000000003</v>
      </c>
      <c r="Q33" s="674">
        <v>436914</v>
      </c>
      <c r="R33" s="38">
        <v>411157</v>
      </c>
      <c r="S33" s="588">
        <f t="shared" si="3"/>
        <v>2.907</v>
      </c>
    </row>
    <row r="34" spans="1:32" ht="15" customHeight="1">
      <c r="A34" s="853"/>
      <c r="B34" s="41"/>
      <c r="C34" s="503" t="s">
        <v>209</v>
      </c>
      <c r="D34" s="30"/>
      <c r="E34" s="42">
        <v>772093</v>
      </c>
      <c r="F34" s="33">
        <v>774965</v>
      </c>
      <c r="G34" s="353">
        <f>ROUND(F34/F29,5)*100</f>
        <v>6.0040000000000004</v>
      </c>
      <c r="H34" s="42">
        <v>956576</v>
      </c>
      <c r="I34" s="33">
        <v>956577</v>
      </c>
      <c r="J34" s="353">
        <f>ROUND(I34/I29,5)*100</f>
        <v>7.2539999999999996</v>
      </c>
      <c r="K34" s="42">
        <v>870517</v>
      </c>
      <c r="L34" s="33">
        <v>870518</v>
      </c>
      <c r="M34" s="353">
        <f>ROUND(L34/L29,5)*100</f>
        <v>6.2359999999999998</v>
      </c>
      <c r="N34" s="42">
        <v>558682</v>
      </c>
      <c r="O34" s="33">
        <v>558683</v>
      </c>
      <c r="P34" s="354">
        <f>ROUND(O34/O29,5)*100</f>
        <v>4.0169999999999995</v>
      </c>
      <c r="Q34" s="674">
        <v>489481</v>
      </c>
      <c r="R34" s="38">
        <v>489482</v>
      </c>
      <c r="S34" s="588">
        <f t="shared" si="3"/>
        <v>3.4610000000000003</v>
      </c>
    </row>
    <row r="35" spans="1:32" ht="15" customHeight="1">
      <c r="A35" s="853"/>
      <c r="B35" s="41"/>
      <c r="C35" s="503" t="s">
        <v>50</v>
      </c>
      <c r="D35" s="30"/>
      <c r="E35" s="42">
        <v>738756</v>
      </c>
      <c r="F35" s="33">
        <v>704202</v>
      </c>
      <c r="G35" s="353">
        <f>ROUND(F35/F29,5)*100</f>
        <v>5.4559999999999995</v>
      </c>
      <c r="H35" s="42">
        <v>809111</v>
      </c>
      <c r="I35" s="33">
        <v>727564</v>
      </c>
      <c r="J35" s="353">
        <f>ROUND(I35/I29,5)*100</f>
        <v>5.5169999999999995</v>
      </c>
      <c r="K35" s="42">
        <v>999467</v>
      </c>
      <c r="L35" s="33">
        <v>966402</v>
      </c>
      <c r="M35" s="353">
        <f>ROUND(L35/L29,5)*100</f>
        <v>6.923</v>
      </c>
      <c r="N35" s="42">
        <v>1072562</v>
      </c>
      <c r="O35" s="33">
        <v>1002542</v>
      </c>
      <c r="P35" s="354">
        <f>ROUND(O35/O29,5)*100</f>
        <v>7.2080000000000002</v>
      </c>
      <c r="Q35" s="674">
        <v>1017838</v>
      </c>
      <c r="R35" s="38">
        <v>1062432</v>
      </c>
      <c r="S35" s="588">
        <f t="shared" si="3"/>
        <v>7.5120000000000005</v>
      </c>
    </row>
    <row r="36" spans="1:32" ht="15" customHeight="1">
      <c r="A36" s="853"/>
      <c r="B36" s="41"/>
      <c r="C36" s="503" t="s">
        <v>210</v>
      </c>
      <c r="D36" s="30"/>
      <c r="E36" s="42">
        <v>1</v>
      </c>
      <c r="F36" s="33">
        <v>0</v>
      </c>
      <c r="G36" s="353">
        <f>ROUND(F36/F29,5)*100</f>
        <v>0</v>
      </c>
      <c r="H36" s="42">
        <v>1</v>
      </c>
      <c r="I36" s="33">
        <v>0</v>
      </c>
      <c r="J36" s="353">
        <f>ROUND(I36/I29,5)*100</f>
        <v>0</v>
      </c>
      <c r="K36" s="42">
        <v>1</v>
      </c>
      <c r="L36" s="33">
        <v>0</v>
      </c>
      <c r="M36" s="353">
        <f>ROUND(L36/L29,5)*100</f>
        <v>0</v>
      </c>
      <c r="N36" s="42">
        <v>1</v>
      </c>
      <c r="O36" s="33">
        <v>0</v>
      </c>
      <c r="P36" s="33">
        <v>0</v>
      </c>
      <c r="Q36" s="674">
        <v>1</v>
      </c>
      <c r="R36" s="38">
        <v>0</v>
      </c>
      <c r="S36" s="591">
        <v>0</v>
      </c>
    </row>
    <row r="37" spans="1:32" ht="15" customHeight="1">
      <c r="A37" s="853"/>
      <c r="B37" s="41"/>
      <c r="C37" s="503" t="s">
        <v>211</v>
      </c>
      <c r="D37" s="30"/>
      <c r="E37" s="42">
        <v>2242391</v>
      </c>
      <c r="F37" s="33">
        <v>2131115</v>
      </c>
      <c r="G37" s="353">
        <f>ROUND(F37/F29,5)*100</f>
        <v>16.512</v>
      </c>
      <c r="H37" s="42">
        <v>2337736</v>
      </c>
      <c r="I37" s="33">
        <v>2005114</v>
      </c>
      <c r="J37" s="353">
        <f>ROUND(I37/I29,5)*100</f>
        <v>15.204999999999998</v>
      </c>
      <c r="K37" s="42">
        <v>2518699</v>
      </c>
      <c r="L37" s="33">
        <v>2204447</v>
      </c>
      <c r="M37" s="353">
        <f>ROUND(L37/L29,5)*100</f>
        <v>15.792999999999999</v>
      </c>
      <c r="N37" s="42">
        <v>2444880</v>
      </c>
      <c r="O37" s="33">
        <v>2233492</v>
      </c>
      <c r="P37" s="354">
        <f>ROUND(O37/O29,5)*100</f>
        <v>16.056999999999999</v>
      </c>
      <c r="Q37" s="674">
        <v>2498926</v>
      </c>
      <c r="R37" s="38">
        <v>2412813</v>
      </c>
      <c r="S37" s="588">
        <f t="shared" si="3"/>
        <v>17.061</v>
      </c>
    </row>
    <row r="38" spans="1:32" ht="15" customHeight="1">
      <c r="A38" s="853"/>
      <c r="B38" s="41"/>
      <c r="C38" s="503" t="s">
        <v>51</v>
      </c>
      <c r="D38" s="30"/>
      <c r="E38" s="42">
        <v>1</v>
      </c>
      <c r="F38" s="33">
        <v>0</v>
      </c>
      <c r="G38" s="353">
        <f>ROUND(F38/F29,5)*100</f>
        <v>0</v>
      </c>
      <c r="H38" s="42">
        <v>1</v>
      </c>
      <c r="I38" s="33">
        <v>0</v>
      </c>
      <c r="J38" s="353">
        <f>ROUND(I38/I29,5)*100</f>
        <v>0</v>
      </c>
      <c r="K38" s="42">
        <v>1</v>
      </c>
      <c r="L38" s="33">
        <v>0</v>
      </c>
      <c r="M38" s="353">
        <f>ROUND(L38/L29,5)*100</f>
        <v>0</v>
      </c>
      <c r="N38" s="42">
        <v>1</v>
      </c>
      <c r="O38" s="33">
        <v>0</v>
      </c>
      <c r="P38" s="33">
        <v>0</v>
      </c>
      <c r="Q38" s="674">
        <v>1</v>
      </c>
      <c r="R38" s="38">
        <v>0</v>
      </c>
      <c r="S38" s="591">
        <v>0</v>
      </c>
    </row>
    <row r="39" spans="1:32" ht="15" customHeight="1">
      <c r="A39" s="853"/>
      <c r="B39" s="41"/>
      <c r="C39" s="503" t="s">
        <v>191</v>
      </c>
      <c r="D39" s="30"/>
      <c r="E39" s="42">
        <v>1726069</v>
      </c>
      <c r="F39" s="33">
        <v>1726068</v>
      </c>
      <c r="G39" s="353">
        <f>ROUND(F39/F29,5)*100</f>
        <v>13.374000000000001</v>
      </c>
      <c r="H39" s="42">
        <v>1622968</v>
      </c>
      <c r="I39" s="33">
        <v>1622967</v>
      </c>
      <c r="J39" s="353">
        <f>ROUND(I39/I29,5)*100</f>
        <v>12.307</v>
      </c>
      <c r="K39" s="42">
        <v>1772981</v>
      </c>
      <c r="L39" s="33">
        <v>1772982</v>
      </c>
      <c r="M39" s="353">
        <f>ROUND(L39/L29,5)*100</f>
        <v>12.702</v>
      </c>
      <c r="N39" s="42">
        <v>1937142</v>
      </c>
      <c r="O39" s="33">
        <v>1937142</v>
      </c>
      <c r="P39" s="354">
        <f>ROUND(O39/O29,5)*100</f>
        <v>13.927</v>
      </c>
      <c r="Q39" s="674">
        <v>1731079</v>
      </c>
      <c r="R39" s="38">
        <v>1731078</v>
      </c>
      <c r="S39" s="588">
        <f t="shared" si="3"/>
        <v>12.24</v>
      </c>
    </row>
    <row r="40" spans="1:32" ht="15" customHeight="1">
      <c r="A40" s="853"/>
      <c r="B40" s="41"/>
      <c r="C40" s="503" t="s">
        <v>192</v>
      </c>
      <c r="D40" s="30"/>
      <c r="E40" s="42">
        <v>2</v>
      </c>
      <c r="F40" s="33">
        <v>0</v>
      </c>
      <c r="G40" s="353">
        <f>ROUND(F40/F29,5)*100</f>
        <v>0</v>
      </c>
      <c r="H40" s="42">
        <v>95068</v>
      </c>
      <c r="I40" s="33">
        <v>95068</v>
      </c>
      <c r="J40" s="353">
        <f>ROUND(I40/I29,5)*100</f>
        <v>0.72099999999999997</v>
      </c>
      <c r="K40" s="42">
        <v>322416</v>
      </c>
      <c r="L40" s="33">
        <v>322416</v>
      </c>
      <c r="M40" s="353">
        <f>ROUND(L40/L29,5)*100</f>
        <v>2.31</v>
      </c>
      <c r="N40" s="42">
        <v>189935</v>
      </c>
      <c r="O40" s="33">
        <v>189934</v>
      </c>
      <c r="P40" s="354">
        <f>ROUND(O40/O29,5)*100</f>
        <v>1.365</v>
      </c>
      <c r="Q40" s="674">
        <v>2</v>
      </c>
      <c r="R40" s="38">
        <v>0</v>
      </c>
      <c r="S40" s="588">
        <f t="shared" si="3"/>
        <v>0</v>
      </c>
    </row>
    <row r="41" spans="1:32" ht="15" customHeight="1">
      <c r="A41" s="853"/>
      <c r="B41" s="41"/>
      <c r="C41" s="503" t="s">
        <v>212</v>
      </c>
      <c r="D41" s="30"/>
      <c r="E41" s="42">
        <v>208448</v>
      </c>
      <c r="F41" s="33">
        <v>22352</v>
      </c>
      <c r="G41" s="353">
        <f>ROUND(F41/F29,5)*100</f>
        <v>0.17299999999999999</v>
      </c>
      <c r="H41" s="42">
        <v>23754</v>
      </c>
      <c r="I41" s="33">
        <v>32864</v>
      </c>
      <c r="J41" s="353">
        <f>ROUND(I41/I29,5)*100</f>
        <v>0.249</v>
      </c>
      <c r="K41" s="42">
        <v>21319</v>
      </c>
      <c r="L41" s="33">
        <v>43321</v>
      </c>
      <c r="M41" s="353">
        <f>ROUND(L41/L29,5)*100</f>
        <v>0.31</v>
      </c>
      <c r="N41" s="42">
        <v>15775</v>
      </c>
      <c r="O41" s="33">
        <v>42325</v>
      </c>
      <c r="P41" s="353">
        <f>ROUND(O41/O29,5)*100</f>
        <v>0.30399999999999999</v>
      </c>
      <c r="Q41" s="674">
        <v>1168171</v>
      </c>
      <c r="R41" s="38">
        <v>34016</v>
      </c>
      <c r="S41" s="676">
        <f>ROUND(R41/$R$29,5)*100</f>
        <v>0.24099999999999999</v>
      </c>
    </row>
    <row r="42" spans="1:32" ht="3.75" customHeight="1">
      <c r="A42" s="853"/>
      <c r="B42" s="518"/>
      <c r="C42" s="370"/>
      <c r="D42" s="364"/>
      <c r="E42" s="33"/>
      <c r="F42" s="33"/>
      <c r="G42" s="353"/>
      <c r="H42" s="38"/>
      <c r="I42" s="38"/>
      <c r="J42" s="371"/>
      <c r="K42" s="38"/>
      <c r="L42" s="38"/>
      <c r="M42" s="371"/>
      <c r="N42" s="110"/>
      <c r="O42" s="110"/>
      <c r="P42" s="110"/>
      <c r="Q42" s="592"/>
      <c r="R42" s="592"/>
      <c r="S42" s="589"/>
      <c r="T42" s="110"/>
      <c r="U42" s="110"/>
    </row>
    <row r="43" spans="1:32" ht="3.75" customHeight="1">
      <c r="A43" s="853" t="s">
        <v>213</v>
      </c>
      <c r="B43" s="41"/>
      <c r="C43" s="18"/>
      <c r="D43" s="30"/>
      <c r="E43" s="33"/>
      <c r="F43" s="33"/>
      <c r="G43" s="353"/>
      <c r="H43" s="38"/>
      <c r="I43" s="38"/>
      <c r="J43" s="371"/>
      <c r="K43" s="38"/>
      <c r="L43" s="38"/>
      <c r="M43" s="371"/>
      <c r="N43" s="110"/>
      <c r="O43" s="110"/>
      <c r="P43" s="110"/>
      <c r="Q43" s="592"/>
      <c r="R43" s="592"/>
      <c r="S43" s="589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</row>
    <row r="44" spans="1:32" ht="15" customHeight="1">
      <c r="A44" s="853"/>
      <c r="B44" s="722" t="s">
        <v>214</v>
      </c>
      <c r="C44" s="722"/>
      <c r="D44" s="722"/>
      <c r="E44" s="33">
        <f>SUM(E45:E57)</f>
        <v>13215907</v>
      </c>
      <c r="F44" s="33">
        <f>SUM(F45:F57)</f>
        <v>12811501</v>
      </c>
      <c r="G44" s="353">
        <f>SUM(G45:G57)</f>
        <v>100.001</v>
      </c>
      <c r="H44" s="33">
        <f>SUM(H45:H57)</f>
        <v>13622123</v>
      </c>
      <c r="I44" s="33">
        <f>SUM(I45:I57)</f>
        <v>12865156</v>
      </c>
      <c r="J44" s="353">
        <v>100</v>
      </c>
      <c r="K44" s="33">
        <f>SUM(K45:K57)</f>
        <v>14302108</v>
      </c>
      <c r="L44" s="33">
        <f>SUM(L45:L57)</f>
        <v>13768794</v>
      </c>
      <c r="M44" s="353">
        <v>100</v>
      </c>
      <c r="N44" s="33">
        <f>SUM(N45:N57)</f>
        <v>14702857</v>
      </c>
      <c r="O44" s="33">
        <f>SUM(O45:O57)</f>
        <v>14068815</v>
      </c>
      <c r="P44" s="354">
        <f>ROUND(O44/O44,5)*100</f>
        <v>100</v>
      </c>
      <c r="Q44" s="38">
        <f>SUM(Q45:Q57)</f>
        <v>15034510</v>
      </c>
      <c r="R44" s="38">
        <f>SUM(R45:R57)</f>
        <v>14265656</v>
      </c>
      <c r="S44" s="588">
        <f>ROUND(R44/$R$44,5)*100</f>
        <v>100</v>
      </c>
      <c r="T44" s="110"/>
      <c r="U44" s="38"/>
      <c r="V44" s="268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</row>
    <row r="45" spans="1:32" ht="15" customHeight="1">
      <c r="A45" s="853"/>
      <c r="B45" s="41"/>
      <c r="C45" s="503" t="s">
        <v>215</v>
      </c>
      <c r="D45" s="30"/>
      <c r="E45" s="33">
        <v>327071</v>
      </c>
      <c r="F45" s="33">
        <v>307100</v>
      </c>
      <c r="G45" s="353">
        <f>ROUND(F45/F44,5)*100</f>
        <v>2.3970000000000002</v>
      </c>
      <c r="H45" s="33">
        <v>298696</v>
      </c>
      <c r="I45" s="33">
        <v>279823</v>
      </c>
      <c r="J45" s="353">
        <f>ROUND(I45/I44,5)*100</f>
        <v>2.1749999999999998</v>
      </c>
      <c r="K45" s="33">
        <v>289210</v>
      </c>
      <c r="L45" s="33">
        <v>273738</v>
      </c>
      <c r="M45" s="353">
        <f>ROUND(L45/L44,5)*100</f>
        <v>1.9879999999999998</v>
      </c>
      <c r="N45" s="33">
        <v>276145</v>
      </c>
      <c r="O45" s="33">
        <v>253963</v>
      </c>
      <c r="P45" s="354">
        <f>ROUND(O45/O44,5)*100</f>
        <v>1.8049999999999999</v>
      </c>
      <c r="Q45" s="38">
        <v>264391</v>
      </c>
      <c r="R45" s="38">
        <v>249371</v>
      </c>
      <c r="S45" s="588">
        <f>ROUND(R45/$R$44,5)*100</f>
        <v>1.748</v>
      </c>
      <c r="U45" s="33"/>
    </row>
    <row r="46" spans="1:32" ht="15" customHeight="1">
      <c r="A46" s="853"/>
      <c r="B46" s="41"/>
      <c r="C46" s="503" t="s">
        <v>216</v>
      </c>
      <c r="D46" s="30"/>
      <c r="E46" s="33">
        <v>8059116</v>
      </c>
      <c r="F46" s="33">
        <v>7910448</v>
      </c>
      <c r="G46" s="353">
        <f>ROUND(F46/F44,5)*100</f>
        <v>61.745000000000005</v>
      </c>
      <c r="H46" s="33">
        <v>8253429</v>
      </c>
      <c r="I46" s="33">
        <v>7910071</v>
      </c>
      <c r="J46" s="353">
        <f>ROUND(I46/I44,5)*100</f>
        <v>61.484000000000009</v>
      </c>
      <c r="K46" s="33">
        <v>8429188</v>
      </c>
      <c r="L46" s="33">
        <v>8237380</v>
      </c>
      <c r="M46" s="353">
        <f>ROUND(L46/L44,5)*100</f>
        <v>59.826000000000001</v>
      </c>
      <c r="N46" s="33">
        <v>8610037</v>
      </c>
      <c r="O46" s="33">
        <v>8219053</v>
      </c>
      <c r="P46" s="354">
        <f>ROUND(O46/O44,5)*100</f>
        <v>58.42</v>
      </c>
      <c r="Q46" s="38">
        <v>9041119</v>
      </c>
      <c r="R46" s="38">
        <v>8456056</v>
      </c>
      <c r="S46" s="588">
        <f t="shared" ref="S46:S56" si="4">ROUND(R46/$R$44,5)*100</f>
        <v>59.275999999999996</v>
      </c>
      <c r="U46" s="33"/>
    </row>
    <row r="47" spans="1:32" ht="15" customHeight="1">
      <c r="A47" s="853"/>
      <c r="B47" s="41"/>
      <c r="C47" s="503" t="s">
        <v>217</v>
      </c>
      <c r="D47" s="30"/>
      <c r="E47" s="33">
        <v>1487395</v>
      </c>
      <c r="F47" s="33">
        <v>1487379</v>
      </c>
      <c r="G47" s="353">
        <f>ROUND(F47/F44,5)*100</f>
        <v>11.61</v>
      </c>
      <c r="H47" s="33">
        <v>1595816</v>
      </c>
      <c r="I47" s="33">
        <v>1595769</v>
      </c>
      <c r="J47" s="353">
        <f>ROUND(I47/I44,5)*100</f>
        <v>12.404</v>
      </c>
      <c r="K47" s="33">
        <v>1762386</v>
      </c>
      <c r="L47" s="33">
        <v>1762317</v>
      </c>
      <c r="M47" s="353">
        <f>ROUND(L47/L44,5)*100</f>
        <v>12.798999999999999</v>
      </c>
      <c r="N47" s="33">
        <v>1860672</v>
      </c>
      <c r="O47" s="33">
        <v>1860671</v>
      </c>
      <c r="P47" s="354">
        <f>ROUND(O47/O44,5)*100</f>
        <v>13.225000000000001</v>
      </c>
      <c r="Q47" s="38">
        <v>1844538</v>
      </c>
      <c r="R47" s="38">
        <v>1844538</v>
      </c>
      <c r="S47" s="588">
        <f t="shared" si="4"/>
        <v>12.93</v>
      </c>
      <c r="U47" s="33"/>
    </row>
    <row r="48" spans="1:32" ht="15" customHeight="1">
      <c r="A48" s="853"/>
      <c r="B48" s="41"/>
      <c r="C48" s="503" t="s">
        <v>218</v>
      </c>
      <c r="D48" s="30"/>
      <c r="E48" s="33">
        <v>2739</v>
      </c>
      <c r="F48" s="33">
        <v>2585</v>
      </c>
      <c r="G48" s="353">
        <f>ROUND(F48/F44,5)*100</f>
        <v>0.02</v>
      </c>
      <c r="H48" s="33">
        <v>4858</v>
      </c>
      <c r="I48" s="33">
        <v>4735</v>
      </c>
      <c r="J48" s="353">
        <f>ROUND(I48/I44,5)*100</f>
        <v>3.6999999999999998E-2</v>
      </c>
      <c r="K48" s="33">
        <v>2181</v>
      </c>
      <c r="L48" s="33">
        <v>1830</v>
      </c>
      <c r="M48" s="353">
        <f>ROUND(L48/L44,5)*100</f>
        <v>1.2999999999999999E-2</v>
      </c>
      <c r="N48" s="33">
        <v>1900</v>
      </c>
      <c r="O48" s="33">
        <v>1900</v>
      </c>
      <c r="P48" s="354">
        <f>ROUND(O48/O44,5)*100</f>
        <v>1.3999999999999999E-2</v>
      </c>
      <c r="Q48" s="38">
        <v>1443</v>
      </c>
      <c r="R48" s="38">
        <v>1442</v>
      </c>
      <c r="S48" s="588">
        <f t="shared" si="4"/>
        <v>0.01</v>
      </c>
      <c r="U48" s="33"/>
    </row>
    <row r="49" spans="1:29" ht="15" customHeight="1">
      <c r="A49" s="853"/>
      <c r="B49" s="41"/>
      <c r="C49" s="503" t="s">
        <v>219</v>
      </c>
      <c r="D49" s="30"/>
      <c r="E49" s="33">
        <v>40550</v>
      </c>
      <c r="F49" s="33">
        <v>37568</v>
      </c>
      <c r="G49" s="353">
        <f>ROUND(F49/F44,5)*100</f>
        <v>0.29299999999999998</v>
      </c>
      <c r="H49" s="33">
        <v>2449</v>
      </c>
      <c r="I49" s="33">
        <v>2223</v>
      </c>
      <c r="J49" s="353">
        <f>ROUND(I49/I44,5)*100</f>
        <v>1.7000000000000001E-2</v>
      </c>
      <c r="K49" s="33">
        <v>2228</v>
      </c>
      <c r="L49" s="33">
        <v>72</v>
      </c>
      <c r="M49" s="353">
        <f>ROUND(L49/L44,5)*100</f>
        <v>1E-3</v>
      </c>
      <c r="N49" s="33">
        <v>2211</v>
      </c>
      <c r="O49" s="33">
        <v>64</v>
      </c>
      <c r="P49" s="33">
        <f>ROUND(O49/O44,5)*100</f>
        <v>0</v>
      </c>
      <c r="Q49" s="38">
        <v>61</v>
      </c>
      <c r="R49" s="38">
        <v>59</v>
      </c>
      <c r="S49" s="677">
        <f t="shared" si="4"/>
        <v>0</v>
      </c>
      <c r="U49" s="33"/>
    </row>
    <row r="50" spans="1:29" ht="15" customHeight="1">
      <c r="A50" s="853"/>
      <c r="B50" s="41"/>
      <c r="C50" s="503" t="s">
        <v>220</v>
      </c>
      <c r="D50" s="30"/>
      <c r="E50" s="33">
        <v>662452</v>
      </c>
      <c r="F50" s="33">
        <v>660284</v>
      </c>
      <c r="G50" s="353">
        <f>ROUND(F50/F44,5)*100</f>
        <v>5.1539999999999999</v>
      </c>
      <c r="H50" s="33">
        <v>719455</v>
      </c>
      <c r="I50" s="33">
        <v>719455</v>
      </c>
      <c r="J50" s="353">
        <f>ROUND(I50/I44,5)*100</f>
        <v>5.5919999999999996</v>
      </c>
      <c r="K50" s="33">
        <v>808295</v>
      </c>
      <c r="L50" s="33">
        <v>808294</v>
      </c>
      <c r="M50" s="353">
        <f>ROUND(L50/L44,5)*100</f>
        <v>5.87</v>
      </c>
      <c r="N50" s="33">
        <v>892797</v>
      </c>
      <c r="O50" s="33">
        <v>892796</v>
      </c>
      <c r="P50" s="354">
        <f>ROUND(O50/O44,5)*100</f>
        <v>6.3460000000000001</v>
      </c>
      <c r="Q50" s="38">
        <v>901076</v>
      </c>
      <c r="R50" s="38">
        <v>901075</v>
      </c>
      <c r="S50" s="588">
        <f t="shared" si="4"/>
        <v>6.3159999999999989</v>
      </c>
      <c r="U50" s="33"/>
    </row>
    <row r="51" spans="1:29" ht="15" customHeight="1">
      <c r="A51" s="853"/>
      <c r="B51" s="41"/>
      <c r="C51" s="503" t="s">
        <v>221</v>
      </c>
      <c r="D51" s="30"/>
      <c r="E51" s="33">
        <v>2242391</v>
      </c>
      <c r="F51" s="33">
        <v>2045576</v>
      </c>
      <c r="G51" s="353">
        <f>ROUND(F51/F44,5)*100</f>
        <v>15.967000000000001</v>
      </c>
      <c r="H51" s="33">
        <v>2443709</v>
      </c>
      <c r="I51" s="33">
        <v>2106441</v>
      </c>
      <c r="J51" s="353">
        <f>ROUND(I51/I44,5)*100</f>
        <v>16.372999999999998</v>
      </c>
      <c r="K51" s="33">
        <v>2519165</v>
      </c>
      <c r="L51" s="33">
        <v>2250173</v>
      </c>
      <c r="M51" s="353">
        <f>ROUND(L51/L44,5)*100</f>
        <v>16.343</v>
      </c>
      <c r="N51" s="33">
        <v>2462425</v>
      </c>
      <c r="O51" s="33">
        <v>2299054</v>
      </c>
      <c r="P51" s="354">
        <f>ROUND(O51/O44,5)*100</f>
        <v>16.341000000000001</v>
      </c>
      <c r="Q51" s="38">
        <v>2499144</v>
      </c>
      <c r="R51" s="38">
        <v>2396914</v>
      </c>
      <c r="S51" s="588">
        <f t="shared" si="4"/>
        <v>16.802</v>
      </c>
      <c r="U51" s="33"/>
    </row>
    <row r="52" spans="1:29" ht="15" customHeight="1">
      <c r="A52" s="853"/>
      <c r="B52" s="41"/>
      <c r="C52" s="503" t="s">
        <v>222</v>
      </c>
      <c r="D52" s="30"/>
      <c r="E52" s="33">
        <v>127215</v>
      </c>
      <c r="F52" s="33">
        <v>118831</v>
      </c>
      <c r="G52" s="353">
        <f>ROUND(F52/F44,5)*100</f>
        <v>0.92800000000000005</v>
      </c>
      <c r="H52" s="33">
        <v>103210</v>
      </c>
      <c r="I52" s="33">
        <v>83886</v>
      </c>
      <c r="J52" s="353">
        <f>ROUND(I52/I44,5)*100</f>
        <v>0.65200000000000002</v>
      </c>
      <c r="K52" s="33">
        <v>108375</v>
      </c>
      <c r="L52" s="33">
        <v>95119</v>
      </c>
      <c r="M52" s="353">
        <f>ROUND(L52/L44,5)*100</f>
        <v>0.69100000000000006</v>
      </c>
      <c r="N52" s="33">
        <v>126529</v>
      </c>
      <c r="O52" s="33">
        <v>107677</v>
      </c>
      <c r="P52" s="354">
        <f>ROUND(O52/O44,5)*100</f>
        <v>0.76500000000000001</v>
      </c>
      <c r="Q52" s="38">
        <v>135218</v>
      </c>
      <c r="R52" s="38">
        <v>112662</v>
      </c>
      <c r="S52" s="588">
        <f t="shared" si="4"/>
        <v>0.79</v>
      </c>
      <c r="U52" s="33"/>
    </row>
    <row r="53" spans="1:29" ht="15" customHeight="1">
      <c r="A53" s="853"/>
      <c r="B53" s="41"/>
      <c r="C53" s="503" t="s">
        <v>223</v>
      </c>
      <c r="D53" s="30"/>
      <c r="E53" s="33">
        <v>1</v>
      </c>
      <c r="F53" s="353">
        <v>0</v>
      </c>
      <c r="G53" s="353">
        <f>ROUND(F53/F44,5)*100</f>
        <v>0</v>
      </c>
      <c r="H53" s="33">
        <v>19014</v>
      </c>
      <c r="I53" s="33">
        <v>19014</v>
      </c>
      <c r="J53" s="353">
        <f>ROUND(I53/I44,5)*100</f>
        <v>0.14799999999999999</v>
      </c>
      <c r="K53" s="33">
        <v>120114</v>
      </c>
      <c r="L53" s="33">
        <v>120114</v>
      </c>
      <c r="M53" s="353">
        <f>ROUND(L53/L44,5)*100</f>
        <v>0.872</v>
      </c>
      <c r="N53" s="33">
        <v>146450</v>
      </c>
      <c r="O53" s="33">
        <v>146450</v>
      </c>
      <c r="P53" s="354">
        <f>ROUND(O53/O44,5)*100</f>
        <v>1.0410000000000001</v>
      </c>
      <c r="Q53" s="38">
        <v>1</v>
      </c>
      <c r="R53" s="38">
        <v>0</v>
      </c>
      <c r="S53" s="673">
        <f t="shared" si="4"/>
        <v>0</v>
      </c>
      <c r="U53" s="33"/>
    </row>
    <row r="54" spans="1:29" ht="15" customHeight="1">
      <c r="A54" s="853"/>
      <c r="B54" s="41"/>
      <c r="C54" s="503" t="s">
        <v>198</v>
      </c>
      <c r="D54" s="30"/>
      <c r="E54" s="33">
        <v>227</v>
      </c>
      <c r="F54" s="33">
        <v>226</v>
      </c>
      <c r="G54" s="353">
        <f>ROUND(F54/F44,5)*100</f>
        <v>2E-3</v>
      </c>
      <c r="H54" s="33">
        <v>74</v>
      </c>
      <c r="I54" s="33">
        <v>67</v>
      </c>
      <c r="J54" s="353">
        <f>ROUND(I54/I44,5)*100</f>
        <v>1E-3</v>
      </c>
      <c r="K54" s="33">
        <v>100</v>
      </c>
      <c r="L54" s="33">
        <v>99</v>
      </c>
      <c r="M54" s="353">
        <f>ROUND(L54/L44,5)*100</f>
        <v>1E-3</v>
      </c>
      <c r="N54" s="33">
        <v>100</v>
      </c>
      <c r="O54" s="33">
        <v>43</v>
      </c>
      <c r="P54" s="33">
        <f>ROUND(O54/O44,5)*100</f>
        <v>0</v>
      </c>
      <c r="Q54" s="38">
        <v>125</v>
      </c>
      <c r="R54" s="38">
        <v>67</v>
      </c>
      <c r="S54" s="678">
        <f>ROUND(R54/$R$44,5)*100</f>
        <v>0</v>
      </c>
      <c r="U54" s="33"/>
    </row>
    <row r="55" spans="1:29" ht="15" customHeight="1">
      <c r="A55" s="853"/>
      <c r="B55" s="41"/>
      <c r="C55" s="503" t="s">
        <v>224</v>
      </c>
      <c r="D55" s="30"/>
      <c r="E55" s="33">
        <v>57137</v>
      </c>
      <c r="F55" s="33">
        <v>55910</v>
      </c>
      <c r="G55" s="353">
        <f>ROUND(F55/F44,5)*100</f>
        <v>0.436</v>
      </c>
      <c r="H55" s="33">
        <v>145483</v>
      </c>
      <c r="I55" s="33">
        <v>143672</v>
      </c>
      <c r="J55" s="353">
        <f>ROUND(I55/I44,5)*100</f>
        <v>1.117</v>
      </c>
      <c r="K55" s="33">
        <v>224016</v>
      </c>
      <c r="L55" s="33">
        <v>219658</v>
      </c>
      <c r="M55" s="353">
        <f>ROUND(L55/L44,5)*100</f>
        <v>1.595</v>
      </c>
      <c r="N55" s="33">
        <v>294919</v>
      </c>
      <c r="O55" s="33">
        <v>287144</v>
      </c>
      <c r="P55" s="354">
        <f>ROUND(O55/O44,5)*100</f>
        <v>2.0409999999999999</v>
      </c>
      <c r="Q55" s="38">
        <v>150684</v>
      </c>
      <c r="R55" s="38">
        <v>144150</v>
      </c>
      <c r="S55" s="679">
        <f t="shared" si="4"/>
        <v>1.01</v>
      </c>
      <c r="U55" s="33"/>
    </row>
    <row r="56" spans="1:29" ht="15" customHeight="1">
      <c r="A56" s="853"/>
      <c r="B56" s="41"/>
      <c r="C56" s="503" t="s">
        <v>200</v>
      </c>
      <c r="D56" s="30"/>
      <c r="E56" s="33">
        <v>12327</v>
      </c>
      <c r="F56" s="33">
        <v>0</v>
      </c>
      <c r="G56" s="353">
        <f>ROUND(F56/F44,5)*100</f>
        <v>0</v>
      </c>
      <c r="H56" s="33">
        <v>35930</v>
      </c>
      <c r="I56" s="33">
        <v>0</v>
      </c>
      <c r="J56" s="353">
        <f>ROUND(I56/I44,5)*100</f>
        <v>0</v>
      </c>
      <c r="K56" s="33">
        <v>36850</v>
      </c>
      <c r="L56" s="33">
        <v>0</v>
      </c>
      <c r="M56" s="353">
        <f>ROUND(L56/L44,5)*100</f>
        <v>0</v>
      </c>
      <c r="N56" s="33">
        <v>28672</v>
      </c>
      <c r="O56" s="33">
        <v>0</v>
      </c>
      <c r="P56" s="33">
        <f>ROUND(O56/O44,5)*100</f>
        <v>0</v>
      </c>
      <c r="Q56" s="38">
        <v>37387</v>
      </c>
      <c r="R56" s="38">
        <v>0</v>
      </c>
      <c r="S56" s="673">
        <f t="shared" si="4"/>
        <v>0</v>
      </c>
      <c r="U56" s="33"/>
    </row>
    <row r="57" spans="1:29" ht="15" customHeight="1">
      <c r="A57" s="853"/>
      <c r="B57" s="41"/>
      <c r="C57" s="503" t="s">
        <v>225</v>
      </c>
      <c r="D57" s="30"/>
      <c r="E57" s="33">
        <v>197286</v>
      </c>
      <c r="F57" s="33">
        <v>185594</v>
      </c>
      <c r="G57" s="353">
        <f>ROUND(F57/F44,5)*100</f>
        <v>1.4489999999999998</v>
      </c>
      <c r="H57" s="33">
        <v>0</v>
      </c>
      <c r="I57" s="33">
        <v>0</v>
      </c>
      <c r="J57" s="353">
        <f>ROUND(I57/I44,5)*100</f>
        <v>0</v>
      </c>
      <c r="K57" s="33">
        <v>0</v>
      </c>
      <c r="L57" s="33">
        <v>0</v>
      </c>
      <c r="M57" s="353">
        <f>ROUND(L57/L44,5)*100</f>
        <v>0</v>
      </c>
      <c r="N57" s="33">
        <v>0</v>
      </c>
      <c r="O57" s="33">
        <v>0</v>
      </c>
      <c r="P57" s="33">
        <f>ROUND(O57/O44,5)*100</f>
        <v>0</v>
      </c>
      <c r="Q57" s="38">
        <v>159323</v>
      </c>
      <c r="R57" s="38">
        <v>159322</v>
      </c>
      <c r="S57" s="588">
        <f>ROUND(R57/$R$44,5)*100</f>
        <v>1.117</v>
      </c>
      <c r="U57" s="33"/>
    </row>
    <row r="58" spans="1:29" ht="5.25" customHeight="1">
      <c r="A58" s="853"/>
      <c r="B58" s="518"/>
      <c r="C58" s="372"/>
      <c r="D58" s="364"/>
      <c r="E58" s="33"/>
      <c r="F58" s="33"/>
      <c r="G58" s="353"/>
      <c r="H58" s="33"/>
      <c r="I58" s="33"/>
      <c r="J58" s="353"/>
      <c r="K58" s="33"/>
      <c r="L58" s="33"/>
      <c r="M58" s="353"/>
      <c r="N58" s="110"/>
      <c r="O58" s="110"/>
      <c r="P58" s="110"/>
      <c r="Q58" s="592"/>
      <c r="R58" s="592"/>
      <c r="S58" s="589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</row>
    <row r="59" spans="1:29" ht="15" customHeight="1">
      <c r="A59" s="373" t="s">
        <v>226</v>
      </c>
      <c r="B59" s="273"/>
      <c r="C59" s="273"/>
      <c r="D59" s="34"/>
      <c r="E59" s="353">
        <f>E29-E44</f>
        <v>0</v>
      </c>
      <c r="F59" s="33">
        <f>F29-F44</f>
        <v>95068</v>
      </c>
      <c r="G59" s="353" t="s">
        <v>97</v>
      </c>
      <c r="H59" s="33">
        <v>0</v>
      </c>
      <c r="I59" s="33">
        <f>I29-I44</f>
        <v>322416</v>
      </c>
      <c r="J59" s="33">
        <v>0</v>
      </c>
      <c r="K59" s="33">
        <v>0</v>
      </c>
      <c r="L59" s="33">
        <f>L29-L44</f>
        <v>189934</v>
      </c>
      <c r="M59" s="33">
        <v>0</v>
      </c>
      <c r="N59" s="33">
        <v>0</v>
      </c>
      <c r="O59" s="671">
        <f>O29-O44</f>
        <v>-159322</v>
      </c>
      <c r="P59" s="33">
        <v>0</v>
      </c>
      <c r="Q59" s="38">
        <v>0</v>
      </c>
      <c r="R59" s="672">
        <f>R29-R44</f>
        <v>-123307</v>
      </c>
      <c r="S59" s="591">
        <v>0</v>
      </c>
    </row>
    <row r="60" spans="1:29" ht="15" customHeight="1" thickBot="1">
      <c r="A60" s="240" t="s">
        <v>227</v>
      </c>
      <c r="B60" s="311"/>
      <c r="C60" s="311"/>
      <c r="D60" s="374"/>
      <c r="E60" s="375" t="s">
        <v>97</v>
      </c>
      <c r="F60" s="547">
        <v>19013</v>
      </c>
      <c r="G60" s="546" t="s">
        <v>97</v>
      </c>
      <c r="H60" s="547">
        <v>0</v>
      </c>
      <c r="I60" s="547">
        <v>120113</v>
      </c>
      <c r="J60" s="375">
        <v>0</v>
      </c>
      <c r="K60" s="375">
        <v>0</v>
      </c>
      <c r="L60" s="547">
        <v>146449</v>
      </c>
      <c r="M60" s="375">
        <v>0</v>
      </c>
      <c r="N60" s="375">
        <v>0</v>
      </c>
      <c r="O60" s="375">
        <v>0</v>
      </c>
      <c r="P60" s="375">
        <v>0</v>
      </c>
      <c r="Q60" s="680">
        <v>0</v>
      </c>
      <c r="R60" s="680">
        <v>0</v>
      </c>
      <c r="S60" s="681">
        <v>0</v>
      </c>
    </row>
    <row r="61" spans="1:29" ht="17.100000000000001" customHeight="1">
      <c r="S61" s="246" t="s">
        <v>228</v>
      </c>
    </row>
  </sheetData>
  <sheetProtection selectLockedCells="1" selectUnlockedCells="1"/>
  <mergeCells count="20">
    <mergeCell ref="Q3:S3"/>
    <mergeCell ref="K26:M26"/>
    <mergeCell ref="N26:P26"/>
    <mergeCell ref="Q26:S26"/>
    <mergeCell ref="K3:M3"/>
    <mergeCell ref="N3:P3"/>
    <mergeCell ref="A5:A14"/>
    <mergeCell ref="B6:D6"/>
    <mergeCell ref="B16:D16"/>
    <mergeCell ref="H3:J3"/>
    <mergeCell ref="A3:D4"/>
    <mergeCell ref="E3:G3"/>
    <mergeCell ref="A16:A20"/>
    <mergeCell ref="H26:J26"/>
    <mergeCell ref="A28:A42"/>
    <mergeCell ref="B29:D29"/>
    <mergeCell ref="A43:A58"/>
    <mergeCell ref="B44:D44"/>
    <mergeCell ref="A26:D27"/>
    <mergeCell ref="E26:G26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firstPageNumber="169" orientation="portrait" useFirstPageNumber="1" verticalDpi="300" r:id="rId1"/>
  <headerFooter scaleWithDoc="0" alignWithMargins="0">
    <oddHeader>&amp;R&amp;"ＭＳ 明朝,標準"&amp;10財　政</oddHeader>
    <oddFooter>&amp;C&amp;"ＭＳ 明朝,標準"&amp;12&amp;A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view="pageBreakPreview" topLeftCell="A22" zoomScale="90" zoomScaleSheetLayoutView="90" workbookViewId="0">
      <selection activeCell="P32" sqref="P32"/>
    </sheetView>
  </sheetViews>
  <sheetFormatPr defaultRowHeight="17.100000000000001" customHeight="1"/>
  <cols>
    <col min="1" max="1" width="0.875" style="191" customWidth="1"/>
    <col min="2" max="4" width="2.5" style="191" customWidth="1"/>
    <col min="5" max="5" width="15.125" style="191" customWidth="1"/>
    <col min="6" max="6" width="11.5" style="191" customWidth="1"/>
    <col min="7" max="7" width="11" style="191" customWidth="1"/>
    <col min="8" max="11" width="11.5" style="191" customWidth="1"/>
    <col min="12" max="16384" width="9" style="191"/>
  </cols>
  <sheetData>
    <row r="1" spans="1:12" ht="5.0999999999999996" customHeight="1">
      <c r="A1" s="28"/>
      <c r="C1" s="28"/>
      <c r="D1" s="28"/>
      <c r="E1" s="5"/>
      <c r="F1" s="5"/>
      <c r="G1" s="5"/>
      <c r="H1" s="5"/>
      <c r="I1" s="22"/>
      <c r="J1" s="5"/>
      <c r="K1" s="22"/>
      <c r="L1" s="5"/>
    </row>
    <row r="2" spans="1:12" ht="15" customHeight="1" thickBot="1">
      <c r="A2" s="28" t="s">
        <v>359</v>
      </c>
      <c r="C2" s="28"/>
      <c r="D2" s="28"/>
      <c r="E2" s="5"/>
      <c r="F2" s="5"/>
      <c r="G2" s="5"/>
      <c r="H2" s="5"/>
      <c r="I2" s="22"/>
      <c r="J2" s="5"/>
      <c r="K2" s="22" t="s">
        <v>1</v>
      </c>
      <c r="L2" s="5"/>
    </row>
    <row r="3" spans="1:12" ht="15" customHeight="1">
      <c r="A3" s="712" t="s">
        <v>231</v>
      </c>
      <c r="B3" s="713"/>
      <c r="C3" s="713"/>
      <c r="D3" s="713"/>
      <c r="E3" s="713"/>
      <c r="F3" s="713" t="s">
        <v>422</v>
      </c>
      <c r="G3" s="713"/>
      <c r="H3" s="745" t="s">
        <v>423</v>
      </c>
      <c r="I3" s="745"/>
      <c r="J3" s="717" t="s">
        <v>424</v>
      </c>
      <c r="K3" s="718"/>
      <c r="L3" s="325"/>
    </row>
    <row r="4" spans="1:12" ht="15" customHeight="1">
      <c r="A4" s="714"/>
      <c r="B4" s="715"/>
      <c r="C4" s="715"/>
      <c r="D4" s="715"/>
      <c r="E4" s="715"/>
      <c r="F4" s="650" t="s">
        <v>232</v>
      </c>
      <c r="G4" s="650" t="s">
        <v>34</v>
      </c>
      <c r="H4" s="650" t="s">
        <v>232</v>
      </c>
      <c r="I4" s="650" t="s">
        <v>34</v>
      </c>
      <c r="J4" s="455" t="s">
        <v>232</v>
      </c>
      <c r="K4" s="652" t="s">
        <v>34</v>
      </c>
      <c r="L4" s="325"/>
    </row>
    <row r="5" spans="1:12" ht="17.100000000000001" customHeight="1">
      <c r="A5" s="859"/>
      <c r="B5" s="860"/>
      <c r="C5" s="834" t="s">
        <v>233</v>
      </c>
      <c r="D5" s="834"/>
      <c r="E5" s="834"/>
      <c r="F5" s="549">
        <f>F6+F9+F15</f>
        <v>2379657</v>
      </c>
      <c r="G5" s="48">
        <f>F5/F5*100</f>
        <v>100</v>
      </c>
      <c r="H5" s="47">
        <f>H6+H9+H15</f>
        <v>2393239</v>
      </c>
      <c r="I5" s="48">
        <f>H5/H5*100</f>
        <v>100</v>
      </c>
      <c r="J5" s="685">
        <f>J6+J9+J15</f>
        <v>2456314</v>
      </c>
      <c r="K5" s="686">
        <f>J5/$J$5*100</f>
        <v>100</v>
      </c>
      <c r="L5" s="325"/>
    </row>
    <row r="6" spans="1:12" ht="16.5" customHeight="1">
      <c r="A6" s="790"/>
      <c r="B6" s="791"/>
      <c r="C6" s="192"/>
      <c r="D6" s="856" t="s">
        <v>235</v>
      </c>
      <c r="E6" s="856"/>
      <c r="F6" s="550">
        <f>SUM(F7:F8)</f>
        <v>2372115</v>
      </c>
      <c r="G6" s="49">
        <f>F6/F5*100</f>
        <v>99.683063567564574</v>
      </c>
      <c r="H6" s="457">
        <f>SUM(H7:H8)</f>
        <v>2387542</v>
      </c>
      <c r="I6" s="49">
        <f>H6/H5*100</f>
        <v>99.761954405723799</v>
      </c>
      <c r="J6" s="17">
        <f>SUM(J7:J8)</f>
        <v>2326547</v>
      </c>
      <c r="K6" s="686">
        <f>J6/$J$5*100</f>
        <v>94.717002793616771</v>
      </c>
      <c r="L6" s="325"/>
    </row>
    <row r="7" spans="1:12" ht="17.100000000000001" customHeight="1">
      <c r="A7" s="790" t="s">
        <v>234</v>
      </c>
      <c r="B7" s="791"/>
      <c r="C7" s="50"/>
      <c r="D7" s="640"/>
      <c r="E7" s="653" t="s">
        <v>236</v>
      </c>
      <c r="F7" s="550">
        <v>2298862</v>
      </c>
      <c r="G7" s="49">
        <f>F7/F5*100</f>
        <v>96.604762787242024</v>
      </c>
      <c r="H7" s="457">
        <v>2292599</v>
      </c>
      <c r="I7" s="49">
        <f>H7/H5*100</f>
        <v>95.794820325090811</v>
      </c>
      <c r="J7" s="17">
        <v>2239127</v>
      </c>
      <c r="K7" s="686">
        <f t="shared" ref="K7:K17" si="0">J7/$J$5*100</f>
        <v>91.158011557154339</v>
      </c>
      <c r="L7" s="325"/>
    </row>
    <row r="8" spans="1:12" ht="17.100000000000001" customHeight="1">
      <c r="A8" s="790"/>
      <c r="B8" s="791"/>
      <c r="C8" s="50"/>
      <c r="D8" s="640"/>
      <c r="E8" s="654" t="s">
        <v>238</v>
      </c>
      <c r="F8" s="550">
        <v>73253</v>
      </c>
      <c r="G8" s="49">
        <f>F8/F5*100</f>
        <v>3.0783007803225422</v>
      </c>
      <c r="H8" s="457">
        <v>94943</v>
      </c>
      <c r="I8" s="49">
        <f>H8/H5*100</f>
        <v>3.9671340806329827</v>
      </c>
      <c r="J8" s="17">
        <v>87420</v>
      </c>
      <c r="K8" s="686">
        <f t="shared" si="0"/>
        <v>3.5589912364624396</v>
      </c>
      <c r="L8" s="325"/>
    </row>
    <row r="9" spans="1:12" ht="17.100000000000001" customHeight="1">
      <c r="A9" s="790" t="s">
        <v>237</v>
      </c>
      <c r="B9" s="791"/>
      <c r="C9" s="193"/>
      <c r="D9" s="856" t="s">
        <v>239</v>
      </c>
      <c r="E9" s="856"/>
      <c r="F9" s="550">
        <f>SUM(F10:F14)</f>
        <v>7542</v>
      </c>
      <c r="G9" s="49">
        <f>F9/F5*100</f>
        <v>0.31693643243543079</v>
      </c>
      <c r="H9" s="457">
        <f>SUM(H10:H14)</f>
        <v>5697</v>
      </c>
      <c r="I9" s="49">
        <f>H9/H5*100</f>
        <v>0.23804559427620894</v>
      </c>
      <c r="J9" s="17">
        <f>SUM(J10:J14)</f>
        <v>129767</v>
      </c>
      <c r="K9" s="686">
        <f t="shared" si="0"/>
        <v>5.2829972063832225</v>
      </c>
      <c r="L9" s="325"/>
    </row>
    <row r="10" spans="1:12" ht="17.100000000000001" customHeight="1">
      <c r="A10" s="790"/>
      <c r="B10" s="791"/>
      <c r="C10" s="50"/>
      <c r="D10" s="640"/>
      <c r="E10" s="653" t="s">
        <v>241</v>
      </c>
      <c r="F10" s="550">
        <v>1536</v>
      </c>
      <c r="G10" s="49">
        <f>F10/F5*100</f>
        <v>6.4547117504749632E-2</v>
      </c>
      <c r="H10" s="457">
        <v>2073</v>
      </c>
      <c r="I10" s="49">
        <f>H10/H5*100</f>
        <v>8.6619012977809565E-2</v>
      </c>
      <c r="J10" s="17">
        <v>1866</v>
      </c>
      <c r="K10" s="686">
        <f>J10/$J$5*100</f>
        <v>7.5967486241579868E-2</v>
      </c>
      <c r="L10" s="325"/>
    </row>
    <row r="11" spans="1:12" ht="17.100000000000001" customHeight="1">
      <c r="A11" s="790" t="s">
        <v>240</v>
      </c>
      <c r="B11" s="791"/>
      <c r="C11" s="50"/>
      <c r="D11" s="640"/>
      <c r="E11" s="653" t="s">
        <v>242</v>
      </c>
      <c r="F11" s="550">
        <v>0</v>
      </c>
      <c r="G11" s="49">
        <f>F11/F5*100</f>
        <v>0</v>
      </c>
      <c r="H11" s="457">
        <v>0</v>
      </c>
      <c r="I11" s="49">
        <f>H11/H5*100</f>
        <v>0</v>
      </c>
      <c r="J11" s="17">
        <v>0</v>
      </c>
      <c r="K11" s="686">
        <f t="shared" si="0"/>
        <v>0</v>
      </c>
      <c r="L11" s="325"/>
    </row>
    <row r="12" spans="1:12" ht="17.100000000000001" customHeight="1">
      <c r="A12" s="790"/>
      <c r="B12" s="791"/>
      <c r="C12" s="50"/>
      <c r="D12" s="640"/>
      <c r="E12" s="653" t="s">
        <v>243</v>
      </c>
      <c r="F12" s="550">
        <v>4443</v>
      </c>
      <c r="G12" s="49">
        <f>F12/F5*100</f>
        <v>0.18670758012604338</v>
      </c>
      <c r="H12" s="457">
        <v>3210</v>
      </c>
      <c r="I12" s="49">
        <f>H12/H5*100</f>
        <v>0.13412784932888025</v>
      </c>
      <c r="J12" s="17">
        <v>2478</v>
      </c>
      <c r="K12" s="686">
        <f t="shared" si="0"/>
        <v>0.10088286758126201</v>
      </c>
      <c r="L12" s="325"/>
    </row>
    <row r="13" spans="1:12" ht="17.100000000000001" customHeight="1">
      <c r="A13" s="790" t="s">
        <v>234</v>
      </c>
      <c r="B13" s="791"/>
      <c r="C13" s="50"/>
      <c r="D13" s="640"/>
      <c r="E13" s="653" t="s">
        <v>434</v>
      </c>
      <c r="F13" s="550">
        <v>0</v>
      </c>
      <c r="G13" s="49">
        <v>0</v>
      </c>
      <c r="H13" s="457">
        <v>0</v>
      </c>
      <c r="I13" s="49">
        <v>0</v>
      </c>
      <c r="J13" s="17">
        <v>96688</v>
      </c>
      <c r="K13" s="686">
        <f>J13/$J$5*100</f>
        <v>3.9363045604104361</v>
      </c>
      <c r="L13" s="560"/>
    </row>
    <row r="14" spans="1:12" ht="17.100000000000001" customHeight="1">
      <c r="A14" s="790"/>
      <c r="B14" s="791"/>
      <c r="C14" s="51"/>
      <c r="D14" s="45"/>
      <c r="E14" s="653" t="s">
        <v>244</v>
      </c>
      <c r="F14" s="550">
        <v>1563</v>
      </c>
      <c r="G14" s="49">
        <f>F14/F5*100</f>
        <v>6.568173480463782E-2</v>
      </c>
      <c r="H14" s="457">
        <v>414</v>
      </c>
      <c r="I14" s="49">
        <f>H14/H5*100</f>
        <v>1.7298731969519133E-2</v>
      </c>
      <c r="J14" s="17">
        <v>28735</v>
      </c>
      <c r="K14" s="686">
        <f>J14/$J$5*100</f>
        <v>1.169842292149945</v>
      </c>
      <c r="L14" s="325"/>
    </row>
    <row r="15" spans="1:12" ht="17.100000000000001" customHeight="1">
      <c r="A15" s="790" t="s">
        <v>229</v>
      </c>
      <c r="B15" s="791"/>
      <c r="C15" s="193"/>
      <c r="D15" s="856" t="s">
        <v>245</v>
      </c>
      <c r="E15" s="856"/>
      <c r="F15" s="550">
        <v>0</v>
      </c>
      <c r="G15" s="49">
        <f>F15/F5*100</f>
        <v>0</v>
      </c>
      <c r="H15" s="457">
        <v>0</v>
      </c>
      <c r="I15" s="49">
        <f>H15/H5*100</f>
        <v>0</v>
      </c>
      <c r="J15" s="17">
        <v>0</v>
      </c>
      <c r="K15" s="686">
        <f t="shared" si="0"/>
        <v>0</v>
      </c>
      <c r="L15" s="325"/>
    </row>
    <row r="16" spans="1:12" ht="17.100000000000001" customHeight="1">
      <c r="A16" s="790"/>
      <c r="B16" s="791"/>
      <c r="C16" s="50"/>
      <c r="D16" s="640"/>
      <c r="E16" s="653" t="s">
        <v>246</v>
      </c>
      <c r="F16" s="550">
        <v>0</v>
      </c>
      <c r="G16" s="49">
        <f>F16/F5*100</f>
        <v>0</v>
      </c>
      <c r="H16" s="457">
        <v>0</v>
      </c>
      <c r="I16" s="49">
        <f>H16/H5*100</f>
        <v>0</v>
      </c>
      <c r="J16" s="17">
        <v>0</v>
      </c>
      <c r="K16" s="686">
        <f t="shared" si="0"/>
        <v>0</v>
      </c>
      <c r="L16" s="325"/>
    </row>
    <row r="17" spans="1:12" ht="17.100000000000001" customHeight="1">
      <c r="A17" s="863"/>
      <c r="B17" s="864"/>
      <c r="C17" s="52"/>
      <c r="D17" s="40"/>
      <c r="E17" s="53" t="s">
        <v>247</v>
      </c>
      <c r="F17" s="550">
        <v>0</v>
      </c>
      <c r="G17" s="49">
        <f>F17/F5*100</f>
        <v>0</v>
      </c>
      <c r="H17" s="457">
        <v>0</v>
      </c>
      <c r="I17" s="49">
        <f>H17/H5*100</f>
        <v>0</v>
      </c>
      <c r="J17" s="17">
        <v>0</v>
      </c>
      <c r="K17" s="686">
        <f t="shared" si="0"/>
        <v>0</v>
      </c>
      <c r="L17" s="325"/>
    </row>
    <row r="18" spans="1:12" ht="17.100000000000001" customHeight="1">
      <c r="A18" s="859"/>
      <c r="B18" s="860"/>
      <c r="C18" s="834" t="s">
        <v>248</v>
      </c>
      <c r="D18" s="834"/>
      <c r="E18" s="834"/>
      <c r="F18" s="550">
        <f>F19+F27+F30</f>
        <v>2335085</v>
      </c>
      <c r="G18" s="49">
        <f>F18/F18*100</f>
        <v>100</v>
      </c>
      <c r="H18" s="457">
        <f>H19+H27+H30</f>
        <v>2266232</v>
      </c>
      <c r="I18" s="49">
        <f>H18/H18*100</f>
        <v>100</v>
      </c>
      <c r="J18" s="17">
        <f>J19+J27+J30</f>
        <v>2301710</v>
      </c>
      <c r="K18" s="686">
        <f t="shared" ref="K18:K23" si="1">J18/$J$18*100</f>
        <v>100</v>
      </c>
      <c r="L18" s="325"/>
    </row>
    <row r="19" spans="1:12" ht="17.100000000000001" customHeight="1">
      <c r="A19" s="859"/>
      <c r="B19" s="860"/>
      <c r="C19" s="193"/>
      <c r="D19" s="856" t="s">
        <v>249</v>
      </c>
      <c r="E19" s="856"/>
      <c r="F19" s="550">
        <f>SUM(F20:F26)</f>
        <v>2309102</v>
      </c>
      <c r="G19" s="49">
        <f>F19/F18*100</f>
        <v>98.887278193299181</v>
      </c>
      <c r="H19" s="457">
        <f>SUM(H20:H26)</f>
        <v>2247374</v>
      </c>
      <c r="I19" s="49">
        <f>H19/H18*100</f>
        <v>99.167869838569047</v>
      </c>
      <c r="J19" s="17">
        <f>SUM(J20:J26)</f>
        <v>2224875</v>
      </c>
      <c r="K19" s="686">
        <f t="shared" si="1"/>
        <v>96.661829683148611</v>
      </c>
      <c r="L19" s="325"/>
    </row>
    <row r="20" spans="1:12" ht="17.100000000000001" customHeight="1">
      <c r="A20" s="859"/>
      <c r="B20" s="860"/>
      <c r="C20" s="54"/>
      <c r="D20" s="45"/>
      <c r="E20" s="653" t="s">
        <v>250</v>
      </c>
      <c r="F20" s="550">
        <v>1410182</v>
      </c>
      <c r="G20" s="49">
        <f>F20/F18*100</f>
        <v>60.391035015855955</v>
      </c>
      <c r="H20" s="457">
        <v>1395736</v>
      </c>
      <c r="I20" s="49">
        <f>H20/H18*100</f>
        <v>61.58839871645975</v>
      </c>
      <c r="J20" s="17">
        <v>1368157</v>
      </c>
      <c r="K20" s="686">
        <f t="shared" si="1"/>
        <v>59.440893944067675</v>
      </c>
      <c r="L20" s="325"/>
    </row>
    <row r="21" spans="1:12" ht="17.100000000000001" customHeight="1">
      <c r="A21" s="790" t="s">
        <v>234</v>
      </c>
      <c r="B21" s="791"/>
      <c r="C21" s="55"/>
      <c r="D21" s="640"/>
      <c r="E21" s="653" t="s">
        <v>251</v>
      </c>
      <c r="F21" s="550">
        <v>272543</v>
      </c>
      <c r="G21" s="49">
        <f>F21/F18*100</f>
        <v>11.671652209662604</v>
      </c>
      <c r="H21" s="457">
        <v>228908</v>
      </c>
      <c r="I21" s="49">
        <f>H21/H18*100</f>
        <v>10.100819333589852</v>
      </c>
      <c r="J21" s="17">
        <v>259106</v>
      </c>
      <c r="K21" s="686">
        <f t="shared" si="1"/>
        <v>11.257108845162945</v>
      </c>
      <c r="L21" s="325"/>
    </row>
    <row r="22" spans="1:12" ht="17.100000000000001" customHeight="1">
      <c r="A22" s="859"/>
      <c r="B22" s="860"/>
      <c r="C22" s="55"/>
      <c r="D22" s="640"/>
      <c r="E22" s="653" t="s">
        <v>252</v>
      </c>
      <c r="F22" s="550">
        <v>134982</v>
      </c>
      <c r="G22" s="49">
        <f>F22/F18*100</f>
        <v>5.7806032756837542</v>
      </c>
      <c r="H22" s="457">
        <v>134658</v>
      </c>
      <c r="I22" s="49">
        <f>H22/H18*100</f>
        <v>5.941933570790634</v>
      </c>
      <c r="J22" s="17">
        <v>130865</v>
      </c>
      <c r="K22" s="686">
        <f t="shared" si="1"/>
        <v>5.6855555217642539</v>
      </c>
      <c r="L22" s="325"/>
    </row>
    <row r="23" spans="1:12" ht="17.100000000000001" customHeight="1">
      <c r="A23" s="790" t="s">
        <v>237</v>
      </c>
      <c r="B23" s="791"/>
      <c r="C23" s="55"/>
      <c r="D23" s="640"/>
      <c r="E23" s="653" t="s">
        <v>253</v>
      </c>
      <c r="F23" s="550">
        <v>191797</v>
      </c>
      <c r="G23" s="127">
        <f>F23/F18*100</f>
        <v>8.2137052826770773</v>
      </c>
      <c r="H23" s="457">
        <v>188137</v>
      </c>
      <c r="I23" s="49">
        <f>H23/H18*100</f>
        <v>8.3017537480716879</v>
      </c>
      <c r="J23" s="17">
        <v>157425</v>
      </c>
      <c r="K23" s="686">
        <f t="shared" si="1"/>
        <v>6.8394802125376355</v>
      </c>
      <c r="L23" s="325"/>
    </row>
    <row r="24" spans="1:12" ht="17.100000000000001" customHeight="1">
      <c r="A24" s="859"/>
      <c r="B24" s="860"/>
      <c r="C24" s="55"/>
      <c r="D24" s="640"/>
      <c r="E24" s="653" t="s">
        <v>254</v>
      </c>
      <c r="F24" s="550">
        <v>298767</v>
      </c>
      <c r="G24" s="49">
        <f>F24/F18*100</f>
        <v>12.794694839802407</v>
      </c>
      <c r="H24" s="457">
        <v>298806</v>
      </c>
      <c r="I24" s="49">
        <f>H24/H18*100</f>
        <v>13.185146092721309</v>
      </c>
      <c r="J24" s="17">
        <v>307722</v>
      </c>
      <c r="K24" s="686">
        <f>J24/$J$18*100</f>
        <v>13.369277624027355</v>
      </c>
      <c r="L24" s="325"/>
    </row>
    <row r="25" spans="1:12" ht="17.100000000000001" customHeight="1">
      <c r="A25" s="790" t="s">
        <v>240</v>
      </c>
      <c r="B25" s="791"/>
      <c r="C25" s="55"/>
      <c r="D25" s="640"/>
      <c r="E25" s="653" t="s">
        <v>255</v>
      </c>
      <c r="F25" s="550">
        <v>831</v>
      </c>
      <c r="G25" s="49">
        <f>F25/F18*100</f>
        <v>3.5587569617380098E-2</v>
      </c>
      <c r="H25" s="457">
        <v>1129</v>
      </c>
      <c r="I25" s="49">
        <f>H25/H18*100+0.1</f>
        <v>0.1498183769358124</v>
      </c>
      <c r="J25" s="17">
        <v>1600</v>
      </c>
      <c r="K25" s="686">
        <f>J25/$J$18*100</f>
        <v>6.9513535588757919E-2</v>
      </c>
      <c r="L25" s="325"/>
    </row>
    <row r="26" spans="1:12" ht="17.100000000000001" customHeight="1">
      <c r="A26" s="859"/>
      <c r="B26" s="860"/>
      <c r="C26" s="55"/>
      <c r="D26" s="640"/>
      <c r="E26" s="654" t="s">
        <v>256</v>
      </c>
      <c r="F26" s="550">
        <v>0</v>
      </c>
      <c r="G26" s="49">
        <f>F26/F18*100</f>
        <v>0</v>
      </c>
      <c r="H26" s="457">
        <v>0</v>
      </c>
      <c r="I26" s="49">
        <v>0</v>
      </c>
      <c r="J26" s="17">
        <v>0</v>
      </c>
      <c r="K26" s="686">
        <v>0</v>
      </c>
      <c r="L26" s="325"/>
    </row>
    <row r="27" spans="1:12" ht="17.100000000000001" customHeight="1">
      <c r="A27" s="790" t="s">
        <v>257</v>
      </c>
      <c r="B27" s="791"/>
      <c r="C27" s="193"/>
      <c r="D27" s="856" t="s">
        <v>258</v>
      </c>
      <c r="E27" s="856"/>
      <c r="F27" s="550">
        <f>SUM(F28:F29)</f>
        <v>25431</v>
      </c>
      <c r="G27" s="49">
        <f>F27/F18*100</f>
        <v>1.0890824102762855</v>
      </c>
      <c r="H27" s="457">
        <f>SUM(H28:H29)</f>
        <v>17863</v>
      </c>
      <c r="I27" s="49">
        <f>H27/H18*100</f>
        <v>0.78822468308628602</v>
      </c>
      <c r="J27" s="17">
        <f>SUM(J28:J29)</f>
        <v>16090</v>
      </c>
      <c r="K27" s="686">
        <f>J27/$J$18*100</f>
        <v>0.6990454922644469</v>
      </c>
      <c r="L27" s="325"/>
    </row>
    <row r="28" spans="1:12" ht="17.100000000000001" customHeight="1">
      <c r="A28" s="859"/>
      <c r="B28" s="860"/>
      <c r="C28" s="55"/>
      <c r="D28" s="640"/>
      <c r="E28" s="653" t="s">
        <v>259</v>
      </c>
      <c r="F28" s="550">
        <v>25237</v>
      </c>
      <c r="G28" s="49">
        <f>F28/F18*100</f>
        <v>1.0807743615328778</v>
      </c>
      <c r="H28" s="457">
        <v>17181</v>
      </c>
      <c r="I28" s="49">
        <f>H28/H18*100</f>
        <v>0.75813067682390856</v>
      </c>
      <c r="J28" s="17">
        <v>15761</v>
      </c>
      <c r="K28" s="686">
        <f>J28/$J$18*100</f>
        <v>0.68475177150900857</v>
      </c>
      <c r="L28" s="325"/>
    </row>
    <row r="29" spans="1:12" ht="17.100000000000001" customHeight="1">
      <c r="A29" s="790" t="s">
        <v>230</v>
      </c>
      <c r="B29" s="791"/>
      <c r="C29" s="55"/>
      <c r="D29" s="640"/>
      <c r="E29" s="653" t="s">
        <v>260</v>
      </c>
      <c r="F29" s="550">
        <v>194</v>
      </c>
      <c r="G29" s="49">
        <f>F29/F18*100</f>
        <v>8.3080487434076273E-3</v>
      </c>
      <c r="H29" s="457">
        <v>682</v>
      </c>
      <c r="I29" s="49">
        <f>H29/H18*100</f>
        <v>3.0094006262377369E-2</v>
      </c>
      <c r="J29" s="17">
        <v>329</v>
      </c>
      <c r="K29" s="686">
        <f>J29/$J$18*100</f>
        <v>1.4293720755438347E-2</v>
      </c>
      <c r="L29" s="325"/>
    </row>
    <row r="30" spans="1:12" ht="17.100000000000001" customHeight="1">
      <c r="A30" s="859"/>
      <c r="B30" s="860"/>
      <c r="C30" s="193"/>
      <c r="D30" s="856" t="s">
        <v>261</v>
      </c>
      <c r="E30" s="856"/>
      <c r="F30" s="550">
        <f>SUM(F31:F33)</f>
        <v>552</v>
      </c>
      <c r="G30" s="49">
        <f>F30/F18*100</f>
        <v>2.3639396424541291E-2</v>
      </c>
      <c r="H30" s="457">
        <f>SUM(H31:H33)</f>
        <v>995</v>
      </c>
      <c r="I30" s="49">
        <f>H30/H18*100</f>
        <v>4.3905478344670804E-2</v>
      </c>
      <c r="J30" s="17">
        <f>SUM(J31:J33)</f>
        <v>60745</v>
      </c>
      <c r="K30" s="686">
        <f>J30/$J$18*100</f>
        <v>2.6391248245869376</v>
      </c>
      <c r="L30" s="325"/>
    </row>
    <row r="31" spans="1:12" ht="17.100000000000001" customHeight="1">
      <c r="A31" s="859"/>
      <c r="B31" s="860"/>
      <c r="C31" s="41"/>
      <c r="D31" s="640"/>
      <c r="E31" s="653" t="s">
        <v>262</v>
      </c>
      <c r="F31" s="550">
        <v>0</v>
      </c>
      <c r="G31" s="49">
        <v>0</v>
      </c>
      <c r="H31" s="457">
        <v>0</v>
      </c>
      <c r="I31" s="49">
        <v>0</v>
      </c>
      <c r="J31" s="17">
        <v>0</v>
      </c>
      <c r="K31" s="686">
        <v>0</v>
      </c>
      <c r="L31" s="325"/>
    </row>
    <row r="32" spans="1:12" ht="17.100000000000001" customHeight="1">
      <c r="A32" s="859"/>
      <c r="B32" s="860"/>
      <c r="C32" s="41"/>
      <c r="D32" s="640"/>
      <c r="E32" s="654" t="s">
        <v>263</v>
      </c>
      <c r="F32" s="550">
        <v>552</v>
      </c>
      <c r="G32" s="49">
        <f>F32/F18*100</f>
        <v>2.3639396424541291E-2</v>
      </c>
      <c r="H32" s="457">
        <v>995</v>
      </c>
      <c r="I32" s="49">
        <f>H32/H18*100</f>
        <v>4.3905478344670804E-2</v>
      </c>
      <c r="J32" s="17">
        <v>18181</v>
      </c>
      <c r="K32" s="686">
        <f>J32/$J$18*100</f>
        <v>0.78989099408700492</v>
      </c>
      <c r="L32" s="325"/>
    </row>
    <row r="33" spans="1:12" ht="17.100000000000001" customHeight="1">
      <c r="A33" s="859"/>
      <c r="B33" s="860"/>
      <c r="C33" s="41"/>
      <c r="D33" s="640"/>
      <c r="E33" s="653" t="s">
        <v>435</v>
      </c>
      <c r="F33" s="550">
        <v>0</v>
      </c>
      <c r="G33" s="49">
        <v>0</v>
      </c>
      <c r="H33" s="457">
        <v>0</v>
      </c>
      <c r="I33" s="49">
        <v>0</v>
      </c>
      <c r="J33" s="17">
        <v>42564</v>
      </c>
      <c r="K33" s="686">
        <f>J33/$J$18*100</f>
        <v>1.8492338304999325</v>
      </c>
      <c r="L33" s="325"/>
    </row>
    <row r="34" spans="1:12" ht="17.100000000000001" customHeight="1" thickBot="1">
      <c r="A34" s="861" t="s">
        <v>264</v>
      </c>
      <c r="B34" s="862"/>
      <c r="C34" s="862"/>
      <c r="D34" s="862"/>
      <c r="E34" s="862"/>
      <c r="F34" s="551">
        <v>44572</v>
      </c>
      <c r="G34" s="317" t="s">
        <v>265</v>
      </c>
      <c r="H34" s="445">
        <v>127007</v>
      </c>
      <c r="I34" s="317" t="s">
        <v>265</v>
      </c>
      <c r="J34" s="687">
        <v>154604</v>
      </c>
      <c r="K34" s="688" t="s">
        <v>265</v>
      </c>
      <c r="L34" s="325"/>
    </row>
    <row r="35" spans="1:12" ht="15" customHeight="1">
      <c r="B35" s="28" t="s">
        <v>266</v>
      </c>
      <c r="C35" s="28"/>
      <c r="D35" s="28"/>
      <c r="E35" s="5"/>
      <c r="F35" s="5"/>
      <c r="G35" s="5"/>
      <c r="H35" s="5"/>
      <c r="I35" s="22"/>
      <c r="J35" s="5"/>
      <c r="K35" s="22" t="s">
        <v>267</v>
      </c>
      <c r="L35" s="5"/>
    </row>
    <row r="36" spans="1:12" ht="11.25" customHeight="1">
      <c r="B36" s="28"/>
      <c r="C36" s="28"/>
      <c r="D36" s="28"/>
      <c r="E36" s="5"/>
      <c r="F36" s="5"/>
      <c r="G36" s="5"/>
      <c r="H36" s="5"/>
      <c r="I36" s="5"/>
      <c r="J36" s="5"/>
      <c r="K36" s="5"/>
      <c r="L36" s="5"/>
    </row>
    <row r="37" spans="1:12" ht="15" customHeight="1" thickBot="1">
      <c r="A37" s="28" t="s">
        <v>360</v>
      </c>
      <c r="C37" s="28"/>
      <c r="D37" s="28"/>
      <c r="E37" s="5"/>
      <c r="F37" s="5"/>
      <c r="G37" s="5"/>
      <c r="H37" s="5"/>
      <c r="I37" s="22"/>
      <c r="J37" s="5"/>
      <c r="K37" s="22" t="s">
        <v>126</v>
      </c>
      <c r="L37" s="5"/>
    </row>
    <row r="38" spans="1:12" ht="15" customHeight="1">
      <c r="A38" s="712" t="s">
        <v>231</v>
      </c>
      <c r="B38" s="713"/>
      <c r="C38" s="713"/>
      <c r="D38" s="713"/>
      <c r="E38" s="713"/>
      <c r="F38" s="716" t="s">
        <v>425</v>
      </c>
      <c r="G38" s="716"/>
      <c r="H38" s="745" t="s">
        <v>426</v>
      </c>
      <c r="I38" s="745"/>
      <c r="J38" s="717" t="s">
        <v>427</v>
      </c>
      <c r="K38" s="718"/>
      <c r="L38" s="5"/>
    </row>
    <row r="39" spans="1:12" ht="15" customHeight="1">
      <c r="A39" s="714"/>
      <c r="B39" s="715"/>
      <c r="C39" s="715"/>
      <c r="D39" s="715"/>
      <c r="E39" s="715"/>
      <c r="F39" s="203" t="s">
        <v>31</v>
      </c>
      <c r="G39" s="650" t="s">
        <v>32</v>
      </c>
      <c r="H39" s="650" t="s">
        <v>31</v>
      </c>
      <c r="I39" s="650" t="s">
        <v>32</v>
      </c>
      <c r="J39" s="455" t="s">
        <v>31</v>
      </c>
      <c r="K39" s="652" t="s">
        <v>32</v>
      </c>
      <c r="L39" s="5"/>
    </row>
    <row r="40" spans="1:12" ht="15.75" customHeight="1">
      <c r="A40" s="854" t="s">
        <v>268</v>
      </c>
      <c r="B40" s="855"/>
      <c r="C40" s="855"/>
      <c r="D40" s="855"/>
      <c r="E40" s="855"/>
      <c r="F40" s="552">
        <f t="shared" ref="F40:I40" si="2">SUM(F41:F43)</f>
        <v>2532082</v>
      </c>
      <c r="G40" s="32">
        <f>SUM(G41:G43)</f>
        <v>2487460</v>
      </c>
      <c r="H40" s="32">
        <f t="shared" si="2"/>
        <v>2508692</v>
      </c>
      <c r="I40" s="32">
        <f t="shared" si="2"/>
        <v>2502231</v>
      </c>
      <c r="J40" s="31">
        <f t="shared" ref="J40:K40" si="3">SUM(J41:J43)</f>
        <v>2668923</v>
      </c>
      <c r="K40" s="682">
        <f t="shared" si="3"/>
        <v>2617112</v>
      </c>
      <c r="L40" s="5"/>
    </row>
    <row r="41" spans="1:12" ht="15.75" customHeight="1">
      <c r="A41" s="207"/>
      <c r="B41" s="204"/>
      <c r="C41" s="856" t="s">
        <v>269</v>
      </c>
      <c r="D41" s="856"/>
      <c r="E41" s="856"/>
      <c r="F41" s="550">
        <v>2530218</v>
      </c>
      <c r="G41" s="457">
        <v>2479905</v>
      </c>
      <c r="H41" s="457">
        <v>2506923</v>
      </c>
      <c r="I41" s="457">
        <v>2496521</v>
      </c>
      <c r="J41" s="17">
        <v>2561779</v>
      </c>
      <c r="K41" s="394">
        <v>2487449</v>
      </c>
      <c r="L41" s="5"/>
    </row>
    <row r="42" spans="1:12" ht="15.75" customHeight="1">
      <c r="A42" s="207"/>
      <c r="B42" s="204"/>
      <c r="C42" s="856" t="s">
        <v>239</v>
      </c>
      <c r="D42" s="856"/>
      <c r="E42" s="856"/>
      <c r="F42" s="550">
        <v>1862</v>
      </c>
      <c r="G42" s="457">
        <v>7555</v>
      </c>
      <c r="H42" s="457">
        <v>1767</v>
      </c>
      <c r="I42" s="457">
        <v>5710</v>
      </c>
      <c r="J42" s="17">
        <v>107142</v>
      </c>
      <c r="K42" s="394">
        <v>129663</v>
      </c>
      <c r="L42" s="5"/>
    </row>
    <row r="43" spans="1:12" ht="15.75" customHeight="1">
      <c r="A43" s="207"/>
      <c r="B43" s="204"/>
      <c r="C43" s="856" t="s">
        <v>245</v>
      </c>
      <c r="D43" s="856"/>
      <c r="E43" s="856"/>
      <c r="F43" s="550">
        <v>2</v>
      </c>
      <c r="G43" s="457">
        <v>0</v>
      </c>
      <c r="H43" s="457">
        <v>2</v>
      </c>
      <c r="I43" s="457">
        <v>0</v>
      </c>
      <c r="J43" s="17">
        <v>2</v>
      </c>
      <c r="K43" s="394">
        <v>0</v>
      </c>
      <c r="L43" s="5"/>
    </row>
    <row r="44" spans="1:12" ht="15.75" customHeight="1">
      <c r="A44" s="735" t="s">
        <v>270</v>
      </c>
      <c r="B44" s="736"/>
      <c r="C44" s="736"/>
      <c r="D44" s="736"/>
      <c r="E44" s="736"/>
      <c r="F44" s="550">
        <f t="shared" ref="F44:I44" si="4">SUM(F45:F50)</f>
        <v>125718</v>
      </c>
      <c r="G44" s="457">
        <f t="shared" si="4"/>
        <v>93755</v>
      </c>
      <c r="H44" s="457">
        <f t="shared" si="4"/>
        <v>327357</v>
      </c>
      <c r="I44" s="457">
        <f t="shared" si="4"/>
        <v>275935</v>
      </c>
      <c r="J44" s="17">
        <f t="shared" ref="J44:K44" si="5">SUM(J45:J50)</f>
        <v>100926</v>
      </c>
      <c r="K44" s="394">
        <f t="shared" si="5"/>
        <v>61667</v>
      </c>
      <c r="L44" s="5"/>
    </row>
    <row r="45" spans="1:12" ht="15.75" customHeight="1">
      <c r="A45" s="207"/>
      <c r="B45" s="204"/>
      <c r="C45" s="856" t="s">
        <v>271</v>
      </c>
      <c r="D45" s="856"/>
      <c r="E45" s="856"/>
      <c r="F45" s="550">
        <v>0</v>
      </c>
      <c r="G45" s="457">
        <v>0</v>
      </c>
      <c r="H45" s="457">
        <v>0</v>
      </c>
      <c r="I45" s="457">
        <v>0</v>
      </c>
      <c r="J45" s="17">
        <v>0</v>
      </c>
      <c r="K45" s="394">
        <v>0</v>
      </c>
      <c r="L45" s="5"/>
    </row>
    <row r="46" spans="1:12" ht="15.75" customHeight="1">
      <c r="A46" s="207"/>
      <c r="B46" s="204"/>
      <c r="C46" s="856" t="s">
        <v>272</v>
      </c>
      <c r="D46" s="856"/>
      <c r="E46" s="856"/>
      <c r="F46" s="550">
        <v>114000</v>
      </c>
      <c r="G46" s="457">
        <v>76000</v>
      </c>
      <c r="H46" s="457">
        <v>321400</v>
      </c>
      <c r="I46" s="457">
        <v>270400</v>
      </c>
      <c r="J46" s="17">
        <v>98800</v>
      </c>
      <c r="K46" s="394">
        <v>59850</v>
      </c>
      <c r="L46" s="5"/>
    </row>
    <row r="47" spans="1:12" ht="15.75" customHeight="1">
      <c r="A47" s="207"/>
      <c r="B47" s="204"/>
      <c r="C47" s="856" t="s">
        <v>273</v>
      </c>
      <c r="D47" s="856"/>
      <c r="E47" s="856"/>
      <c r="F47" s="550">
        <v>3590</v>
      </c>
      <c r="G47" s="457">
        <v>3067</v>
      </c>
      <c r="H47" s="457">
        <v>5956</v>
      </c>
      <c r="I47" s="457">
        <v>5535</v>
      </c>
      <c r="J47" s="17">
        <v>0</v>
      </c>
      <c r="K47" s="394">
        <v>0</v>
      </c>
      <c r="L47" s="5"/>
    </row>
    <row r="48" spans="1:12" ht="15.75" customHeight="1">
      <c r="A48" s="207"/>
      <c r="B48" s="204"/>
      <c r="C48" s="856" t="s">
        <v>436</v>
      </c>
      <c r="D48" s="856"/>
      <c r="E48" s="856"/>
      <c r="F48" s="550">
        <v>0</v>
      </c>
      <c r="G48" s="457">
        <v>0</v>
      </c>
      <c r="H48" s="457">
        <v>0</v>
      </c>
      <c r="I48" s="457">
        <v>0</v>
      </c>
      <c r="J48" s="17">
        <v>2125</v>
      </c>
      <c r="K48" s="394">
        <v>1817</v>
      </c>
      <c r="L48" s="5"/>
    </row>
    <row r="49" spans="1:12" ht="15.75" customHeight="1">
      <c r="A49" s="207"/>
      <c r="B49" s="204"/>
      <c r="C49" s="858" t="s">
        <v>274</v>
      </c>
      <c r="D49" s="858"/>
      <c r="E49" s="858"/>
      <c r="F49" s="550">
        <v>1</v>
      </c>
      <c r="G49" s="457">
        <v>0</v>
      </c>
      <c r="H49" s="457">
        <v>1</v>
      </c>
      <c r="I49" s="457">
        <v>0</v>
      </c>
      <c r="J49" s="17">
        <v>1</v>
      </c>
      <c r="K49" s="394">
        <v>0</v>
      </c>
      <c r="L49" s="5"/>
    </row>
    <row r="50" spans="1:12" ht="15.75" customHeight="1" thickBot="1">
      <c r="A50" s="208"/>
      <c r="B50" s="316"/>
      <c r="C50" s="857" t="s">
        <v>275</v>
      </c>
      <c r="D50" s="857"/>
      <c r="E50" s="857"/>
      <c r="F50" s="553">
        <v>8127</v>
      </c>
      <c r="G50" s="315">
        <v>14688</v>
      </c>
      <c r="H50" s="315">
        <v>0</v>
      </c>
      <c r="I50" s="315">
        <v>0</v>
      </c>
      <c r="J50" s="683">
        <v>0</v>
      </c>
      <c r="K50" s="684">
        <v>0</v>
      </c>
      <c r="L50" s="5"/>
    </row>
    <row r="51" spans="1:12" ht="15" customHeight="1">
      <c r="B51" s="28" t="s">
        <v>276</v>
      </c>
      <c r="C51" s="28"/>
      <c r="D51" s="28"/>
      <c r="E51" s="5"/>
      <c r="F51" s="5"/>
      <c r="G51" s="5"/>
      <c r="H51" s="5"/>
      <c r="I51" s="22"/>
      <c r="J51" s="5"/>
      <c r="K51" s="22" t="s">
        <v>267</v>
      </c>
      <c r="L51" s="5"/>
    </row>
  </sheetData>
  <sheetProtection selectLockedCells="1" selectUnlockedCells="1"/>
  <mergeCells count="57">
    <mergeCell ref="D6:E6"/>
    <mergeCell ref="D15:E15"/>
    <mergeCell ref="A3:E4"/>
    <mergeCell ref="A11:B11"/>
    <mergeCell ref="A14:B14"/>
    <mergeCell ref="A12:B12"/>
    <mergeCell ref="A13:B13"/>
    <mergeCell ref="A29:B29"/>
    <mergeCell ref="D19:E19"/>
    <mergeCell ref="A19:B19"/>
    <mergeCell ref="H3:I3"/>
    <mergeCell ref="D9:E9"/>
    <mergeCell ref="A15:B15"/>
    <mergeCell ref="A16:B16"/>
    <mergeCell ref="A7:B7"/>
    <mergeCell ref="A8:B8"/>
    <mergeCell ref="A9:B9"/>
    <mergeCell ref="A10:B10"/>
    <mergeCell ref="A6:B6"/>
    <mergeCell ref="A5:B5"/>
    <mergeCell ref="C18:E18"/>
    <mergeCell ref="F3:G3"/>
    <mergeCell ref="C5:E5"/>
    <mergeCell ref="J3:K3"/>
    <mergeCell ref="A31:B31"/>
    <mergeCell ref="A26:B26"/>
    <mergeCell ref="A27:B27"/>
    <mergeCell ref="A18:B18"/>
    <mergeCell ref="A25:B25"/>
    <mergeCell ref="A22:B22"/>
    <mergeCell ref="A23:B23"/>
    <mergeCell ref="A24:B24"/>
    <mergeCell ref="A21:B21"/>
    <mergeCell ref="A17:B17"/>
    <mergeCell ref="A20:B20"/>
    <mergeCell ref="D27:E27"/>
    <mergeCell ref="A28:B28"/>
    <mergeCell ref="A30:B30"/>
    <mergeCell ref="D30:E30"/>
    <mergeCell ref="A32:B32"/>
    <mergeCell ref="A33:B33"/>
    <mergeCell ref="A34:E34"/>
    <mergeCell ref="A38:E39"/>
    <mergeCell ref="C42:E42"/>
    <mergeCell ref="C50:E50"/>
    <mergeCell ref="C45:E45"/>
    <mergeCell ref="C46:E46"/>
    <mergeCell ref="C47:E47"/>
    <mergeCell ref="C49:E49"/>
    <mergeCell ref="C48:E48"/>
    <mergeCell ref="J38:K38"/>
    <mergeCell ref="A40:E40"/>
    <mergeCell ref="H38:I38"/>
    <mergeCell ref="F38:G38"/>
    <mergeCell ref="A44:E44"/>
    <mergeCell ref="C41:E41"/>
    <mergeCell ref="C43:E43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firstPageNumber="170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zoomScale="90" zoomScaleNormal="90" zoomScaleSheetLayoutView="90" workbookViewId="0">
      <selection activeCell="N19" sqref="N19"/>
    </sheetView>
  </sheetViews>
  <sheetFormatPr defaultRowHeight="18" customHeight="1"/>
  <cols>
    <col min="1" max="1" width="2.875" style="28" customWidth="1"/>
    <col min="2" max="2" width="1.625" style="28" customWidth="1"/>
    <col min="3" max="3" width="17" style="28" customWidth="1"/>
    <col min="4" max="4" width="0.875" style="28" customWidth="1"/>
    <col min="5" max="10" width="11.625" style="28" customWidth="1"/>
    <col min="11" max="16384" width="9" style="28"/>
  </cols>
  <sheetData>
    <row r="1" spans="1:10" ht="5.0999999999999996" customHeight="1">
      <c r="H1" s="22"/>
      <c r="J1" s="22"/>
    </row>
    <row r="2" spans="1:10" ht="15" customHeight="1" thickBot="1">
      <c r="A2" s="28" t="s">
        <v>331</v>
      </c>
      <c r="H2" s="22"/>
      <c r="J2" s="22" t="s">
        <v>1</v>
      </c>
    </row>
    <row r="3" spans="1:10" ht="20.25" customHeight="1">
      <c r="A3" s="712" t="s">
        <v>277</v>
      </c>
      <c r="B3" s="713"/>
      <c r="C3" s="713"/>
      <c r="D3" s="713"/>
      <c r="E3" s="713" t="s">
        <v>428</v>
      </c>
      <c r="F3" s="713"/>
      <c r="G3" s="745" t="s">
        <v>429</v>
      </c>
      <c r="H3" s="745"/>
      <c r="I3" s="717" t="s">
        <v>430</v>
      </c>
      <c r="J3" s="718"/>
    </row>
    <row r="4" spans="1:10" ht="20.25" customHeight="1">
      <c r="A4" s="714"/>
      <c r="B4" s="715"/>
      <c r="C4" s="715"/>
      <c r="D4" s="715"/>
      <c r="E4" s="650" t="s">
        <v>278</v>
      </c>
      <c r="F4" s="650" t="s">
        <v>279</v>
      </c>
      <c r="G4" s="650" t="s">
        <v>278</v>
      </c>
      <c r="H4" s="650" t="s">
        <v>279</v>
      </c>
      <c r="I4" s="455" t="s">
        <v>278</v>
      </c>
      <c r="J4" s="652" t="s">
        <v>279</v>
      </c>
    </row>
    <row r="5" spans="1:10" s="136" customFormat="1" ht="20.25" customHeight="1">
      <c r="A5" s="889" t="s">
        <v>270</v>
      </c>
      <c r="B5" s="834" t="s">
        <v>280</v>
      </c>
      <c r="C5" s="834"/>
      <c r="D5" s="834"/>
      <c r="E5" s="555">
        <f t="shared" ref="E5:H5" si="0">SUM(E7:E12)</f>
        <v>93755</v>
      </c>
      <c r="F5" s="56">
        <f>SUM(F7:F12)</f>
        <v>100.00000000000001</v>
      </c>
      <c r="G5" s="24">
        <f t="shared" si="0"/>
        <v>275936</v>
      </c>
      <c r="H5" s="56">
        <f t="shared" si="0"/>
        <v>100</v>
      </c>
      <c r="I5" s="689">
        <f t="shared" ref="I5:J5" si="1">SUM(I7:I12)</f>
        <v>61667</v>
      </c>
      <c r="J5" s="690">
        <f t="shared" si="1"/>
        <v>100</v>
      </c>
    </row>
    <row r="6" spans="1:10" ht="6.75" customHeight="1">
      <c r="A6" s="889"/>
      <c r="B6" s="137"/>
      <c r="C6" s="18"/>
      <c r="D6" s="34"/>
      <c r="E6" s="556"/>
      <c r="F6" s="59"/>
      <c r="G6" s="58"/>
      <c r="H6" s="59"/>
      <c r="I6" s="691"/>
      <c r="J6" s="692"/>
    </row>
    <row r="7" spans="1:10" ht="20.25" customHeight="1">
      <c r="A7" s="889"/>
      <c r="B7" s="877" t="s">
        <v>271</v>
      </c>
      <c r="C7" s="877"/>
      <c r="D7" s="877"/>
      <c r="E7" s="649">
        <v>0</v>
      </c>
      <c r="F7" s="643">
        <v>0</v>
      </c>
      <c r="G7" s="643">
        <v>0</v>
      </c>
      <c r="H7" s="643">
        <v>0</v>
      </c>
      <c r="I7" s="621">
        <v>0</v>
      </c>
      <c r="J7" s="645">
        <v>0</v>
      </c>
    </row>
    <row r="8" spans="1:10" ht="20.25" customHeight="1">
      <c r="A8" s="889"/>
      <c r="B8" s="877" t="s">
        <v>272</v>
      </c>
      <c r="C8" s="877"/>
      <c r="D8" s="877"/>
      <c r="E8" s="557">
        <v>76000</v>
      </c>
      <c r="F8" s="655">
        <f>E8/E5*100</f>
        <v>81.062343341688447</v>
      </c>
      <c r="G8" s="641">
        <v>270400</v>
      </c>
      <c r="H8" s="655">
        <f>G8/G5*100</f>
        <v>97.99373767830221</v>
      </c>
      <c r="I8" s="647">
        <v>59850</v>
      </c>
      <c r="J8" s="693">
        <f>I8/$I$5*100</f>
        <v>97.053529440381396</v>
      </c>
    </row>
    <row r="9" spans="1:10" ht="20.25" customHeight="1">
      <c r="A9" s="889"/>
      <c r="B9" s="877" t="s">
        <v>273</v>
      </c>
      <c r="C9" s="877"/>
      <c r="D9" s="877"/>
      <c r="E9" s="557">
        <v>3067</v>
      </c>
      <c r="F9" s="655">
        <f>E9/E5*100</f>
        <v>3.2712921977494536</v>
      </c>
      <c r="G9" s="641">
        <v>5536</v>
      </c>
      <c r="H9" s="655">
        <f>G9/G5*100</f>
        <v>2.0062623216977848</v>
      </c>
      <c r="I9" s="621">
        <v>0</v>
      </c>
      <c r="J9" s="645">
        <f>I9/$I$5*100</f>
        <v>0</v>
      </c>
    </row>
    <row r="10" spans="1:10" ht="20.25" customHeight="1">
      <c r="A10" s="889"/>
      <c r="B10" s="877" t="s">
        <v>436</v>
      </c>
      <c r="C10" s="877"/>
      <c r="D10" s="877"/>
      <c r="E10" s="649">
        <v>0</v>
      </c>
      <c r="F10" s="201">
        <f>E10/E5</f>
        <v>0</v>
      </c>
      <c r="G10" s="643">
        <v>0</v>
      </c>
      <c r="H10" s="643">
        <f>G10/G5</f>
        <v>0</v>
      </c>
      <c r="I10" s="647">
        <v>1817</v>
      </c>
      <c r="J10" s="693">
        <f>I10/$I$5*100</f>
        <v>2.9464705596185965</v>
      </c>
    </row>
    <row r="11" spans="1:10" ht="20.25" customHeight="1">
      <c r="A11" s="889"/>
      <c r="B11" s="877" t="s">
        <v>274</v>
      </c>
      <c r="C11" s="877"/>
      <c r="D11" s="877"/>
      <c r="E11" s="649">
        <v>0</v>
      </c>
      <c r="F11" s="201">
        <f>E11/E5*100</f>
        <v>0</v>
      </c>
      <c r="G11" s="643">
        <v>0</v>
      </c>
      <c r="H11" s="643">
        <f>G11/G5*100</f>
        <v>0</v>
      </c>
      <c r="I11" s="621">
        <v>0</v>
      </c>
      <c r="J11" s="645">
        <f>I11/$I$5*100</f>
        <v>0</v>
      </c>
    </row>
    <row r="12" spans="1:10" ht="20.25" customHeight="1">
      <c r="A12" s="889"/>
      <c r="B12" s="877" t="s">
        <v>275</v>
      </c>
      <c r="C12" s="877"/>
      <c r="D12" s="877"/>
      <c r="E12" s="557">
        <v>14688</v>
      </c>
      <c r="F12" s="655">
        <f>E12/E5*100</f>
        <v>15.666364460562104</v>
      </c>
      <c r="G12" s="643">
        <v>0</v>
      </c>
      <c r="H12" s="643">
        <f>G12/G5*100</f>
        <v>0</v>
      </c>
      <c r="I12" s="621">
        <v>0</v>
      </c>
      <c r="J12" s="645">
        <f>I12/$I$5*100</f>
        <v>0</v>
      </c>
    </row>
    <row r="13" spans="1:10" ht="3.75" customHeight="1">
      <c r="A13" s="889"/>
      <c r="B13" s="648"/>
      <c r="C13" s="35"/>
      <c r="D13" s="43"/>
      <c r="E13" s="558"/>
      <c r="F13" s="639"/>
      <c r="G13" s="639"/>
      <c r="H13" s="59"/>
      <c r="I13" s="16"/>
      <c r="J13" s="692"/>
    </row>
    <row r="14" spans="1:10" s="136" customFormat="1" ht="20.25" customHeight="1">
      <c r="A14" s="886" t="s">
        <v>281</v>
      </c>
      <c r="B14" s="834" t="s">
        <v>282</v>
      </c>
      <c r="C14" s="834"/>
      <c r="D14" s="834"/>
      <c r="E14" s="557">
        <f t="shared" ref="E14:H14" si="2">SUM(E16:E18)</f>
        <v>433993</v>
      </c>
      <c r="F14" s="655">
        <f t="shared" si="2"/>
        <v>100</v>
      </c>
      <c r="G14" s="641">
        <f t="shared" si="2"/>
        <v>662559</v>
      </c>
      <c r="H14" s="655">
        <f t="shared" si="2"/>
        <v>100</v>
      </c>
      <c r="I14" s="647">
        <f t="shared" ref="I14:J14" si="3">SUM(I16:I18)</f>
        <v>210441</v>
      </c>
      <c r="J14" s="693">
        <f t="shared" si="3"/>
        <v>100</v>
      </c>
    </row>
    <row r="15" spans="1:10" ht="8.25" customHeight="1">
      <c r="A15" s="886"/>
      <c r="B15" s="320"/>
      <c r="C15" s="18"/>
      <c r="D15" s="34"/>
      <c r="E15" s="558"/>
      <c r="F15" s="59"/>
      <c r="G15" s="639"/>
      <c r="H15" s="59"/>
      <c r="I15" s="16"/>
      <c r="J15" s="692"/>
    </row>
    <row r="16" spans="1:10" ht="20.25" customHeight="1">
      <c r="A16" s="886"/>
      <c r="B16" s="877" t="s">
        <v>283</v>
      </c>
      <c r="C16" s="877"/>
      <c r="D16" s="877"/>
      <c r="E16" s="557">
        <v>275572</v>
      </c>
      <c r="F16" s="655">
        <f>E16/E14*100</f>
        <v>63.496876677734434</v>
      </c>
      <c r="G16" s="641">
        <v>629354</v>
      </c>
      <c r="H16" s="655">
        <f>G16/G14*100</f>
        <v>94.988370846973623</v>
      </c>
      <c r="I16" s="647">
        <v>172234</v>
      </c>
      <c r="J16" s="693">
        <f>I16/$I$14*100</f>
        <v>81.84431740963025</v>
      </c>
    </row>
    <row r="17" spans="1:10" ht="20.25" customHeight="1">
      <c r="A17" s="886"/>
      <c r="B17" s="877" t="s">
        <v>284</v>
      </c>
      <c r="C17" s="877"/>
      <c r="D17" s="877"/>
      <c r="E17" s="557">
        <v>155931</v>
      </c>
      <c r="F17" s="655">
        <f>E17/E14*100</f>
        <v>35.92938134946877</v>
      </c>
      <c r="G17" s="641">
        <v>33205</v>
      </c>
      <c r="H17" s="655">
        <f>G17/G14*100</f>
        <v>5.0116291530263721</v>
      </c>
      <c r="I17" s="647">
        <v>34626</v>
      </c>
      <c r="J17" s="693">
        <f>I17/$I$14*100</f>
        <v>16.454017990790767</v>
      </c>
    </row>
    <row r="18" spans="1:10" ht="20.25" customHeight="1">
      <c r="A18" s="886"/>
      <c r="B18" s="877" t="s">
        <v>285</v>
      </c>
      <c r="C18" s="877"/>
      <c r="D18" s="877"/>
      <c r="E18" s="557">
        <v>2490</v>
      </c>
      <c r="F18" s="655">
        <f>E18/E14*100</f>
        <v>0.57374197279679628</v>
      </c>
      <c r="G18" s="554">
        <v>0</v>
      </c>
      <c r="H18" s="554">
        <f>G18/G14*100</f>
        <v>0</v>
      </c>
      <c r="I18" s="656">
        <v>3581</v>
      </c>
      <c r="J18" s="642">
        <f>I18/$I$14*100</f>
        <v>1.7016645995789794</v>
      </c>
    </row>
    <row r="19" spans="1:10" ht="3.75" customHeight="1">
      <c r="A19" s="886"/>
      <c r="B19" s="320"/>
      <c r="C19" s="138"/>
      <c r="D19" s="30"/>
      <c r="E19" s="558"/>
      <c r="F19" s="59"/>
      <c r="G19" s="639"/>
      <c r="H19" s="59"/>
      <c r="I19" s="16"/>
      <c r="J19" s="692"/>
    </row>
    <row r="20" spans="1:10" ht="20.25" customHeight="1">
      <c r="A20" s="872" t="s">
        <v>286</v>
      </c>
      <c r="B20" s="873"/>
      <c r="C20" s="873"/>
      <c r="D20" s="873"/>
      <c r="E20" s="649">
        <v>0</v>
      </c>
      <c r="F20" s="643">
        <v>0</v>
      </c>
      <c r="G20" s="643">
        <v>0</v>
      </c>
      <c r="H20" s="643">
        <v>0</v>
      </c>
      <c r="I20" s="621">
        <v>8850</v>
      </c>
      <c r="J20" s="645">
        <v>0</v>
      </c>
    </row>
    <row r="21" spans="1:10" ht="15.75" customHeight="1">
      <c r="A21" s="882" t="s">
        <v>287</v>
      </c>
      <c r="B21" s="883"/>
      <c r="C21" s="883"/>
      <c r="D21" s="884"/>
      <c r="E21" s="881">
        <f>E14-(E5-E20)</f>
        <v>340238</v>
      </c>
      <c r="F21" s="885">
        <v>100</v>
      </c>
      <c r="G21" s="887">
        <f>G14-(G5-G20)</f>
        <v>386623</v>
      </c>
      <c r="H21" s="875">
        <v>100</v>
      </c>
      <c r="I21" s="874">
        <f>I14-(I5-I20)</f>
        <v>157624</v>
      </c>
      <c r="J21" s="888">
        <v>100</v>
      </c>
    </row>
    <row r="22" spans="1:10" ht="15.75" customHeight="1">
      <c r="A22" s="878"/>
      <c r="B22" s="879"/>
      <c r="C22" s="879"/>
      <c r="D22" s="880"/>
      <c r="E22" s="881"/>
      <c r="F22" s="885"/>
      <c r="G22" s="887"/>
      <c r="H22" s="875"/>
      <c r="I22" s="874"/>
      <c r="J22" s="888"/>
    </row>
    <row r="23" spans="1:10" ht="15.75" customHeight="1">
      <c r="A23" s="790" t="s">
        <v>288</v>
      </c>
      <c r="B23" s="791"/>
      <c r="C23" s="791"/>
      <c r="D23" s="791"/>
      <c r="E23" s="881"/>
      <c r="F23" s="885"/>
      <c r="G23" s="887"/>
      <c r="H23" s="875"/>
      <c r="I23" s="874"/>
      <c r="J23" s="888"/>
    </row>
    <row r="24" spans="1:10" ht="15.75" customHeight="1">
      <c r="A24" s="878" t="s">
        <v>438</v>
      </c>
      <c r="B24" s="879"/>
      <c r="C24" s="879"/>
      <c r="D24" s="880"/>
      <c r="E24" s="881">
        <f t="shared" ref="E24:G24" si="4">SUM(E27:E31)</f>
        <v>340238</v>
      </c>
      <c r="F24" s="885">
        <f>SUM(F27:F31)</f>
        <v>100</v>
      </c>
      <c r="G24" s="887">
        <f t="shared" si="4"/>
        <v>386623</v>
      </c>
      <c r="H24" s="875">
        <f>SUM(H27:H31)</f>
        <v>100</v>
      </c>
      <c r="I24" s="874">
        <f t="shared" ref="I24" si="5">SUM(I27:I31)</f>
        <v>157624</v>
      </c>
      <c r="J24" s="888">
        <f>SUM(J27:J31)</f>
        <v>100</v>
      </c>
    </row>
    <row r="25" spans="1:10" ht="15.75" customHeight="1">
      <c r="A25" s="878"/>
      <c r="B25" s="879"/>
      <c r="C25" s="879"/>
      <c r="D25" s="880"/>
      <c r="E25" s="881"/>
      <c r="F25" s="885"/>
      <c r="G25" s="887"/>
      <c r="H25" s="875"/>
      <c r="I25" s="874"/>
      <c r="J25" s="888"/>
    </row>
    <row r="26" spans="1:10" ht="7.5" customHeight="1">
      <c r="A26" s="156"/>
      <c r="B26" s="639"/>
      <c r="C26" s="639"/>
      <c r="D26" s="34"/>
      <c r="E26" s="557"/>
      <c r="F26" s="639"/>
      <c r="G26" s="641"/>
      <c r="H26" s="639"/>
      <c r="I26" s="647"/>
      <c r="J26" s="694"/>
    </row>
    <row r="27" spans="1:10" ht="20.25" customHeight="1">
      <c r="A27" s="876" t="s">
        <v>289</v>
      </c>
      <c r="B27" s="877"/>
      <c r="C27" s="877"/>
      <c r="D27" s="877"/>
      <c r="E27" s="557">
        <v>172214</v>
      </c>
      <c r="F27" s="655">
        <f>E27/E24*100</f>
        <v>50.615745448774099</v>
      </c>
      <c r="G27" s="641">
        <v>190406</v>
      </c>
      <c r="H27" s="655">
        <f>G27/G21*100</f>
        <v>49.248492717712089</v>
      </c>
      <c r="I27" s="647">
        <v>96127</v>
      </c>
      <c r="J27" s="693">
        <f>I27/$I$24*100</f>
        <v>60.98500228391616</v>
      </c>
    </row>
    <row r="28" spans="1:10" ht="20.25" customHeight="1">
      <c r="A28" s="876" t="s">
        <v>290</v>
      </c>
      <c r="B28" s="877"/>
      <c r="C28" s="877"/>
      <c r="D28" s="877"/>
      <c r="E28" s="557">
        <v>10658</v>
      </c>
      <c r="F28" s="655">
        <f>E28/E24*100</f>
        <v>3.1325131231667247</v>
      </c>
      <c r="G28" s="641">
        <v>15363</v>
      </c>
      <c r="H28" s="655">
        <f>G28/G24*100</f>
        <v>3.9736384022678419</v>
      </c>
      <c r="I28" s="647">
        <v>10497</v>
      </c>
      <c r="J28" s="693">
        <f>I28/$I$24*100</f>
        <v>6.6595188549967013</v>
      </c>
    </row>
    <row r="29" spans="1:10" ht="20.25" customHeight="1">
      <c r="A29" s="876" t="s">
        <v>337</v>
      </c>
      <c r="B29" s="877"/>
      <c r="C29" s="877"/>
      <c r="D29" s="877"/>
      <c r="E29" s="649">
        <v>157366</v>
      </c>
      <c r="F29" s="655">
        <f>E29/E24*100</f>
        <v>46.251741428059184</v>
      </c>
      <c r="G29" s="643">
        <v>180854</v>
      </c>
      <c r="H29" s="559">
        <f>G29/G24*100</f>
        <v>46.777868880020073</v>
      </c>
      <c r="I29" s="621">
        <v>51000</v>
      </c>
      <c r="J29" s="695">
        <f>I29/$I$24*100</f>
        <v>32.355478861087143</v>
      </c>
    </row>
    <row r="30" spans="1:10" ht="20.25" customHeight="1">
      <c r="A30" s="876" t="s">
        <v>291</v>
      </c>
      <c r="B30" s="877"/>
      <c r="C30" s="877"/>
      <c r="D30" s="877"/>
      <c r="E30" s="649">
        <v>0</v>
      </c>
      <c r="F30" s="643">
        <v>0</v>
      </c>
      <c r="G30" s="643">
        <v>0</v>
      </c>
      <c r="H30" s="643">
        <f>G30/G24*100</f>
        <v>0</v>
      </c>
      <c r="I30" s="621">
        <v>0</v>
      </c>
      <c r="J30" s="645">
        <f>I30/$I$24*100</f>
        <v>0</v>
      </c>
    </row>
    <row r="31" spans="1:10" ht="20.25" customHeight="1">
      <c r="A31" s="876" t="s">
        <v>292</v>
      </c>
      <c r="B31" s="877"/>
      <c r="C31" s="877"/>
      <c r="D31" s="877"/>
      <c r="E31" s="649">
        <v>0</v>
      </c>
      <c r="F31" s="643">
        <v>0</v>
      </c>
      <c r="G31" s="643">
        <v>0</v>
      </c>
      <c r="H31" s="643">
        <f>G31/G24*100</f>
        <v>0</v>
      </c>
      <c r="I31" s="621">
        <v>0</v>
      </c>
      <c r="J31" s="645">
        <f>I31/$I$24*100</f>
        <v>0</v>
      </c>
    </row>
    <row r="32" spans="1:10" ht="5.25" customHeight="1" thickBot="1">
      <c r="A32" s="868"/>
      <c r="B32" s="869"/>
      <c r="C32" s="869"/>
      <c r="D32" s="313"/>
      <c r="E32" s="312"/>
      <c r="F32" s="311"/>
      <c r="G32" s="311"/>
      <c r="H32" s="311"/>
      <c r="I32" s="311"/>
      <c r="J32" s="696"/>
    </row>
    <row r="33" spans="1:10" ht="15" customHeight="1">
      <c r="A33" s="28" t="s">
        <v>293</v>
      </c>
      <c r="F33" s="22"/>
      <c r="H33" s="646"/>
      <c r="I33" s="639"/>
      <c r="J33" s="646" t="s">
        <v>267</v>
      </c>
    </row>
    <row r="34" spans="1:10" ht="15" customHeight="1">
      <c r="I34" s="639"/>
      <c r="J34" s="639"/>
    </row>
    <row r="35" spans="1:10" ht="15" customHeight="1" thickBot="1">
      <c r="A35" s="638" t="s">
        <v>361</v>
      </c>
      <c r="H35" s="22"/>
      <c r="I35" s="639"/>
      <c r="J35" s="646" t="s">
        <v>126</v>
      </c>
    </row>
    <row r="36" spans="1:10" ht="20.25" customHeight="1">
      <c r="A36" s="870" t="s">
        <v>277</v>
      </c>
      <c r="B36" s="815"/>
      <c r="C36" s="815"/>
      <c r="D36" s="815"/>
      <c r="E36" s="713" t="s">
        <v>431</v>
      </c>
      <c r="F36" s="713"/>
      <c r="G36" s="745" t="s">
        <v>432</v>
      </c>
      <c r="H36" s="745"/>
      <c r="I36" s="717" t="s">
        <v>433</v>
      </c>
      <c r="J36" s="718"/>
    </row>
    <row r="37" spans="1:10" ht="20.25" customHeight="1">
      <c r="A37" s="871"/>
      <c r="B37" s="766"/>
      <c r="C37" s="766"/>
      <c r="D37" s="766"/>
      <c r="E37" s="650" t="s">
        <v>31</v>
      </c>
      <c r="F37" s="650" t="s">
        <v>32</v>
      </c>
      <c r="G37" s="650" t="s">
        <v>31</v>
      </c>
      <c r="H37" s="650" t="s">
        <v>32</v>
      </c>
      <c r="I37" s="455" t="s">
        <v>31</v>
      </c>
      <c r="J37" s="652" t="s">
        <v>32</v>
      </c>
    </row>
    <row r="38" spans="1:10" ht="5.25" customHeight="1">
      <c r="A38" s="651"/>
      <c r="B38" s="36"/>
      <c r="C38" s="36"/>
      <c r="D38" s="37"/>
      <c r="E38" s="36"/>
      <c r="F38" s="36"/>
      <c r="G38" s="36"/>
      <c r="H38" s="36"/>
      <c r="I38" s="586"/>
      <c r="J38" s="587"/>
    </row>
    <row r="39" spans="1:10" ht="20.25" customHeight="1">
      <c r="A39" s="865" t="s">
        <v>294</v>
      </c>
      <c r="B39" s="866"/>
      <c r="C39" s="866"/>
      <c r="D39" s="867"/>
      <c r="E39" s="365">
        <f t="shared" ref="E39:F39" si="6">SUM(E40:E43)</f>
        <v>2515836</v>
      </c>
      <c r="F39" s="33">
        <f t="shared" si="6"/>
        <v>2432149</v>
      </c>
      <c r="G39" s="33">
        <f t="shared" ref="G39:H39" si="7">SUM(G40:G43)</f>
        <v>2493435</v>
      </c>
      <c r="H39" s="33">
        <f t="shared" si="7"/>
        <v>2359787</v>
      </c>
      <c r="I39" s="38">
        <f t="shared" ref="I39:J39" si="8">SUM(I40:I43)</f>
        <v>2637062</v>
      </c>
      <c r="J39" s="591">
        <f t="shared" si="8"/>
        <v>2441955</v>
      </c>
    </row>
    <row r="40" spans="1:10" ht="20.25" customHeight="1">
      <c r="A40" s="154"/>
      <c r="B40" s="640"/>
      <c r="C40" s="640" t="s">
        <v>249</v>
      </c>
      <c r="D40" s="30"/>
      <c r="E40" s="365">
        <v>2453010</v>
      </c>
      <c r="F40" s="33">
        <v>2392185</v>
      </c>
      <c r="G40" s="33">
        <v>2435738</v>
      </c>
      <c r="H40" s="33">
        <v>2328406</v>
      </c>
      <c r="I40" s="38">
        <v>2458880</v>
      </c>
      <c r="J40" s="591">
        <v>2354572</v>
      </c>
    </row>
    <row r="41" spans="1:10" ht="20.25" customHeight="1">
      <c r="A41" s="154"/>
      <c r="B41" s="640"/>
      <c r="C41" s="640" t="s">
        <v>258</v>
      </c>
      <c r="D41" s="30"/>
      <c r="E41" s="550">
        <v>39388</v>
      </c>
      <c r="F41" s="457">
        <v>39385</v>
      </c>
      <c r="G41" s="457">
        <v>30341</v>
      </c>
      <c r="H41" s="457">
        <v>30336</v>
      </c>
      <c r="I41" s="17">
        <v>41664</v>
      </c>
      <c r="J41" s="394">
        <v>26634</v>
      </c>
    </row>
    <row r="42" spans="1:10" ht="20.25" customHeight="1">
      <c r="A42" s="154"/>
      <c r="B42" s="640"/>
      <c r="C42" s="640" t="s">
        <v>261</v>
      </c>
      <c r="D42" s="30"/>
      <c r="E42" s="550">
        <v>652</v>
      </c>
      <c r="F42" s="457">
        <v>579</v>
      </c>
      <c r="G42" s="457">
        <v>1153</v>
      </c>
      <c r="H42" s="457">
        <v>1045</v>
      </c>
      <c r="I42" s="17">
        <v>106518</v>
      </c>
      <c r="J42" s="394">
        <v>60749</v>
      </c>
    </row>
    <row r="43" spans="1:10" ht="20.25" customHeight="1">
      <c r="A43" s="154"/>
      <c r="B43" s="640"/>
      <c r="C43" s="640" t="s">
        <v>77</v>
      </c>
      <c r="D43" s="30"/>
      <c r="E43" s="550">
        <v>22786</v>
      </c>
      <c r="F43" s="457">
        <v>0</v>
      </c>
      <c r="G43" s="457">
        <v>26203</v>
      </c>
      <c r="H43" s="457">
        <v>0</v>
      </c>
      <c r="I43" s="17">
        <v>30000</v>
      </c>
      <c r="J43" s="394">
        <v>0</v>
      </c>
    </row>
    <row r="44" spans="1:10" ht="20.25" customHeight="1">
      <c r="A44" s="865" t="s">
        <v>281</v>
      </c>
      <c r="B44" s="866"/>
      <c r="C44" s="866"/>
      <c r="D44" s="867"/>
      <c r="E44" s="532">
        <f t="shared" ref="E44:H44" si="9">SUM(E45:E48)</f>
        <v>568154</v>
      </c>
      <c r="F44" s="512">
        <f t="shared" si="9"/>
        <v>433993</v>
      </c>
      <c r="G44" s="512">
        <f t="shared" si="9"/>
        <v>852324</v>
      </c>
      <c r="H44" s="512">
        <f t="shared" si="9"/>
        <v>662559</v>
      </c>
      <c r="I44" s="456">
        <f t="shared" ref="I44:J44" si="10">SUM(I45:I48)</f>
        <v>433844</v>
      </c>
      <c r="J44" s="697">
        <f t="shared" si="10"/>
        <v>210441</v>
      </c>
    </row>
    <row r="45" spans="1:10" ht="20.25" customHeight="1">
      <c r="A45" s="154"/>
      <c r="B45" s="640"/>
      <c r="C45" s="640" t="s">
        <v>283</v>
      </c>
      <c r="D45" s="30"/>
      <c r="E45" s="532">
        <v>379658</v>
      </c>
      <c r="F45" s="512">
        <v>275572</v>
      </c>
      <c r="G45" s="512">
        <v>785537</v>
      </c>
      <c r="H45" s="512">
        <v>629354</v>
      </c>
      <c r="I45" s="456">
        <v>363826</v>
      </c>
      <c r="J45" s="697">
        <v>172234</v>
      </c>
    </row>
    <row r="46" spans="1:10" ht="20.25" customHeight="1">
      <c r="A46" s="154"/>
      <c r="B46" s="640"/>
      <c r="C46" s="640" t="s">
        <v>284</v>
      </c>
      <c r="D46" s="30"/>
      <c r="E46" s="532">
        <v>155932</v>
      </c>
      <c r="F46" s="512">
        <v>155931</v>
      </c>
      <c r="G46" s="512">
        <v>33206</v>
      </c>
      <c r="H46" s="512">
        <v>33205</v>
      </c>
      <c r="I46" s="456">
        <v>34627</v>
      </c>
      <c r="J46" s="697">
        <v>34626</v>
      </c>
    </row>
    <row r="47" spans="1:10" ht="20.25" customHeight="1">
      <c r="A47" s="154"/>
      <c r="B47" s="640"/>
      <c r="C47" s="640" t="s">
        <v>295</v>
      </c>
      <c r="D47" s="30"/>
      <c r="E47" s="532">
        <v>2564</v>
      </c>
      <c r="F47" s="457">
        <v>2490</v>
      </c>
      <c r="G47" s="512">
        <v>3581</v>
      </c>
      <c r="H47" s="457">
        <v>0</v>
      </c>
      <c r="I47" s="456">
        <v>5391</v>
      </c>
      <c r="J47" s="394">
        <v>3581</v>
      </c>
    </row>
    <row r="48" spans="1:10" ht="20.25" customHeight="1">
      <c r="A48" s="154"/>
      <c r="B48" s="640"/>
      <c r="C48" s="640" t="s">
        <v>77</v>
      </c>
      <c r="D48" s="30"/>
      <c r="E48" s="532">
        <v>30000</v>
      </c>
      <c r="F48" s="457">
        <v>0</v>
      </c>
      <c r="G48" s="512">
        <v>30000</v>
      </c>
      <c r="H48" s="457">
        <v>0</v>
      </c>
      <c r="I48" s="456">
        <v>30000</v>
      </c>
      <c r="J48" s="394">
        <v>0</v>
      </c>
    </row>
    <row r="49" spans="1:10" ht="5.25" customHeight="1" thickBot="1">
      <c r="A49" s="240"/>
      <c r="B49" s="311"/>
      <c r="C49" s="226"/>
      <c r="D49" s="226"/>
      <c r="E49" s="318"/>
      <c r="F49" s="315"/>
      <c r="G49" s="319"/>
      <c r="H49" s="315"/>
      <c r="I49" s="567"/>
      <c r="J49" s="568"/>
    </row>
    <row r="50" spans="1:10" ht="15" customHeight="1">
      <c r="A50" s="28" t="s">
        <v>293</v>
      </c>
      <c r="H50" s="22"/>
      <c r="I50" s="325"/>
      <c r="J50" s="328" t="s">
        <v>267</v>
      </c>
    </row>
  </sheetData>
  <sheetProtection selectLockedCells="1" selectUnlockedCells="1"/>
  <mergeCells count="45">
    <mergeCell ref="B10:D10"/>
    <mergeCell ref="I3:J3"/>
    <mergeCell ref="B5:D5"/>
    <mergeCell ref="G3:H3"/>
    <mergeCell ref="A3:D4"/>
    <mergeCell ref="E3:F3"/>
    <mergeCell ref="B8:D8"/>
    <mergeCell ref="A5:A13"/>
    <mergeCell ref="B7:D7"/>
    <mergeCell ref="B11:D11"/>
    <mergeCell ref="B12:D12"/>
    <mergeCell ref="B9:D9"/>
    <mergeCell ref="I36:J36"/>
    <mergeCell ref="G21:G23"/>
    <mergeCell ref="I24:I25"/>
    <mergeCell ref="J24:J25"/>
    <mergeCell ref="G36:H36"/>
    <mergeCell ref="H24:H25"/>
    <mergeCell ref="G24:G25"/>
    <mergeCell ref="J21:J23"/>
    <mergeCell ref="A28:D28"/>
    <mergeCell ref="A23:D23"/>
    <mergeCell ref="A30:D30"/>
    <mergeCell ref="A31:D31"/>
    <mergeCell ref="A29:D29"/>
    <mergeCell ref="A14:A19"/>
    <mergeCell ref="B14:D14"/>
    <mergeCell ref="B16:D16"/>
    <mergeCell ref="B17:D17"/>
    <mergeCell ref="B18:D18"/>
    <mergeCell ref="A20:D20"/>
    <mergeCell ref="I21:I23"/>
    <mergeCell ref="H21:H23"/>
    <mergeCell ref="A27:D27"/>
    <mergeCell ref="A24:D25"/>
    <mergeCell ref="E24:E25"/>
    <mergeCell ref="A21:D22"/>
    <mergeCell ref="E21:E23"/>
    <mergeCell ref="F21:F23"/>
    <mergeCell ref="F24:F25"/>
    <mergeCell ref="A44:D44"/>
    <mergeCell ref="A32:C32"/>
    <mergeCell ref="A36:D37"/>
    <mergeCell ref="A39:D39"/>
    <mergeCell ref="E36:F36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firstPageNumber="171" orientation="portrait" useFirstPageNumber="1" verticalDpi="300" r:id="rId1"/>
  <headerFooter scaleWithDoc="0" alignWithMargins="0">
    <oddHeader>&amp;R&amp;"ＭＳ 明朝,標準"&amp;10財　政</oddHeader>
    <oddFooter>&amp;C&amp;"ＭＳ 明朝,標準"&amp;12&amp;A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54"/>
  <sheetViews>
    <sheetView view="pageBreakPreview" zoomScale="90" zoomScaleNormal="90" zoomScaleSheetLayoutView="90" workbookViewId="0">
      <selection activeCell="M151" sqref="M151"/>
    </sheetView>
  </sheetViews>
  <sheetFormatPr defaultRowHeight="12"/>
  <cols>
    <col min="1" max="6" width="15.25" style="60" customWidth="1"/>
    <col min="7" max="7" width="13.5" style="60" customWidth="1"/>
    <col min="8" max="8" width="7.125" style="60" customWidth="1"/>
    <col min="9" max="9" width="12.5" style="60" customWidth="1"/>
    <col min="10" max="10" width="11.25" style="60" customWidth="1"/>
    <col min="11" max="11" width="11.875" style="60" customWidth="1"/>
    <col min="12" max="12" width="10.875" style="60" customWidth="1"/>
    <col min="13" max="13" width="12.75" style="60" customWidth="1"/>
    <col min="14" max="15" width="11.875" style="60" customWidth="1"/>
    <col min="16" max="16384" width="9" style="60"/>
  </cols>
  <sheetData>
    <row r="1" spans="1:14" ht="17.25">
      <c r="A1" s="890" t="s">
        <v>296</v>
      </c>
      <c r="B1" s="890"/>
      <c r="C1" s="890"/>
      <c r="D1" s="890"/>
      <c r="E1" s="890"/>
      <c r="F1" s="890"/>
      <c r="M1" s="61"/>
    </row>
    <row r="3" spans="1:14">
      <c r="H3" s="486" t="s">
        <v>384</v>
      </c>
    </row>
    <row r="4" spans="1:14">
      <c r="H4" s="62" t="s">
        <v>297</v>
      </c>
    </row>
    <row r="5" spans="1:14">
      <c r="A5" s="150"/>
      <c r="B5" s="151" t="s">
        <v>362</v>
      </c>
      <c r="C5" s="150"/>
      <c r="D5" s="150"/>
      <c r="E5" s="151" t="s">
        <v>332</v>
      </c>
      <c r="F5" s="150"/>
      <c r="H5" s="63"/>
      <c r="I5" s="152">
        <v>22</v>
      </c>
      <c r="J5" s="63">
        <v>23</v>
      </c>
      <c r="K5" s="63">
        <v>24</v>
      </c>
      <c r="L5" s="63">
        <v>25</v>
      </c>
      <c r="M5" s="63">
        <v>26</v>
      </c>
    </row>
    <row r="6" spans="1:14">
      <c r="A6" s="150"/>
      <c r="B6" s="151" t="s">
        <v>439</v>
      </c>
      <c r="H6" s="63" t="s">
        <v>86</v>
      </c>
      <c r="I6" s="376">
        <v>100</v>
      </c>
      <c r="J6" s="163">
        <f>ROUND(J9/$I$9,2)*100</f>
        <v>98</v>
      </c>
      <c r="K6" s="163">
        <f>ROUND(K9/$I$9,2)*100</f>
        <v>112.99999999999999</v>
      </c>
      <c r="L6" s="163">
        <f>ROUND(L9/$I$9,2)*100</f>
        <v>112.99999999999999</v>
      </c>
      <c r="M6" s="163">
        <f>ROUND(M9/$I$9,2)*100</f>
        <v>117</v>
      </c>
    </row>
    <row r="7" spans="1:14">
      <c r="A7" s="57"/>
      <c r="H7" s="63" t="s">
        <v>298</v>
      </c>
      <c r="I7" s="376">
        <v>100</v>
      </c>
      <c r="J7" s="163">
        <f>ROUND(J10/$I$10,2)*100</f>
        <v>98</v>
      </c>
      <c r="K7" s="163">
        <f>ROUND(K10/$I$10,2)*100</f>
        <v>114.99999999999999</v>
      </c>
      <c r="L7" s="163">
        <f>ROUND(L10/$I$10,2)*100</f>
        <v>109.00000000000001</v>
      </c>
      <c r="M7" s="163">
        <f>ROUND(M10/$I$10,2)*100</f>
        <v>107</v>
      </c>
    </row>
    <row r="8" spans="1:14">
      <c r="A8" s="57"/>
      <c r="H8" s="63" t="s">
        <v>299</v>
      </c>
      <c r="I8" s="376">
        <v>100</v>
      </c>
      <c r="J8" s="163">
        <f>ROUND(J11/$I$11,2)*100</f>
        <v>97</v>
      </c>
      <c r="K8" s="163">
        <f>ROUND(K11/$I$11,2)*100</f>
        <v>111.00000000000001</v>
      </c>
      <c r="L8" s="163">
        <f>ROUND(L11/$I$11,2)*100</f>
        <v>115.99999999999999</v>
      </c>
      <c r="M8" s="163">
        <f>ROUND(M11/$I$11,2)*100</f>
        <v>125</v>
      </c>
    </row>
    <row r="9" spans="1:14">
      <c r="A9" s="57"/>
      <c r="H9" s="64" t="s">
        <v>86</v>
      </c>
      <c r="I9" s="164">
        <f>+‐156‐!D7</f>
        <v>39140394</v>
      </c>
      <c r="J9" s="164">
        <f>+‐156‐!E7</f>
        <v>38277799</v>
      </c>
      <c r="K9" s="164">
        <f>'-157-'!F7</f>
        <v>44050489</v>
      </c>
      <c r="L9" s="164">
        <f>+‐156‐!G7</f>
        <v>44052709</v>
      </c>
      <c r="M9" s="164">
        <f>'-157-'!H7</f>
        <v>45819573</v>
      </c>
    </row>
    <row r="10" spans="1:14">
      <c r="A10" s="57"/>
      <c r="H10" s="63" t="s">
        <v>298</v>
      </c>
      <c r="I10" s="165">
        <f>+‐156‐!D20</f>
        <v>16821900</v>
      </c>
      <c r="J10" s="165">
        <f>+‐156‐!E20</f>
        <v>16556849</v>
      </c>
      <c r="K10" s="165">
        <f>'-157-'!F20</f>
        <v>19359848</v>
      </c>
      <c r="L10" s="165">
        <f>'-157-'!G20</f>
        <v>18267440</v>
      </c>
      <c r="M10" s="165">
        <f>'-157-'!H20</f>
        <v>17918337</v>
      </c>
      <c r="N10" s="377">
        <f>+M10/M9</f>
        <v>0.39106294159485072</v>
      </c>
    </row>
    <row r="11" spans="1:14">
      <c r="A11" s="57"/>
      <c r="H11" s="63" t="s">
        <v>299</v>
      </c>
      <c r="I11" s="165">
        <f>I9-I10</f>
        <v>22318494</v>
      </c>
      <c r="J11" s="165">
        <f>J9-J10</f>
        <v>21720950</v>
      </c>
      <c r="K11" s="165">
        <f>K9-K10</f>
        <v>24690641</v>
      </c>
      <c r="L11" s="165">
        <f>L9-L10</f>
        <v>25785269</v>
      </c>
      <c r="M11" s="165">
        <f>M9-M10</f>
        <v>27901236</v>
      </c>
      <c r="N11" s="377">
        <f>+M11/M9</f>
        <v>0.60893705840514922</v>
      </c>
    </row>
    <row r="12" spans="1:14">
      <c r="A12" s="57"/>
      <c r="I12" s="166"/>
      <c r="J12" s="166"/>
      <c r="K12" s="166"/>
      <c r="L12" s="166"/>
      <c r="M12" s="167"/>
      <c r="N12" s="186">
        <f>SUM(N10:N11)</f>
        <v>1</v>
      </c>
    </row>
    <row r="13" spans="1:14">
      <c r="A13" s="57"/>
      <c r="I13" s="168"/>
      <c r="J13" s="168"/>
      <c r="K13" s="168"/>
      <c r="L13" s="169"/>
      <c r="M13" s="169"/>
      <c r="N13" s="65"/>
    </row>
    <row r="14" spans="1:14">
      <c r="A14" s="57"/>
      <c r="I14" s="168"/>
      <c r="J14" s="168"/>
      <c r="K14" s="168"/>
      <c r="L14" s="168"/>
      <c r="M14" s="168"/>
      <c r="N14" s="65"/>
    </row>
    <row r="15" spans="1:14">
      <c r="A15" s="57"/>
      <c r="I15" s="170"/>
      <c r="J15" s="170"/>
      <c r="K15" s="171"/>
      <c r="L15" s="171"/>
      <c r="M15" s="171"/>
    </row>
    <row r="16" spans="1:14">
      <c r="A16" s="57"/>
      <c r="H16" s="486" t="s">
        <v>384</v>
      </c>
      <c r="I16" s="171"/>
      <c r="J16" s="171"/>
      <c r="K16" s="171"/>
      <c r="L16" s="171"/>
      <c r="M16" s="171"/>
    </row>
    <row r="17" spans="1:14">
      <c r="A17" s="57"/>
      <c r="H17" s="62" t="s">
        <v>300</v>
      </c>
      <c r="I17" s="171"/>
      <c r="J17" s="171"/>
      <c r="K17" s="171"/>
      <c r="L17" s="171"/>
      <c r="M17" s="171"/>
    </row>
    <row r="18" spans="1:14">
      <c r="A18" s="57"/>
      <c r="H18" s="63"/>
      <c r="I18" s="172">
        <v>22</v>
      </c>
      <c r="J18" s="172">
        <v>23</v>
      </c>
      <c r="K18" s="172">
        <v>24</v>
      </c>
      <c r="L18" s="172">
        <v>25</v>
      </c>
      <c r="M18" s="172">
        <v>26</v>
      </c>
      <c r="N18" s="66"/>
    </row>
    <row r="19" spans="1:14">
      <c r="A19" s="57"/>
      <c r="H19" s="63" t="s">
        <v>298</v>
      </c>
      <c r="I19" s="173">
        <f>+‐156‐!D21</f>
        <v>43</v>
      </c>
      <c r="J19" s="173">
        <f>+‐156‐!E21</f>
        <v>44</v>
      </c>
      <c r="K19" s="173">
        <f>'-157-'!F21</f>
        <v>43.9</v>
      </c>
      <c r="L19" s="173">
        <f>'-157-'!G21</f>
        <v>41.5</v>
      </c>
      <c r="M19" s="173">
        <f>'-157-'!H21</f>
        <v>39.1</v>
      </c>
      <c r="N19" s="67"/>
    </row>
    <row r="20" spans="1:14">
      <c r="A20" s="57"/>
      <c r="H20" s="63" t="s">
        <v>299</v>
      </c>
      <c r="I20" s="174">
        <f>100-I19</f>
        <v>57</v>
      </c>
      <c r="J20" s="174">
        <f>100-J19</f>
        <v>56</v>
      </c>
      <c r="K20" s="174">
        <f>100-K19</f>
        <v>56.1</v>
      </c>
      <c r="L20" s="174">
        <f>100-L19</f>
        <v>58.5</v>
      </c>
      <c r="M20" s="174">
        <f>100-M19</f>
        <v>60.9</v>
      </c>
      <c r="N20" s="67"/>
    </row>
    <row r="21" spans="1:14">
      <c r="A21" s="57"/>
    </row>
    <row r="22" spans="1:14">
      <c r="A22" s="57"/>
    </row>
    <row r="23" spans="1:14">
      <c r="A23" s="57"/>
    </row>
    <row r="24" spans="1:14">
      <c r="A24" s="57"/>
    </row>
    <row r="25" spans="1:14">
      <c r="A25" s="57"/>
    </row>
    <row r="26" spans="1:14">
      <c r="A26" s="57"/>
    </row>
    <row r="27" spans="1:14">
      <c r="A27" s="57"/>
    </row>
    <row r="28" spans="1:14">
      <c r="A28" s="57"/>
    </row>
    <row r="29" spans="1:14">
      <c r="A29" s="57"/>
      <c r="J29" s="69"/>
    </row>
    <row r="30" spans="1:14">
      <c r="A30" s="57"/>
    </row>
    <row r="31" spans="1:14">
      <c r="A31" s="57"/>
    </row>
    <row r="32" spans="1:14">
      <c r="A32" s="57"/>
    </row>
    <row r="33" spans="1:13">
      <c r="A33" s="57"/>
      <c r="K33" s="70"/>
      <c r="L33" s="71"/>
      <c r="M33" s="71"/>
    </row>
    <row r="34" spans="1:13">
      <c r="A34" s="57"/>
      <c r="K34" s="25"/>
      <c r="L34" s="72"/>
      <c r="M34" s="72"/>
    </row>
    <row r="35" spans="1:13">
      <c r="A35" s="57"/>
      <c r="K35" s="73"/>
      <c r="L35" s="72"/>
      <c r="M35" s="72"/>
    </row>
    <row r="36" spans="1:13">
      <c r="A36" s="57"/>
      <c r="K36" s="25"/>
      <c r="L36" s="72"/>
      <c r="M36" s="72"/>
    </row>
    <row r="37" spans="1:13">
      <c r="A37" s="57"/>
      <c r="J37" s="74"/>
      <c r="K37" s="25"/>
      <c r="L37" s="72"/>
      <c r="M37" s="72"/>
    </row>
    <row r="38" spans="1:13">
      <c r="A38" s="57"/>
      <c r="B38" s="335" t="s">
        <v>363</v>
      </c>
      <c r="D38" s="149"/>
      <c r="E38" s="335" t="s">
        <v>333</v>
      </c>
      <c r="F38" s="75"/>
      <c r="H38" s="488" t="s">
        <v>384</v>
      </c>
      <c r="J38" s="76"/>
      <c r="K38" s="25"/>
      <c r="L38" s="72"/>
      <c r="M38" s="72"/>
    </row>
    <row r="39" spans="1:13">
      <c r="A39" s="57"/>
      <c r="B39" s="335" t="s">
        <v>324</v>
      </c>
      <c r="C39" s="75"/>
      <c r="H39" s="62" t="s">
        <v>301</v>
      </c>
      <c r="J39" s="76"/>
      <c r="K39" s="25"/>
      <c r="L39" s="72"/>
      <c r="M39" s="72"/>
    </row>
    <row r="40" spans="1:13">
      <c r="A40" s="57"/>
      <c r="H40" s="378" t="s">
        <v>166</v>
      </c>
      <c r="I40" s="379">
        <f>SUM(I41:I51)</f>
        <v>44748396</v>
      </c>
      <c r="J40" s="380">
        <f>SUM(J41:J51)</f>
        <v>1.0011171447575462</v>
      </c>
      <c r="K40" s="78"/>
      <c r="L40" s="72"/>
      <c r="M40" s="72"/>
    </row>
    <row r="41" spans="1:13">
      <c r="A41" s="57"/>
      <c r="H41" s="77" t="s">
        <v>180</v>
      </c>
      <c r="I41" s="187">
        <f>'-167-'!R8</f>
        <v>5999656</v>
      </c>
      <c r="J41" s="190">
        <f>+I41/$I$40</f>
        <v>0.134075330878899</v>
      </c>
      <c r="K41" s="78"/>
      <c r="L41" s="79"/>
      <c r="M41" s="72"/>
    </row>
    <row r="42" spans="1:13">
      <c r="A42" s="57"/>
      <c r="H42" s="77" t="s">
        <v>182</v>
      </c>
      <c r="I42" s="187">
        <f>+'-166-'!R10</f>
        <v>5508918</v>
      </c>
      <c r="J42" s="190">
        <f t="shared" ref="J42:J51" si="0">+I42/$I$40</f>
        <v>0.12310872550604943</v>
      </c>
      <c r="K42" s="78"/>
      <c r="L42" s="79"/>
      <c r="M42" s="72"/>
    </row>
    <row r="43" spans="1:13">
      <c r="A43" s="57"/>
      <c r="H43" s="77" t="s">
        <v>183</v>
      </c>
      <c r="I43" s="187">
        <f>+'-166-'!R11</f>
        <v>278296</v>
      </c>
      <c r="J43" s="190">
        <f t="shared" si="0"/>
        <v>6.2191279437144517E-3</v>
      </c>
      <c r="K43" s="78"/>
      <c r="L43" s="79"/>
      <c r="M43" s="72"/>
    </row>
    <row r="44" spans="1:13">
      <c r="A44" s="57"/>
      <c r="H44" s="77" t="s">
        <v>181</v>
      </c>
      <c r="I44" s="187">
        <f>+'-166-'!R12</f>
        <v>14039874</v>
      </c>
      <c r="J44" s="190">
        <f t="shared" si="0"/>
        <v>0.31375144709097508</v>
      </c>
      <c r="K44" s="78"/>
      <c r="L44" s="79"/>
      <c r="M44" s="72"/>
    </row>
    <row r="45" spans="1:13">
      <c r="A45" s="57"/>
      <c r="H45" s="77" t="s">
        <v>184</v>
      </c>
      <c r="I45" s="187">
        <f>+'-166-'!R13</f>
        <v>1832630</v>
      </c>
      <c r="J45" s="190">
        <f t="shared" si="0"/>
        <v>4.0954093639468107E-2</v>
      </c>
      <c r="K45" s="78"/>
      <c r="L45" s="79"/>
      <c r="M45" s="72"/>
    </row>
    <row r="46" spans="1:13">
      <c r="A46" s="57"/>
      <c r="H46" s="77" t="s">
        <v>18</v>
      </c>
      <c r="I46" s="187">
        <f>+'-166-'!R14</f>
        <v>3556213</v>
      </c>
      <c r="J46" s="698">
        <v>0.08</v>
      </c>
      <c r="K46" s="78"/>
      <c r="L46" s="79"/>
      <c r="M46" s="72"/>
    </row>
    <row r="47" spans="1:13">
      <c r="A47" s="57"/>
      <c r="H47" s="77" t="s">
        <v>302</v>
      </c>
      <c r="I47" s="187">
        <f>+'-166-'!R15</f>
        <v>2385527</v>
      </c>
      <c r="J47" s="190">
        <f t="shared" si="0"/>
        <v>5.3309776734790676E-2</v>
      </c>
      <c r="K47" s="78"/>
    </row>
    <row r="48" spans="1:13" ht="48">
      <c r="A48" s="57"/>
      <c r="H48" s="80" t="s">
        <v>169</v>
      </c>
      <c r="I48" s="187">
        <f>+'-166-'!R16</f>
        <v>58650</v>
      </c>
      <c r="J48" s="190">
        <f t="shared" si="0"/>
        <v>1.3106615039341297E-3</v>
      </c>
      <c r="K48" s="78"/>
    </row>
    <row r="49" spans="1:13">
      <c r="A49" s="57"/>
      <c r="H49" s="77" t="s">
        <v>185</v>
      </c>
      <c r="I49" s="187">
        <f>+'-166-'!R17</f>
        <v>3910472</v>
      </c>
      <c r="J49" s="190">
        <f t="shared" si="0"/>
        <v>8.7387981459715339E-2</v>
      </c>
      <c r="K49" s="78"/>
    </row>
    <row r="50" spans="1:13">
      <c r="A50" s="57"/>
      <c r="D50" s="60">
        <v>100</v>
      </c>
      <c r="H50" s="77" t="s">
        <v>170</v>
      </c>
      <c r="I50" s="188">
        <f>+'-166-'!R18</f>
        <v>7178160</v>
      </c>
      <c r="J50" s="698">
        <v>0.161</v>
      </c>
      <c r="K50" s="78"/>
    </row>
    <row r="51" spans="1:13">
      <c r="A51" s="57"/>
      <c r="H51" s="77" t="s">
        <v>303</v>
      </c>
      <c r="I51" s="189">
        <f>+'-166-'!R21</f>
        <v>0</v>
      </c>
      <c r="J51" s="190">
        <f t="shared" si="0"/>
        <v>0</v>
      </c>
      <c r="K51" s="78"/>
    </row>
    <row r="52" spans="1:13">
      <c r="A52" s="57"/>
      <c r="I52" s="81"/>
    </row>
    <row r="53" spans="1:13">
      <c r="A53" s="57"/>
    </row>
    <row r="54" spans="1:13">
      <c r="A54" s="57"/>
      <c r="H54" s="486" t="s">
        <v>385</v>
      </c>
    </row>
    <row r="55" spans="1:13">
      <c r="A55" s="57"/>
      <c r="H55" s="62" t="s">
        <v>304</v>
      </c>
    </row>
    <row r="56" spans="1:13">
      <c r="A56" s="57"/>
      <c r="H56" s="63"/>
      <c r="I56" s="82" t="s">
        <v>377</v>
      </c>
      <c r="J56" s="82" t="s">
        <v>378</v>
      </c>
      <c r="K56" s="82" t="s">
        <v>379</v>
      </c>
      <c r="L56" s="82" t="s">
        <v>380</v>
      </c>
      <c r="M56" s="82" t="s">
        <v>440</v>
      </c>
    </row>
    <row r="57" spans="1:13">
      <c r="A57" s="57"/>
      <c r="H57" s="63" t="s">
        <v>23</v>
      </c>
      <c r="I57" s="83">
        <f>+'-166-'!H32</f>
        <v>91.1</v>
      </c>
      <c r="J57" s="83">
        <f>+'-166-'!K32</f>
        <v>88.700000000000017</v>
      </c>
      <c r="K57" s="83">
        <f>'-167-'!N32</f>
        <v>91.8</v>
      </c>
      <c r="L57" s="83">
        <f>'-167-'!Q32</f>
        <v>89.1</v>
      </c>
      <c r="M57" s="83">
        <f>'-167-'!T32</f>
        <v>87.2</v>
      </c>
    </row>
    <row r="58" spans="1:13">
      <c r="A58" s="57"/>
      <c r="H58" s="77" t="s">
        <v>180</v>
      </c>
      <c r="I58" s="83">
        <f>+'-166-'!H33</f>
        <v>27.6</v>
      </c>
      <c r="J58" s="83">
        <f>+'-166-'!K33</f>
        <v>25.7</v>
      </c>
      <c r="K58" s="83">
        <f>'-167-'!N33</f>
        <v>27.4</v>
      </c>
      <c r="L58" s="83">
        <f>'-167-'!Q33</f>
        <v>25.6</v>
      </c>
      <c r="M58" s="83">
        <f>'-167-'!T33</f>
        <v>23</v>
      </c>
    </row>
    <row r="59" spans="1:13">
      <c r="A59" s="57"/>
      <c r="H59" s="77" t="s">
        <v>181</v>
      </c>
      <c r="I59" s="83">
        <f>+'-166-'!H34</f>
        <v>14.5</v>
      </c>
      <c r="J59" s="83">
        <f>+'-166-'!K34</f>
        <v>15.2</v>
      </c>
      <c r="K59" s="83">
        <f>'-167-'!N34</f>
        <v>15.3</v>
      </c>
      <c r="L59" s="83">
        <f>'-167-'!Q34</f>
        <v>15</v>
      </c>
      <c r="M59" s="83">
        <f>'-167-'!T34</f>
        <v>17</v>
      </c>
    </row>
    <row r="60" spans="1:13">
      <c r="A60" s="57"/>
      <c r="H60" s="77" t="s">
        <v>18</v>
      </c>
      <c r="I60" s="83">
        <f>+'-166-'!H35</f>
        <v>17.399999999999999</v>
      </c>
      <c r="J60" s="83">
        <f>+'-166-'!K35</f>
        <v>16.399999999999999</v>
      </c>
      <c r="K60" s="83">
        <f>'-167-'!N35</f>
        <v>16.5</v>
      </c>
      <c r="L60" s="83">
        <f>'-167-'!Q35</f>
        <v>15.9</v>
      </c>
      <c r="M60" s="83">
        <f>'-167-'!T35</f>
        <v>15.4</v>
      </c>
    </row>
    <row r="61" spans="1:13">
      <c r="A61" s="57"/>
      <c r="H61" s="77" t="s">
        <v>182</v>
      </c>
      <c r="I61" s="83">
        <f>+'-166-'!H36</f>
        <v>16.7</v>
      </c>
      <c r="J61" s="83">
        <f>+'-166-'!K36</f>
        <v>16.600000000000001</v>
      </c>
      <c r="K61" s="83">
        <f>'-167-'!N36</f>
        <v>16.399999999999999</v>
      </c>
      <c r="L61" s="83">
        <f>'-167-'!Q36</f>
        <v>16.8</v>
      </c>
      <c r="M61" s="83">
        <f>'-167-'!T36</f>
        <v>16</v>
      </c>
    </row>
    <row r="62" spans="1:13">
      <c r="A62" s="57"/>
      <c r="I62" s="84"/>
      <c r="J62" s="84"/>
      <c r="K62" s="84"/>
      <c r="L62" s="84"/>
      <c r="M62" s="84"/>
    </row>
    <row r="63" spans="1:13">
      <c r="A63" s="57"/>
      <c r="I63" s="84"/>
      <c r="J63" s="84"/>
      <c r="K63" s="84"/>
      <c r="L63" s="84"/>
      <c r="M63" s="84"/>
    </row>
    <row r="64" spans="1:13">
      <c r="A64" s="57"/>
      <c r="I64" s="84"/>
      <c r="J64" s="84"/>
      <c r="K64" s="84"/>
      <c r="L64" s="84"/>
      <c r="M64" s="84"/>
    </row>
    <row r="65" spans="1:14">
      <c r="A65" s="57"/>
      <c r="I65" s="84"/>
      <c r="J65" s="84"/>
      <c r="K65" s="84"/>
      <c r="L65" s="84"/>
      <c r="M65" s="84"/>
    </row>
    <row r="66" spans="1:14">
      <c r="A66" s="57"/>
      <c r="I66" s="84"/>
      <c r="J66" s="84"/>
      <c r="K66" s="84"/>
      <c r="L66" s="84"/>
      <c r="M66" s="84"/>
    </row>
    <row r="67" spans="1:14">
      <c r="A67" s="57"/>
    </row>
    <row r="68" spans="1:14">
      <c r="A68" s="57"/>
    </row>
    <row r="69" spans="1:14">
      <c r="A69" s="57"/>
      <c r="B69" s="335" t="s">
        <v>364</v>
      </c>
      <c r="C69" s="75"/>
      <c r="H69" s="85"/>
      <c r="I69" s="85"/>
    </row>
    <row r="70" spans="1:14">
      <c r="A70" s="57"/>
      <c r="C70" s="75"/>
      <c r="H70" s="85"/>
      <c r="I70" s="85"/>
    </row>
    <row r="71" spans="1:14">
      <c r="A71" s="57"/>
      <c r="H71" s="86"/>
      <c r="I71" s="87"/>
    </row>
    <row r="72" spans="1:14">
      <c r="A72" s="57"/>
      <c r="H72" s="85"/>
      <c r="I72" s="20"/>
    </row>
    <row r="73" spans="1:14" ht="13.5">
      <c r="A73" s="57"/>
      <c r="H73" s="487" t="s">
        <v>384</v>
      </c>
      <c r="I73" s="88"/>
    </row>
    <row r="74" spans="1:14">
      <c r="A74" s="57"/>
      <c r="H74" s="89" t="s">
        <v>305</v>
      </c>
      <c r="I74" s="90"/>
      <c r="M74" s="124" t="s">
        <v>441</v>
      </c>
    </row>
    <row r="75" spans="1:14" ht="13.5">
      <c r="A75" s="57"/>
      <c r="H75" s="322" t="s">
        <v>49</v>
      </c>
      <c r="I75" s="63">
        <f>ROUND(J75/$J$83,3)*100</f>
        <v>23.400000000000002</v>
      </c>
      <c r="J75" s="91">
        <f>+N88</f>
        <v>10447629</v>
      </c>
      <c r="K75" s="92"/>
      <c r="L75" s="93" t="s">
        <v>36</v>
      </c>
      <c r="M75" s="335" t="s">
        <v>306</v>
      </c>
      <c r="N75" s="335" t="s">
        <v>307</v>
      </c>
    </row>
    <row r="76" spans="1:14" ht="13.5">
      <c r="A76" s="57"/>
      <c r="H76" s="322" t="s">
        <v>56</v>
      </c>
      <c r="I76" s="63">
        <f t="shared" ref="I76:I82" si="1">ROUND(J76/$J$83,3)*100</f>
        <v>6.8000000000000007</v>
      </c>
      <c r="J76" s="91">
        <f>+N95</f>
        <v>3035881</v>
      </c>
      <c r="K76" s="92"/>
      <c r="L76" s="381" t="s">
        <v>37</v>
      </c>
      <c r="M76" s="94">
        <f>'-159-'!O7</f>
        <v>13952613</v>
      </c>
      <c r="N76" s="94">
        <f>'-159-'!P7</f>
        <v>14333664</v>
      </c>
    </row>
    <row r="77" spans="1:14" ht="13.5">
      <c r="A77" s="57"/>
      <c r="H77" s="322" t="s">
        <v>308</v>
      </c>
      <c r="I77" s="68">
        <f t="shared" si="1"/>
        <v>11.200000000000001</v>
      </c>
      <c r="J77" s="91">
        <f>+N84</f>
        <v>4992348</v>
      </c>
      <c r="K77" s="92"/>
      <c r="L77" s="381" t="s">
        <v>309</v>
      </c>
      <c r="M77" s="94">
        <f>'-159-'!O8</f>
        <v>172199</v>
      </c>
      <c r="N77" s="94">
        <f>'-159-'!P8</f>
        <v>164562</v>
      </c>
    </row>
    <row r="78" spans="1:14">
      <c r="A78" s="57"/>
      <c r="H78" s="382" t="s">
        <v>310</v>
      </c>
      <c r="I78" s="383">
        <f>ROUND(J78/$J$83,3)*100</f>
        <v>18.600000000000001</v>
      </c>
      <c r="J78" s="699">
        <f>SUM(N77:N83,N85,N89)</f>
        <v>8318068</v>
      </c>
      <c r="K78" s="95"/>
      <c r="L78" s="381" t="s">
        <v>39</v>
      </c>
      <c r="M78" s="94">
        <f>'-159-'!O9</f>
        <v>22227</v>
      </c>
      <c r="N78" s="94">
        <f>'-159-'!P9</f>
        <v>21334</v>
      </c>
    </row>
    <row r="79" spans="1:14">
      <c r="A79" s="57"/>
      <c r="H79" s="384" t="s">
        <v>311</v>
      </c>
      <c r="I79" s="63">
        <f t="shared" si="1"/>
        <v>4</v>
      </c>
      <c r="J79" s="700">
        <f>SUM(N86:N87,N90:N91,N94)</f>
        <v>1790699</v>
      </c>
      <c r="K79" s="95"/>
      <c r="L79" s="381" t="s">
        <v>40</v>
      </c>
      <c r="M79" s="94">
        <f>'-159-'!O10</f>
        <v>29652</v>
      </c>
      <c r="N79" s="94">
        <f>'-159-'!P10</f>
        <v>31761</v>
      </c>
    </row>
    <row r="80" spans="1:14" ht="13.5">
      <c r="A80" s="57"/>
      <c r="H80" s="2" t="s">
        <v>53</v>
      </c>
      <c r="I80" s="63">
        <f t="shared" si="1"/>
        <v>1.3</v>
      </c>
      <c r="J80" s="91">
        <f>+N92</f>
        <v>570559</v>
      </c>
      <c r="K80" s="92"/>
      <c r="L80" s="381" t="s">
        <v>41</v>
      </c>
      <c r="M80" s="94">
        <f>'-159-'!O11</f>
        <v>25920</v>
      </c>
      <c r="N80" s="94">
        <f>'-159-'!P11</f>
        <v>23884</v>
      </c>
    </row>
    <row r="81" spans="1:15" ht="13.5">
      <c r="A81" s="57"/>
      <c r="H81" s="2" t="s">
        <v>54</v>
      </c>
      <c r="I81" s="68">
        <f t="shared" si="1"/>
        <v>2.7</v>
      </c>
      <c r="J81" s="91">
        <f>+N93</f>
        <v>1192160</v>
      </c>
      <c r="K81" s="92"/>
      <c r="L81" s="381" t="s">
        <v>42</v>
      </c>
      <c r="M81" s="94">
        <f>'-159-'!O12</f>
        <v>1139286</v>
      </c>
      <c r="N81" s="94">
        <f>'-159-'!P12</f>
        <v>1122142</v>
      </c>
    </row>
    <row r="82" spans="1:15" ht="13.5">
      <c r="A82" s="57"/>
      <c r="H82" s="2" t="s">
        <v>37</v>
      </c>
      <c r="I82" s="63">
        <f t="shared" si="1"/>
        <v>32.1</v>
      </c>
      <c r="J82" s="91">
        <f>+N76</f>
        <v>14333664</v>
      </c>
      <c r="K82" s="92"/>
      <c r="L82" s="381" t="s">
        <v>43</v>
      </c>
      <c r="M82" s="94">
        <f>'-159-'!O13</f>
        <v>15587</v>
      </c>
      <c r="N82" s="94">
        <f>'-159-'!P13</f>
        <v>15792</v>
      </c>
    </row>
    <row r="83" spans="1:15" ht="12" customHeight="1">
      <c r="A83" s="57"/>
      <c r="H83" s="20"/>
      <c r="I83" s="60">
        <f>SUM(I75:I82)</f>
        <v>100.1</v>
      </c>
      <c r="J83" s="701">
        <f>SUM(J75:J82)</f>
        <v>44681008</v>
      </c>
      <c r="K83" s="26"/>
      <c r="L83" s="385" t="s">
        <v>44</v>
      </c>
      <c r="M83" s="94">
        <f>'-159-'!O14</f>
        <v>492532</v>
      </c>
      <c r="N83" s="94">
        <f>'-159-'!P14</f>
        <v>492532</v>
      </c>
    </row>
    <row r="84" spans="1:15" ht="12" customHeight="1">
      <c r="A84" s="57"/>
      <c r="H84" s="20"/>
      <c r="I84" s="26"/>
      <c r="L84" s="385" t="s">
        <v>312</v>
      </c>
      <c r="M84" s="94">
        <f>'-159-'!O15</f>
        <v>4905077</v>
      </c>
      <c r="N84" s="94">
        <f>'-159-'!P15</f>
        <v>4992348</v>
      </c>
    </row>
    <row r="85" spans="1:15">
      <c r="A85" s="57"/>
      <c r="H85" s="20"/>
      <c r="I85" s="26"/>
      <c r="L85" s="381" t="s">
        <v>46</v>
      </c>
      <c r="M85" s="94">
        <f>'-159-'!O16</f>
        <v>17500</v>
      </c>
      <c r="N85" s="94">
        <f>'-159-'!P16</f>
        <v>16566</v>
      </c>
    </row>
    <row r="86" spans="1:15">
      <c r="A86" s="57"/>
      <c r="H86" s="85"/>
      <c r="I86" s="85"/>
      <c r="L86" s="381" t="s">
        <v>47</v>
      </c>
      <c r="M86" s="94">
        <f>'-159-'!O17</f>
        <v>714396</v>
      </c>
      <c r="N86" s="94">
        <f>'-159-'!P17</f>
        <v>671139</v>
      </c>
    </row>
    <row r="87" spans="1:15">
      <c r="A87" s="57"/>
      <c r="H87" s="85"/>
      <c r="I87" s="85"/>
      <c r="L87" s="381" t="s">
        <v>48</v>
      </c>
      <c r="M87" s="94">
        <f>'-159-'!O18</f>
        <v>508539</v>
      </c>
      <c r="N87" s="94">
        <f>'-159-'!P18</f>
        <v>521480</v>
      </c>
    </row>
    <row r="88" spans="1:15">
      <c r="A88" s="57"/>
      <c r="H88" s="20"/>
      <c r="I88" s="26"/>
      <c r="L88" s="381" t="s">
        <v>49</v>
      </c>
      <c r="M88" s="94">
        <f>'-159-'!O19</f>
        <v>10795769</v>
      </c>
      <c r="N88" s="94">
        <f>'-159-'!P19</f>
        <v>10447629</v>
      </c>
    </row>
    <row r="89" spans="1:15">
      <c r="A89" s="57"/>
      <c r="H89" s="20"/>
      <c r="I89" s="26"/>
      <c r="L89" s="386" t="s">
        <v>50</v>
      </c>
      <c r="M89" s="387">
        <f>'-159-'!O20</f>
        <v>8070837</v>
      </c>
      <c r="N89" s="387">
        <f>'-159-'!P20</f>
        <v>6429495</v>
      </c>
    </row>
    <row r="90" spans="1:15">
      <c r="A90" s="57"/>
      <c r="L90" s="386" t="s">
        <v>51</v>
      </c>
      <c r="M90" s="387">
        <f>'-159-'!O21</f>
        <v>134203</v>
      </c>
      <c r="N90" s="387">
        <f>'-159-'!P21</f>
        <v>243101</v>
      </c>
    </row>
    <row r="91" spans="1:15">
      <c r="A91" s="57"/>
      <c r="I91" s="96"/>
      <c r="J91" s="96"/>
      <c r="L91" s="386" t="s">
        <v>52</v>
      </c>
      <c r="M91" s="388">
        <f>'-159-'!O22</f>
        <v>8569</v>
      </c>
      <c r="N91" s="388">
        <f>'-159-'!P22</f>
        <v>10903</v>
      </c>
      <c r="O91" s="85"/>
    </row>
    <row r="92" spans="1:15" ht="13.5">
      <c r="A92" s="57"/>
      <c r="H92" s="486" t="s">
        <v>385</v>
      </c>
      <c r="I92" s="88"/>
      <c r="J92" s="88"/>
      <c r="L92" s="386" t="s">
        <v>53</v>
      </c>
      <c r="M92" s="387">
        <f>'-159-'!O23</f>
        <v>1921460</v>
      </c>
      <c r="N92" s="387">
        <f>'-159-'!P23</f>
        <v>570559</v>
      </c>
      <c r="O92" s="85"/>
    </row>
    <row r="93" spans="1:15">
      <c r="A93" s="57"/>
      <c r="H93" s="62" t="s">
        <v>305</v>
      </c>
      <c r="L93" s="386" t="s">
        <v>54</v>
      </c>
      <c r="M93" s="94">
        <f>'-159-'!O24</f>
        <v>1192160</v>
      </c>
      <c r="N93" s="94">
        <f>'-159-'!P24</f>
        <v>1192160</v>
      </c>
      <c r="O93" s="85"/>
    </row>
    <row r="94" spans="1:15">
      <c r="A94" s="57"/>
      <c r="H94" s="97"/>
      <c r="I94" s="98" t="s">
        <v>313</v>
      </c>
      <c r="J94" s="98" t="s">
        <v>314</v>
      </c>
      <c r="L94" s="386" t="s">
        <v>55</v>
      </c>
      <c r="M94" s="94">
        <f>'-159-'!O25</f>
        <v>309322</v>
      </c>
      <c r="N94" s="94">
        <f>'-159-'!P25</f>
        <v>344076</v>
      </c>
      <c r="O94" s="85"/>
    </row>
    <row r="95" spans="1:15">
      <c r="A95" s="57"/>
      <c r="H95" s="98" t="s">
        <v>37</v>
      </c>
      <c r="I95" s="91">
        <f t="shared" ref="I95:I114" si="2">M76</f>
        <v>13952613</v>
      </c>
      <c r="J95" s="91">
        <f t="shared" ref="J95:J114" si="3">N76</f>
        <v>14333664</v>
      </c>
      <c r="K95" s="26"/>
      <c r="L95" s="386" t="s">
        <v>56</v>
      </c>
      <c r="M95" s="94">
        <f>'-159-'!O26</f>
        <v>3496281</v>
      </c>
      <c r="N95" s="94">
        <f>'-159-'!P26</f>
        <v>3035881</v>
      </c>
    </row>
    <row r="96" spans="1:15">
      <c r="A96" s="57"/>
      <c r="H96" s="98" t="s">
        <v>309</v>
      </c>
      <c r="I96" s="91">
        <f t="shared" si="2"/>
        <v>172199</v>
      </c>
      <c r="J96" s="91">
        <f t="shared" si="3"/>
        <v>164562</v>
      </c>
      <c r="K96" s="26"/>
      <c r="L96" s="26"/>
    </row>
    <row r="97" spans="1:12">
      <c r="A97" s="57"/>
      <c r="H97" s="98" t="s">
        <v>39</v>
      </c>
      <c r="I97" s="91">
        <f t="shared" si="2"/>
        <v>22227</v>
      </c>
      <c r="J97" s="91">
        <f t="shared" si="3"/>
        <v>21334</v>
      </c>
      <c r="K97" s="26"/>
      <c r="L97" s="26"/>
    </row>
    <row r="98" spans="1:12">
      <c r="A98" s="57"/>
      <c r="H98" s="99" t="s">
        <v>40</v>
      </c>
      <c r="I98" s="91">
        <f t="shared" si="2"/>
        <v>29652</v>
      </c>
      <c r="J98" s="91">
        <f t="shared" si="3"/>
        <v>31761</v>
      </c>
      <c r="K98" s="26"/>
      <c r="L98" s="26"/>
    </row>
    <row r="99" spans="1:12">
      <c r="A99" s="57"/>
      <c r="H99" s="99" t="s">
        <v>41</v>
      </c>
      <c r="I99" s="91">
        <f t="shared" si="2"/>
        <v>25920</v>
      </c>
      <c r="J99" s="91">
        <f t="shared" si="3"/>
        <v>23884</v>
      </c>
      <c r="K99" s="26"/>
      <c r="L99" s="26"/>
    </row>
    <row r="100" spans="1:12">
      <c r="A100" s="57"/>
      <c r="H100" s="98" t="s">
        <v>442</v>
      </c>
      <c r="I100" s="91">
        <f t="shared" si="2"/>
        <v>1139286</v>
      </c>
      <c r="J100" s="91">
        <f t="shared" si="3"/>
        <v>1122142</v>
      </c>
      <c r="K100" s="26"/>
      <c r="L100" s="26"/>
    </row>
    <row r="101" spans="1:12">
      <c r="A101" s="57"/>
      <c r="H101" s="98" t="s">
        <v>43</v>
      </c>
      <c r="I101" s="91">
        <f t="shared" si="2"/>
        <v>15587</v>
      </c>
      <c r="J101" s="91">
        <f t="shared" si="3"/>
        <v>15792</v>
      </c>
      <c r="K101" s="26"/>
      <c r="L101" s="26"/>
    </row>
    <row r="102" spans="1:12" ht="72">
      <c r="A102" s="57"/>
      <c r="H102" s="100" t="s">
        <v>315</v>
      </c>
      <c r="I102" s="91">
        <f t="shared" si="2"/>
        <v>492532</v>
      </c>
      <c r="J102" s="91">
        <f t="shared" si="3"/>
        <v>492532</v>
      </c>
      <c r="K102" s="26"/>
      <c r="L102" s="26"/>
    </row>
    <row r="103" spans="1:12">
      <c r="A103" s="57"/>
      <c r="H103" s="98" t="s">
        <v>443</v>
      </c>
      <c r="I103" s="91">
        <f t="shared" si="2"/>
        <v>4905077</v>
      </c>
      <c r="J103" s="91">
        <f t="shared" si="3"/>
        <v>4992348</v>
      </c>
      <c r="K103" s="26"/>
      <c r="L103" s="26"/>
    </row>
    <row r="104" spans="1:12">
      <c r="A104" s="57"/>
      <c r="H104" s="98" t="s">
        <v>46</v>
      </c>
      <c r="I104" s="91">
        <f t="shared" si="2"/>
        <v>17500</v>
      </c>
      <c r="J104" s="91">
        <f t="shared" si="3"/>
        <v>16566</v>
      </c>
      <c r="K104" s="26"/>
      <c r="L104" s="26"/>
    </row>
    <row r="105" spans="1:12">
      <c r="A105" s="57"/>
      <c r="H105" s="98" t="s">
        <v>47</v>
      </c>
      <c r="I105" s="91">
        <f t="shared" si="2"/>
        <v>714396</v>
      </c>
      <c r="J105" s="91">
        <f t="shared" si="3"/>
        <v>671139</v>
      </c>
      <c r="K105" s="26"/>
      <c r="L105" s="26"/>
    </row>
    <row r="106" spans="1:12">
      <c r="A106" s="57"/>
      <c r="H106" s="98" t="s">
        <v>48</v>
      </c>
      <c r="I106" s="91">
        <f t="shared" si="2"/>
        <v>508539</v>
      </c>
      <c r="J106" s="91">
        <f t="shared" si="3"/>
        <v>521480</v>
      </c>
      <c r="K106" s="26"/>
      <c r="L106" s="26"/>
    </row>
    <row r="107" spans="1:12">
      <c r="A107" s="57"/>
      <c r="H107" s="98" t="s">
        <v>49</v>
      </c>
      <c r="I107" s="91">
        <f t="shared" si="2"/>
        <v>10795769</v>
      </c>
      <c r="J107" s="91">
        <f t="shared" si="3"/>
        <v>10447629</v>
      </c>
      <c r="K107" s="26"/>
      <c r="L107" s="26"/>
    </row>
    <row r="108" spans="1:12">
      <c r="A108" s="57"/>
      <c r="H108" s="98" t="s">
        <v>50</v>
      </c>
      <c r="I108" s="91">
        <f t="shared" si="2"/>
        <v>8070837</v>
      </c>
      <c r="J108" s="91">
        <f t="shared" si="3"/>
        <v>6429495</v>
      </c>
      <c r="K108" s="26"/>
      <c r="L108" s="26"/>
    </row>
    <row r="109" spans="1:12">
      <c r="A109" s="57"/>
      <c r="H109" s="98" t="s">
        <v>51</v>
      </c>
      <c r="I109" s="91">
        <f t="shared" si="2"/>
        <v>134203</v>
      </c>
      <c r="J109" s="91">
        <f t="shared" si="3"/>
        <v>243101</v>
      </c>
      <c r="K109" s="26"/>
      <c r="L109" s="26"/>
    </row>
    <row r="110" spans="1:12">
      <c r="A110" s="57"/>
      <c r="H110" s="98" t="s">
        <v>52</v>
      </c>
      <c r="I110" s="101">
        <f t="shared" si="2"/>
        <v>8569</v>
      </c>
      <c r="J110" s="101">
        <f t="shared" si="3"/>
        <v>10903</v>
      </c>
      <c r="K110" s="26"/>
      <c r="L110" s="26"/>
    </row>
    <row r="111" spans="1:12">
      <c r="A111" s="57"/>
      <c r="H111" s="98" t="s">
        <v>53</v>
      </c>
      <c r="I111" s="91">
        <f t="shared" si="2"/>
        <v>1921460</v>
      </c>
      <c r="J111" s="91">
        <f t="shared" si="3"/>
        <v>570559</v>
      </c>
      <c r="K111" s="26"/>
    </row>
    <row r="112" spans="1:12">
      <c r="A112" s="57"/>
      <c r="H112" s="98" t="s">
        <v>54</v>
      </c>
      <c r="I112" s="91">
        <f t="shared" si="2"/>
        <v>1192160</v>
      </c>
      <c r="J112" s="91">
        <f t="shared" si="3"/>
        <v>1192160</v>
      </c>
      <c r="K112" s="26"/>
    </row>
    <row r="113" spans="1:10">
      <c r="A113" s="57"/>
      <c r="H113" s="98" t="s">
        <v>55</v>
      </c>
      <c r="I113" s="91">
        <f t="shared" si="2"/>
        <v>309322</v>
      </c>
      <c r="J113" s="91">
        <f t="shared" si="3"/>
        <v>344076</v>
      </c>
    </row>
    <row r="114" spans="1:10">
      <c r="A114" s="57"/>
      <c r="H114" s="98" t="s">
        <v>56</v>
      </c>
      <c r="I114" s="91">
        <f t="shared" si="2"/>
        <v>3496281</v>
      </c>
      <c r="J114" s="91">
        <f t="shared" si="3"/>
        <v>3035881</v>
      </c>
    </row>
    <row r="115" spans="1:10">
      <c r="A115" s="57"/>
      <c r="I115" s="102">
        <f>SUM(I95:I114)</f>
        <v>47924129</v>
      </c>
      <c r="J115" s="102">
        <f>SUM(J95:J114)</f>
        <v>44681008</v>
      </c>
    </row>
    <row r="116" spans="1:10">
      <c r="A116" s="57"/>
    </row>
    <row r="117" spans="1:10">
      <c r="A117" s="57"/>
      <c r="I117" s="90"/>
    </row>
    <row r="118" spans="1:10">
      <c r="A118" s="57"/>
    </row>
    <row r="119" spans="1:10">
      <c r="A119" s="57"/>
    </row>
    <row r="120" spans="1:10">
      <c r="A120" s="57"/>
    </row>
    <row r="121" spans="1:10">
      <c r="A121" s="57"/>
    </row>
    <row r="122" spans="1:10">
      <c r="A122" s="57"/>
    </row>
    <row r="123" spans="1:10">
      <c r="A123" s="57"/>
    </row>
    <row r="124" spans="1:10">
      <c r="A124" s="57"/>
    </row>
    <row r="125" spans="1:10">
      <c r="A125" s="57"/>
    </row>
    <row r="126" spans="1:10">
      <c r="A126" s="57"/>
    </row>
    <row r="127" spans="1:10">
      <c r="A127" s="57"/>
    </row>
    <row r="128" spans="1:10">
      <c r="A128" s="57"/>
    </row>
    <row r="129" spans="1:10">
      <c r="A129" s="57"/>
    </row>
    <row r="130" spans="1:10">
      <c r="A130" s="57"/>
    </row>
    <row r="131" spans="1:10">
      <c r="A131" s="57"/>
    </row>
    <row r="132" spans="1:10">
      <c r="A132" s="57"/>
    </row>
    <row r="133" spans="1:10">
      <c r="A133" s="57"/>
    </row>
    <row r="134" spans="1:10">
      <c r="A134" s="57"/>
      <c r="B134" s="335" t="s">
        <v>365</v>
      </c>
      <c r="D134" s="75"/>
    </row>
    <row r="135" spans="1:10">
      <c r="A135" s="57"/>
      <c r="D135" s="75"/>
    </row>
    <row r="136" spans="1:10">
      <c r="A136" s="57"/>
      <c r="H136" s="486" t="s">
        <v>385</v>
      </c>
    </row>
    <row r="137" spans="1:10">
      <c r="A137" s="57"/>
      <c r="H137" s="62" t="s">
        <v>334</v>
      </c>
    </row>
    <row r="138" spans="1:10">
      <c r="A138" s="57"/>
      <c r="H138" s="113" t="s">
        <v>335</v>
      </c>
      <c r="I138" s="178">
        <f>'-161-'!P7</f>
        <v>43623690</v>
      </c>
      <c r="J138" s="180">
        <f>SUM(J139:J150)</f>
        <v>1.0000000000000002</v>
      </c>
    </row>
    <row r="139" spans="1:10">
      <c r="A139" s="57"/>
      <c r="H139" s="113" t="s">
        <v>65</v>
      </c>
      <c r="I139" s="178">
        <f>'-161-'!P8</f>
        <v>354007</v>
      </c>
      <c r="J139" s="181">
        <f>+I139/$I$138</f>
        <v>8.1150173220101273E-3</v>
      </c>
    </row>
    <row r="140" spans="1:10">
      <c r="A140" s="57"/>
      <c r="H140" s="113" t="s">
        <v>66</v>
      </c>
      <c r="I140" s="178">
        <f>'-161-'!P9</f>
        <v>6458547</v>
      </c>
      <c r="J140" s="181">
        <f t="shared" ref="J140:J150" si="4">+I140/$I$138</f>
        <v>0.14805136841931529</v>
      </c>
    </row>
    <row r="141" spans="1:10">
      <c r="A141" s="57"/>
      <c r="H141" s="113" t="s">
        <v>67</v>
      </c>
      <c r="I141" s="178">
        <f>'-161-'!P10</f>
        <v>19930891</v>
      </c>
      <c r="J141" s="181">
        <f t="shared" si="4"/>
        <v>0.45688228116420232</v>
      </c>
    </row>
    <row r="142" spans="1:10">
      <c r="A142" s="57"/>
      <c r="H142" s="113" t="s">
        <v>68</v>
      </c>
      <c r="I142" s="178">
        <f>'-161-'!P11</f>
        <v>2087788</v>
      </c>
      <c r="J142" s="181">
        <f t="shared" si="4"/>
        <v>4.7859041727098282E-2</v>
      </c>
    </row>
    <row r="143" spans="1:10">
      <c r="A143" s="57"/>
      <c r="H143" s="113" t="s">
        <v>69</v>
      </c>
      <c r="I143" s="178">
        <f>'-161-'!P12</f>
        <v>61833</v>
      </c>
      <c r="J143" s="181">
        <f t="shared" si="4"/>
        <v>1.4174179213175227E-3</v>
      </c>
    </row>
    <row r="144" spans="1:10">
      <c r="A144" s="57"/>
      <c r="H144" s="113" t="s">
        <v>70</v>
      </c>
      <c r="I144" s="178">
        <f>'-161-'!P13</f>
        <v>81504</v>
      </c>
      <c r="J144" s="181">
        <f t="shared" si="4"/>
        <v>1.8683426367645654E-3</v>
      </c>
    </row>
    <row r="145" spans="1:10">
      <c r="A145" s="57"/>
      <c r="H145" s="113" t="s">
        <v>71</v>
      </c>
      <c r="I145" s="178">
        <f>'-161-'!P14</f>
        <v>400212</v>
      </c>
      <c r="J145" s="181">
        <f t="shared" si="4"/>
        <v>9.1741895286712328E-3</v>
      </c>
    </row>
    <row r="146" spans="1:10">
      <c r="A146" s="57"/>
      <c r="H146" s="113" t="s">
        <v>72</v>
      </c>
      <c r="I146" s="178">
        <f>'-161-'!P15</f>
        <v>5002527</v>
      </c>
      <c r="J146" s="181">
        <f t="shared" si="4"/>
        <v>0.11467454953948188</v>
      </c>
    </row>
    <row r="147" spans="1:10">
      <c r="A147" s="57"/>
      <c r="H147" s="113" t="s">
        <v>73</v>
      </c>
      <c r="I147" s="178">
        <f>'-161-'!P16</f>
        <v>924196</v>
      </c>
      <c r="J147" s="181">
        <f t="shared" si="4"/>
        <v>2.1185644772370241E-2</v>
      </c>
    </row>
    <row r="148" spans="1:10">
      <c r="A148" s="57"/>
      <c r="H148" s="113" t="s">
        <v>74</v>
      </c>
      <c r="I148" s="178">
        <f>'-161-'!P17</f>
        <v>4943756</v>
      </c>
      <c r="J148" s="181">
        <f t="shared" si="4"/>
        <v>0.11332732283765999</v>
      </c>
    </row>
    <row r="149" spans="1:10">
      <c r="A149" s="57"/>
      <c r="H149" s="113" t="s">
        <v>75</v>
      </c>
      <c r="I149" s="179">
        <f>'-161-'!P18</f>
        <v>0</v>
      </c>
      <c r="J149" s="181">
        <f t="shared" si="4"/>
        <v>0</v>
      </c>
    </row>
    <row r="150" spans="1:10">
      <c r="A150" s="57"/>
      <c r="H150" s="113" t="s">
        <v>18</v>
      </c>
      <c r="I150" s="178">
        <f>'-161-'!P19</f>
        <v>3378429</v>
      </c>
      <c r="J150" s="181">
        <f t="shared" si="4"/>
        <v>7.7444824131108578E-2</v>
      </c>
    </row>
    <row r="151" spans="1:10">
      <c r="A151" s="57"/>
      <c r="H151" s="1"/>
      <c r="I151" s="162"/>
      <c r="J151" s="125"/>
    </row>
    <row r="152" spans="1:10">
      <c r="A152" s="57"/>
      <c r="H152" s="489" t="s">
        <v>385</v>
      </c>
    </row>
    <row r="153" spans="1:10">
      <c r="A153" s="57"/>
      <c r="H153" s="62" t="s">
        <v>316</v>
      </c>
      <c r="I153" s="175" t="s">
        <v>317</v>
      </c>
      <c r="J153" s="175" t="s">
        <v>314</v>
      </c>
    </row>
    <row r="154" spans="1:10">
      <c r="A154" s="57"/>
      <c r="H154" s="113" t="s">
        <v>65</v>
      </c>
      <c r="I154" s="176">
        <f>'-161-'!O8</f>
        <v>356908</v>
      </c>
      <c r="J154" s="176">
        <f>'-161-'!P8</f>
        <v>354007</v>
      </c>
    </row>
    <row r="155" spans="1:10">
      <c r="A155" s="57"/>
      <c r="H155" s="113" t="s">
        <v>66</v>
      </c>
      <c r="I155" s="176">
        <f>'-161-'!O9</f>
        <v>6613063</v>
      </c>
      <c r="J155" s="176">
        <f>'-161-'!P9</f>
        <v>6458547</v>
      </c>
    </row>
    <row r="156" spans="1:10">
      <c r="A156" s="57"/>
      <c r="H156" s="113" t="s">
        <v>67</v>
      </c>
      <c r="I156" s="176">
        <f>'-161-'!O10</f>
        <v>20821166</v>
      </c>
      <c r="J156" s="176">
        <f>'-161-'!P10</f>
        <v>19930891</v>
      </c>
    </row>
    <row r="157" spans="1:10">
      <c r="A157" s="57"/>
      <c r="H157" s="113" t="s">
        <v>68</v>
      </c>
      <c r="I157" s="176">
        <f>'-161-'!O11</f>
        <v>2163936</v>
      </c>
      <c r="J157" s="176">
        <f>'-161-'!P11</f>
        <v>2087788</v>
      </c>
    </row>
    <row r="158" spans="1:10">
      <c r="A158" s="57"/>
      <c r="H158" s="113" t="s">
        <v>69</v>
      </c>
      <c r="I158" s="176">
        <f>'-161-'!O12</f>
        <v>94397</v>
      </c>
      <c r="J158" s="176">
        <f>'-161-'!P12</f>
        <v>61833</v>
      </c>
    </row>
    <row r="159" spans="1:10">
      <c r="A159" s="57"/>
      <c r="H159" s="113" t="s">
        <v>70</v>
      </c>
      <c r="I159" s="176">
        <f>'-161-'!O13</f>
        <v>88219</v>
      </c>
      <c r="J159" s="176">
        <f>'-161-'!P13</f>
        <v>81504</v>
      </c>
    </row>
    <row r="160" spans="1:10">
      <c r="A160" s="57"/>
      <c r="H160" s="113" t="s">
        <v>71</v>
      </c>
      <c r="I160" s="176">
        <f>'-161-'!O14</f>
        <v>580544</v>
      </c>
      <c r="J160" s="176">
        <f>'-161-'!P14</f>
        <v>400212</v>
      </c>
    </row>
    <row r="161" spans="1:10">
      <c r="A161" s="57"/>
      <c r="H161" s="113" t="s">
        <v>72</v>
      </c>
      <c r="I161" s="176">
        <f>'-161-'!O15</f>
        <v>7634639</v>
      </c>
      <c r="J161" s="176">
        <f>'-161-'!P15</f>
        <v>5002527</v>
      </c>
    </row>
    <row r="162" spans="1:10">
      <c r="A162" s="57"/>
      <c r="H162" s="113" t="s">
        <v>73</v>
      </c>
      <c r="I162" s="176">
        <f>'-161-'!O16</f>
        <v>961057</v>
      </c>
      <c r="J162" s="176">
        <f>'-161-'!P16</f>
        <v>924196</v>
      </c>
    </row>
    <row r="163" spans="1:10">
      <c r="A163" s="57"/>
      <c r="H163" s="113" t="s">
        <v>74</v>
      </c>
      <c r="I163" s="176">
        <f>'-161-'!O17</f>
        <v>5185448</v>
      </c>
      <c r="J163" s="176">
        <f>'-161-'!P17</f>
        <v>4943756</v>
      </c>
    </row>
    <row r="164" spans="1:10">
      <c r="A164" s="57"/>
      <c r="H164" s="113" t="s">
        <v>75</v>
      </c>
      <c r="I164" s="176">
        <f>'-161-'!O18</f>
        <v>3</v>
      </c>
      <c r="J164" s="177">
        <f>'-161-'!P18</f>
        <v>0</v>
      </c>
    </row>
    <row r="165" spans="1:10">
      <c r="A165" s="57"/>
      <c r="H165" s="113" t="s">
        <v>18</v>
      </c>
      <c r="I165" s="176">
        <f>'-161-'!O19</f>
        <v>3379846</v>
      </c>
      <c r="J165" s="176">
        <f>'-161-'!P19</f>
        <v>3378429</v>
      </c>
    </row>
    <row r="166" spans="1:10">
      <c r="A166" s="57"/>
      <c r="H166" s="113" t="s">
        <v>76</v>
      </c>
      <c r="I166" s="176">
        <f>'-161-'!O20</f>
        <v>1</v>
      </c>
      <c r="J166" s="177">
        <f>'-161-'!P20</f>
        <v>0</v>
      </c>
    </row>
    <row r="167" spans="1:10">
      <c r="A167" s="57"/>
      <c r="H167" s="113" t="s">
        <v>77</v>
      </c>
      <c r="I167" s="176">
        <f>'-161-'!O21</f>
        <v>44902</v>
      </c>
      <c r="J167" s="177">
        <f>'-161-'!P21</f>
        <v>0</v>
      </c>
    </row>
    <row r="168" spans="1:10">
      <c r="A168" s="57"/>
      <c r="H168" s="113" t="s">
        <v>36</v>
      </c>
      <c r="I168" s="176">
        <f>SUM(I154:I167)</f>
        <v>47924129</v>
      </c>
      <c r="J168" s="176">
        <f>SUM(J154:J167)</f>
        <v>43623690</v>
      </c>
    </row>
    <row r="169" spans="1:10">
      <c r="A169" s="57"/>
    </row>
    <row r="170" spans="1:10">
      <c r="A170" s="57"/>
    </row>
    <row r="171" spans="1:10">
      <c r="A171" s="57"/>
    </row>
    <row r="172" spans="1:10">
      <c r="A172" s="57"/>
    </row>
    <row r="173" spans="1:10">
      <c r="A173" s="57"/>
    </row>
    <row r="174" spans="1:10">
      <c r="A174" s="57"/>
    </row>
    <row r="175" spans="1:10">
      <c r="A175" s="57"/>
    </row>
    <row r="176" spans="1:10">
      <c r="A176" s="57"/>
    </row>
    <row r="177" spans="1:1">
      <c r="A177" s="57"/>
    </row>
    <row r="178" spans="1:1">
      <c r="A178" s="57"/>
    </row>
    <row r="179" spans="1:1">
      <c r="A179" s="57"/>
    </row>
    <row r="180" spans="1:1">
      <c r="A180" s="57"/>
    </row>
    <row r="181" spans="1:1">
      <c r="A181" s="57"/>
    </row>
    <row r="182" spans="1:1">
      <c r="A182" s="57"/>
    </row>
    <row r="183" spans="1:1">
      <c r="A183" s="57"/>
    </row>
    <row r="184" spans="1:1">
      <c r="A184" s="57"/>
    </row>
    <row r="185" spans="1:1">
      <c r="A185" s="57"/>
    </row>
    <row r="186" spans="1:1">
      <c r="A186" s="57"/>
    </row>
    <row r="187" spans="1:1">
      <c r="A187" s="57"/>
    </row>
    <row r="188" spans="1:1">
      <c r="A188" s="57"/>
    </row>
    <row r="189" spans="1:1">
      <c r="A189" s="57"/>
    </row>
    <row r="190" spans="1:1">
      <c r="A190" s="57"/>
    </row>
    <row r="191" spans="1:1">
      <c r="A191" s="57"/>
    </row>
    <row r="192" spans="1:1">
      <c r="A192" s="57"/>
    </row>
    <row r="193" spans="1:14">
      <c r="A193" s="57"/>
    </row>
    <row r="194" spans="1:14">
      <c r="A194" s="57"/>
    </row>
    <row r="195" spans="1:14">
      <c r="A195" s="57"/>
    </row>
    <row r="196" spans="1:14">
      <c r="A196" s="57"/>
    </row>
    <row r="197" spans="1:14">
      <c r="A197" s="57"/>
    </row>
    <row r="198" spans="1:14">
      <c r="A198" s="57"/>
    </row>
    <row r="199" spans="1:14">
      <c r="A199" s="57"/>
    </row>
    <row r="200" spans="1:14">
      <c r="A200" s="57"/>
    </row>
    <row r="201" spans="1:14">
      <c r="A201" s="57"/>
    </row>
    <row r="202" spans="1:14">
      <c r="A202" s="57"/>
    </row>
    <row r="203" spans="1:14">
      <c r="A203" s="57"/>
      <c r="B203" s="335" t="s">
        <v>366</v>
      </c>
      <c r="D203" s="149"/>
      <c r="E203" s="335" t="s">
        <v>367</v>
      </c>
    </row>
    <row r="204" spans="1:14">
      <c r="B204" s="149" t="s">
        <v>368</v>
      </c>
      <c r="E204" s="149" t="s">
        <v>368</v>
      </c>
      <c r="J204" s="891"/>
      <c r="K204" s="891"/>
      <c r="M204" s="103"/>
      <c r="N204" s="103"/>
    </row>
    <row r="205" spans="1:14">
      <c r="A205" s="57"/>
      <c r="M205" s="103"/>
      <c r="N205" s="103"/>
    </row>
    <row r="206" spans="1:14">
      <c r="A206" s="57"/>
      <c r="H206" s="486" t="s">
        <v>385</v>
      </c>
      <c r="L206" s="3"/>
      <c r="M206" s="103"/>
      <c r="N206" s="103"/>
    </row>
    <row r="207" spans="1:14">
      <c r="A207" s="57"/>
      <c r="H207" s="104">
        <v>-87</v>
      </c>
      <c r="L207" s="3"/>
      <c r="M207" s="103"/>
      <c r="N207" s="103"/>
    </row>
    <row r="208" spans="1:14">
      <c r="A208" s="57"/>
      <c r="H208" s="63"/>
      <c r="I208" s="63" t="str">
        <f>'-163-'!C14</f>
        <v>平成23年度</v>
      </c>
      <c r="J208" s="161">
        <v>24</v>
      </c>
      <c r="K208" s="105">
        <v>25</v>
      </c>
      <c r="L208" s="161">
        <v>26</v>
      </c>
      <c r="M208" s="103"/>
      <c r="N208" s="103"/>
    </row>
    <row r="209" spans="1:14">
      <c r="A209" s="57"/>
      <c r="H209" s="77" t="s">
        <v>88</v>
      </c>
      <c r="I209" s="106">
        <f>'-163-'!C19</f>
        <v>5133268</v>
      </c>
      <c r="J209" s="106">
        <f>'-163-'!F19</f>
        <v>5263176</v>
      </c>
      <c r="K209" s="107">
        <f>'-163-'!K19</f>
        <v>5422384</v>
      </c>
      <c r="L209" s="108">
        <f>'-163-'!O19</f>
        <v>5631036</v>
      </c>
      <c r="M209" s="87"/>
      <c r="N209" s="87"/>
    </row>
    <row r="210" spans="1:14">
      <c r="A210" s="57"/>
      <c r="H210" s="77" t="s">
        <v>91</v>
      </c>
      <c r="I210" s="106">
        <f>'-163-'!C25</f>
        <v>6271451</v>
      </c>
      <c r="J210" s="106">
        <f>'-163-'!F25</f>
        <v>6119128</v>
      </c>
      <c r="K210" s="107">
        <f>'-163-'!K25</f>
        <v>6241848</v>
      </c>
      <c r="L210" s="108">
        <f>'-163-'!O25</f>
        <v>6474074</v>
      </c>
      <c r="M210" s="103"/>
      <c r="N210" s="103"/>
    </row>
    <row r="211" spans="1:14">
      <c r="A211" s="57"/>
      <c r="H211" s="77" t="s">
        <v>95</v>
      </c>
      <c r="I211" s="106">
        <f>'-163-'!C29</f>
        <v>1927661</v>
      </c>
      <c r="J211" s="106">
        <f>'-163-'!F29</f>
        <v>1846873</v>
      </c>
      <c r="K211" s="107">
        <f>'-163-'!K29</f>
        <v>2020681</v>
      </c>
      <c r="L211" s="109">
        <f>'-163-'!O29</f>
        <v>1918431</v>
      </c>
      <c r="M211" s="87"/>
      <c r="N211" s="87"/>
    </row>
    <row r="212" spans="1:14">
      <c r="A212" s="57"/>
      <c r="H212" s="77" t="s">
        <v>318</v>
      </c>
      <c r="I212" s="106">
        <f>'-163-'!C27+'-163-'!C33</f>
        <v>272634</v>
      </c>
      <c r="J212" s="106">
        <f>'-163-'!F27+'-163-'!F33</f>
        <v>280359</v>
      </c>
      <c r="K212" s="107">
        <f>'-163-'!K27+'-163-'!K33</f>
        <v>290963</v>
      </c>
      <c r="L212" s="109">
        <f>'-163-'!O27+'-163-'!O33</f>
        <v>299631</v>
      </c>
      <c r="M212" s="103"/>
      <c r="N212" s="103"/>
    </row>
    <row r="213" spans="1:14">
      <c r="A213" s="57"/>
      <c r="L213" s="329"/>
    </row>
    <row r="214" spans="1:14">
      <c r="A214" s="57"/>
      <c r="L214" s="87"/>
    </row>
    <row r="215" spans="1:14">
      <c r="A215" s="57"/>
      <c r="L215" s="87"/>
    </row>
    <row r="216" spans="1:14">
      <c r="A216" s="57"/>
      <c r="H216" s="488" t="s">
        <v>384</v>
      </c>
      <c r="J216" s="85"/>
      <c r="K216" s="85"/>
      <c r="L216" s="87"/>
    </row>
    <row r="217" spans="1:14">
      <c r="A217" s="57"/>
      <c r="H217" s="104">
        <v>-88</v>
      </c>
      <c r="J217" s="85"/>
      <c r="K217" s="110"/>
    </row>
    <row r="218" spans="1:14">
      <c r="A218" s="57"/>
      <c r="H218" s="63"/>
      <c r="I218" s="111" t="str">
        <f>'-163-'!O14</f>
        <v>平成26年度</v>
      </c>
      <c r="J218" s="85"/>
      <c r="K218" s="85"/>
    </row>
    <row r="219" spans="1:14">
      <c r="A219" s="57"/>
      <c r="H219" s="112" t="s">
        <v>88</v>
      </c>
      <c r="I219" s="108">
        <f>'-163-'!O19</f>
        <v>5631036</v>
      </c>
      <c r="J219" s="184">
        <f>I219/I225</f>
        <v>0.39314168677161737</v>
      </c>
      <c r="K219" s="27"/>
    </row>
    <row r="220" spans="1:14">
      <c r="A220" s="57"/>
      <c r="H220" s="112" t="s">
        <v>91</v>
      </c>
      <c r="I220" s="108">
        <f>'-163-'!O25</f>
        <v>6474074</v>
      </c>
      <c r="J220" s="184">
        <f>I220/I225</f>
        <v>0.45200001787313593</v>
      </c>
      <c r="K220" s="27"/>
    </row>
    <row r="221" spans="1:14">
      <c r="A221" s="57"/>
      <c r="H221" s="112" t="s">
        <v>94</v>
      </c>
      <c r="I221" s="108">
        <f>'-163-'!O27</f>
        <v>291390</v>
      </c>
      <c r="J221" s="184">
        <f>I221/I225</f>
        <v>2.0343957330122127E-2</v>
      </c>
      <c r="K221" s="27"/>
    </row>
    <row r="222" spans="1:14">
      <c r="A222" s="57"/>
      <c r="H222" s="126" t="s">
        <v>319</v>
      </c>
      <c r="I222" s="109">
        <f>'-163-'!O29</f>
        <v>1918431</v>
      </c>
      <c r="J222" s="184">
        <f>I222/I225</f>
        <v>0.13393897664567597</v>
      </c>
      <c r="K222" s="27"/>
    </row>
    <row r="223" spans="1:14">
      <c r="A223" s="57"/>
      <c r="G223" s="85"/>
      <c r="H223" s="113" t="s">
        <v>96</v>
      </c>
      <c r="I223" s="114">
        <v>0</v>
      </c>
      <c r="J223" s="184"/>
      <c r="K223" s="27"/>
      <c r="M223" s="115"/>
      <c r="N223" s="116"/>
    </row>
    <row r="224" spans="1:14" ht="12.75" thickBot="1">
      <c r="A224" s="57"/>
      <c r="G224" s="85"/>
      <c r="H224" s="182" t="s">
        <v>98</v>
      </c>
      <c r="I224" s="183">
        <f>'-163-'!O33</f>
        <v>8241</v>
      </c>
      <c r="J224" s="185">
        <f>I224/I225</f>
        <v>5.7536137944863054E-4</v>
      </c>
      <c r="K224" s="85"/>
    </row>
    <row r="225" spans="1:13" ht="12.75" thickBot="1">
      <c r="A225" s="57"/>
      <c r="G225" s="85"/>
      <c r="H225" s="389" t="s">
        <v>335</v>
      </c>
      <c r="I225" s="390">
        <f>SUM(I219:I224)</f>
        <v>14323172</v>
      </c>
      <c r="J225" s="185">
        <f>SUM(J219:J224)</f>
        <v>1.0000000000000002</v>
      </c>
      <c r="K225" s="85"/>
    </row>
    <row r="226" spans="1:13">
      <c r="A226" s="57"/>
      <c r="G226" s="85"/>
      <c r="H226" s="85"/>
      <c r="J226" s="85"/>
      <c r="K226" s="85"/>
    </row>
    <row r="227" spans="1:13">
      <c r="A227" s="57"/>
      <c r="H227" s="116"/>
      <c r="I227" s="117"/>
      <c r="J227" s="116"/>
      <c r="K227" s="117"/>
      <c r="L227" s="116"/>
    </row>
    <row r="228" spans="1:13">
      <c r="A228" s="57"/>
      <c r="H228" s="85"/>
    </row>
    <row r="229" spans="1:13">
      <c r="A229" s="57"/>
      <c r="H229" s="85"/>
    </row>
    <row r="230" spans="1:13">
      <c r="A230" s="57"/>
    </row>
    <row r="231" spans="1:13">
      <c r="A231" s="57"/>
    </row>
    <row r="232" spans="1:13">
      <c r="A232" s="57"/>
    </row>
    <row r="233" spans="1:13">
      <c r="A233" s="57"/>
    </row>
    <row r="234" spans="1:13">
      <c r="A234" s="57"/>
    </row>
    <row r="235" spans="1:13">
      <c r="A235" s="57"/>
    </row>
    <row r="236" spans="1:13">
      <c r="A236" s="57"/>
    </row>
    <row r="237" spans="1:13">
      <c r="A237" s="57"/>
    </row>
    <row r="238" spans="1:13">
      <c r="A238" s="57"/>
    </row>
    <row r="239" spans="1:13">
      <c r="A239" s="150"/>
      <c r="B239" s="151" t="s">
        <v>369</v>
      </c>
      <c r="C239" s="150"/>
      <c r="D239" s="150"/>
      <c r="E239" s="151" t="s">
        <v>370</v>
      </c>
      <c r="F239" s="150"/>
    </row>
    <row r="240" spans="1:13">
      <c r="A240" s="150"/>
      <c r="B240" s="151" t="s">
        <v>371</v>
      </c>
      <c r="C240" s="150"/>
      <c r="H240" s="486" t="s">
        <v>385</v>
      </c>
      <c r="M240" s="85"/>
    </row>
    <row r="241" spans="1:15">
      <c r="A241" s="57"/>
      <c r="H241" s="118" t="s">
        <v>320</v>
      </c>
      <c r="I241" s="85"/>
      <c r="J241" s="85"/>
      <c r="K241" s="85"/>
      <c r="L241" s="85"/>
      <c r="M241" s="119"/>
      <c r="N241" s="57"/>
    </row>
    <row r="242" spans="1:15">
      <c r="H242" s="97"/>
      <c r="I242" s="97" t="s">
        <v>325</v>
      </c>
      <c r="J242" s="97" t="s">
        <v>326</v>
      </c>
      <c r="K242" s="119"/>
      <c r="L242" s="119"/>
      <c r="M242" s="119"/>
    </row>
    <row r="243" spans="1:15">
      <c r="H243" s="97" t="str">
        <f>'-163-'!D3</f>
        <v>平成22年度</v>
      </c>
      <c r="I243" s="120">
        <f>'-163-'!D8</f>
        <v>120409</v>
      </c>
      <c r="J243" s="120">
        <f>'-163-'!D10</f>
        <v>330900.52304352116</v>
      </c>
      <c r="K243" s="119"/>
      <c r="L243" s="119"/>
      <c r="M243" s="57"/>
      <c r="O243" s="57"/>
    </row>
    <row r="244" spans="1:15">
      <c r="H244" s="97">
        <v>23</v>
      </c>
      <c r="I244" s="120">
        <f>'-163-'!G8</f>
        <v>121399</v>
      </c>
      <c r="J244" s="120">
        <f>'-163-'!G10</f>
        <v>316839.64488093014</v>
      </c>
      <c r="L244" s="57"/>
    </row>
    <row r="245" spans="1:15">
      <c r="H245" s="97">
        <v>24</v>
      </c>
      <c r="I245" s="120">
        <f>'-163-'!J8</f>
        <v>118759</v>
      </c>
      <c r="J245" s="120">
        <f>'-163-'!J10</f>
        <v>363194.64273155638</v>
      </c>
    </row>
    <row r="246" spans="1:15">
      <c r="H246" s="97">
        <v>25</v>
      </c>
      <c r="I246" s="120">
        <f>'-163-'!L8</f>
        <v>122789</v>
      </c>
      <c r="J246" s="120">
        <f>'-163-'!L10</f>
        <v>366926.01828031574</v>
      </c>
    </row>
    <row r="247" spans="1:15">
      <c r="H247" s="97">
        <v>26</v>
      </c>
      <c r="I247" s="120">
        <f>'-163-'!N8</f>
        <v>125763</v>
      </c>
      <c r="J247" s="120">
        <f>'-163-'!N10</f>
        <v>382751.24151122186</v>
      </c>
    </row>
    <row r="250" spans="1:15">
      <c r="H250" s="486" t="s">
        <v>385</v>
      </c>
    </row>
    <row r="251" spans="1:15">
      <c r="H251" s="62" t="s">
        <v>321</v>
      </c>
    </row>
    <row r="252" spans="1:15">
      <c r="H252" s="121"/>
      <c r="I252" s="391" t="s">
        <v>401</v>
      </c>
      <c r="J252" s="121">
        <v>23</v>
      </c>
      <c r="K252" s="121">
        <v>24</v>
      </c>
      <c r="L252" s="122">
        <v>25</v>
      </c>
      <c r="M252" s="122">
        <v>26</v>
      </c>
    </row>
    <row r="253" spans="1:15">
      <c r="H253" s="321" t="s">
        <v>322</v>
      </c>
      <c r="I253" s="123">
        <v>35395176</v>
      </c>
      <c r="J253" s="123">
        <v>35437295</v>
      </c>
      <c r="K253" s="123">
        <v>35961824</v>
      </c>
      <c r="L253" s="123">
        <v>36263702</v>
      </c>
      <c r="M253" s="123">
        <f>+'-165-'!G36</f>
        <v>36453545</v>
      </c>
    </row>
    <row r="254" spans="1:15">
      <c r="H254" s="321" t="s">
        <v>323</v>
      </c>
      <c r="I254" s="123">
        <v>5407209</v>
      </c>
      <c r="J254" s="123">
        <v>5311781</v>
      </c>
      <c r="K254" s="123">
        <v>5347795</v>
      </c>
      <c r="L254" s="123">
        <v>5242583</v>
      </c>
      <c r="M254" s="123">
        <f>+'-165-'!G49</f>
        <v>5162698</v>
      </c>
    </row>
  </sheetData>
  <sheetProtection selectLockedCells="1" selectUnlockedCells="1"/>
  <mergeCells count="2">
    <mergeCell ref="A1:F1"/>
    <mergeCell ref="J204:K204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firstPageNumber="25" orientation="portrait" useFirstPageNumber="1" verticalDpi="300" r:id="rId1"/>
  <headerFooter scaleWithDoc="0" alignWithMargins="0">
    <oddFooter>&amp;C&amp;"ＭＳ 明朝,標準"－&amp;12&amp;P&amp;11－</oddFooter>
  </headerFooter>
  <rowBreaks count="3" manualBreakCount="3">
    <brk id="66" max="16383" man="1"/>
    <brk id="129" max="5" man="1"/>
    <brk id="198" max="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view="pageBreakPreview" zoomScaleNormal="90" zoomScaleSheetLayoutView="100" workbookViewId="0">
      <pane xSplit="3" ySplit="1" topLeftCell="D2" activePane="bottomRight" state="frozen"/>
      <selection pane="topRight" activeCell="G1" sqref="G1"/>
      <selection pane="bottomLeft" activeCell="A2" sqref="A2"/>
      <selection pane="bottomRight" activeCell="H3" sqref="H3"/>
    </sheetView>
  </sheetViews>
  <sheetFormatPr defaultRowHeight="23.1" customHeight="1"/>
  <cols>
    <col min="1" max="1" width="2.5" style="5" customWidth="1"/>
    <col min="2" max="2" width="25.625" style="5" customWidth="1"/>
    <col min="3" max="3" width="2.5" style="5" customWidth="1"/>
    <col min="4" max="8" width="30.625" style="5" customWidth="1"/>
    <col min="9" max="16384" width="9" style="5"/>
  </cols>
  <sheetData>
    <row r="1" spans="1:9" ht="23.1" customHeight="1">
      <c r="A1" s="705" t="s">
        <v>0</v>
      </c>
      <c r="B1" s="705"/>
      <c r="C1" s="705"/>
      <c r="D1" s="705"/>
      <c r="E1" s="705"/>
    </row>
    <row r="2" spans="1:9" ht="23.1" customHeight="1">
      <c r="B2" s="28"/>
      <c r="C2" s="28"/>
      <c r="E2" s="28"/>
    </row>
    <row r="3" spans="1:9" ht="23.1" customHeight="1">
      <c r="B3" s="28"/>
      <c r="C3" s="28"/>
      <c r="E3" s="28"/>
    </row>
    <row r="4" spans="1:9" ht="23.1" customHeight="1" thickBot="1">
      <c r="A4" s="202" t="s">
        <v>338</v>
      </c>
      <c r="B4" s="202"/>
      <c r="G4" s="143"/>
      <c r="H4" s="143" t="s">
        <v>1</v>
      </c>
    </row>
    <row r="5" spans="1:9" ht="40.5" customHeight="1">
      <c r="A5" s="706" t="s">
        <v>2</v>
      </c>
      <c r="B5" s="707"/>
      <c r="C5" s="707"/>
      <c r="D5" s="234" t="s">
        <v>388</v>
      </c>
      <c r="E5" s="498" t="s">
        <v>389</v>
      </c>
      <c r="F5" s="498" t="s">
        <v>390</v>
      </c>
      <c r="G5" s="234" t="s">
        <v>373</v>
      </c>
      <c r="H5" s="399" t="s">
        <v>391</v>
      </c>
      <c r="I5" s="202"/>
    </row>
    <row r="6" spans="1:9" ht="10.5" customHeight="1">
      <c r="A6" s="235"/>
      <c r="B6" s="142"/>
      <c r="C6" s="144"/>
      <c r="D6" s="142"/>
      <c r="E6" s="142"/>
      <c r="F6" s="142"/>
      <c r="G6" s="142"/>
      <c r="H6" s="236"/>
      <c r="I6" s="202"/>
    </row>
    <row r="7" spans="1:9" ht="23.1" customHeight="1">
      <c r="A7" s="702" t="s">
        <v>3</v>
      </c>
      <c r="B7" s="703"/>
      <c r="C7" s="703"/>
      <c r="D7" s="145">
        <v>39140394</v>
      </c>
      <c r="E7" s="145">
        <v>38277799</v>
      </c>
      <c r="F7" s="145">
        <v>44050489</v>
      </c>
      <c r="G7" s="145">
        <v>44052709</v>
      </c>
      <c r="H7" s="633">
        <v>45819573</v>
      </c>
      <c r="I7" s="202"/>
    </row>
    <row r="8" spans="1:9" ht="23.25" customHeight="1">
      <c r="A8" s="702" t="s">
        <v>4</v>
      </c>
      <c r="B8" s="703"/>
      <c r="C8" s="703"/>
      <c r="D8" s="145">
        <v>38296600</v>
      </c>
      <c r="E8" s="145">
        <v>36954084</v>
      </c>
      <c r="F8" s="145">
        <v>42431116</v>
      </c>
      <c r="G8" s="145">
        <v>42831887</v>
      </c>
      <c r="H8" s="633">
        <v>44748396</v>
      </c>
      <c r="I8" s="202"/>
    </row>
    <row r="9" spans="1:9" ht="23.1" customHeight="1">
      <c r="A9" s="159"/>
      <c r="B9" s="204" t="s">
        <v>5</v>
      </c>
      <c r="C9" s="141"/>
      <c r="D9" s="145">
        <v>843794</v>
      </c>
      <c r="E9" s="145">
        <v>1323715</v>
      </c>
      <c r="F9" s="145">
        <v>1619373</v>
      </c>
      <c r="G9" s="145">
        <v>1220822</v>
      </c>
      <c r="H9" s="633">
        <v>1071177</v>
      </c>
      <c r="I9" s="202"/>
    </row>
    <row r="10" spans="1:9" ht="23.1" customHeight="1">
      <c r="A10" s="702" t="s">
        <v>6</v>
      </c>
      <c r="B10" s="703"/>
      <c r="C10" s="703"/>
      <c r="D10" s="145">
        <v>729625</v>
      </c>
      <c r="E10" s="145">
        <v>950139</v>
      </c>
      <c r="F10" s="145">
        <v>857541</v>
      </c>
      <c r="G10" s="145">
        <v>912754</v>
      </c>
      <c r="H10" s="633">
        <v>753163</v>
      </c>
      <c r="I10" s="202"/>
    </row>
    <row r="11" spans="1:9" ht="23.1" customHeight="1">
      <c r="A11" s="159"/>
      <c r="B11" s="204" t="s">
        <v>7</v>
      </c>
      <c r="C11" s="141"/>
      <c r="D11" s="146">
        <v>3.7</v>
      </c>
      <c r="E11" s="146">
        <v>4.5999999999999996</v>
      </c>
      <c r="F11" s="146">
        <v>4.0999999999999996</v>
      </c>
      <c r="G11" s="146">
        <v>4.3</v>
      </c>
      <c r="H11" s="634">
        <v>3.5</v>
      </c>
      <c r="I11" s="202"/>
    </row>
    <row r="12" spans="1:9" ht="23.1" customHeight="1">
      <c r="A12" s="159"/>
      <c r="B12" s="204" t="s">
        <v>8</v>
      </c>
      <c r="C12" s="141"/>
      <c r="D12" s="145">
        <v>36551</v>
      </c>
      <c r="E12" s="145">
        <v>220514</v>
      </c>
      <c r="F12" s="145">
        <v>-92598</v>
      </c>
      <c r="G12" s="145">
        <v>55213</v>
      </c>
      <c r="H12" s="633">
        <v>-159591</v>
      </c>
      <c r="I12" s="202"/>
    </row>
    <row r="13" spans="1:9" ht="23.1" customHeight="1">
      <c r="A13" s="159"/>
      <c r="B13" s="204" t="s">
        <v>9</v>
      </c>
      <c r="C13" s="141"/>
      <c r="D13" s="145">
        <v>520551</v>
      </c>
      <c r="E13" s="145">
        <v>508514</v>
      </c>
      <c r="F13" s="145">
        <v>222208</v>
      </c>
      <c r="G13" s="145">
        <v>1204611</v>
      </c>
      <c r="H13" s="633">
        <v>227409</v>
      </c>
      <c r="I13" s="202"/>
    </row>
    <row r="14" spans="1:9" ht="23.1" customHeight="1">
      <c r="A14" s="159"/>
      <c r="B14" s="204" t="s">
        <v>10</v>
      </c>
      <c r="C14" s="141"/>
      <c r="D14" s="145">
        <v>14618928</v>
      </c>
      <c r="E14" s="145">
        <v>15300235</v>
      </c>
      <c r="F14" s="145">
        <v>15606254</v>
      </c>
      <c r="G14" s="145">
        <v>15651361</v>
      </c>
      <c r="H14" s="633">
        <v>11409216</v>
      </c>
      <c r="I14" s="202"/>
    </row>
    <row r="15" spans="1:9" ht="23.1" customHeight="1">
      <c r="A15" s="159"/>
      <c r="B15" s="204" t="s">
        <v>11</v>
      </c>
      <c r="C15" s="141"/>
      <c r="D15" s="145">
        <v>10735620</v>
      </c>
      <c r="E15" s="145">
        <v>11130400</v>
      </c>
      <c r="F15" s="145">
        <v>11084794</v>
      </c>
      <c r="G15" s="145">
        <v>11334942</v>
      </c>
      <c r="H15" s="633">
        <v>15800744</v>
      </c>
      <c r="I15" s="202"/>
    </row>
    <row r="16" spans="1:9" ht="23.1" customHeight="1">
      <c r="A16" s="159"/>
      <c r="B16" s="204" t="s">
        <v>12</v>
      </c>
      <c r="C16" s="141"/>
      <c r="D16" s="145">
        <v>19842644</v>
      </c>
      <c r="E16" s="145">
        <v>20485564</v>
      </c>
      <c r="F16" s="145">
        <v>20848167</v>
      </c>
      <c r="G16" s="145">
        <v>21223267</v>
      </c>
      <c r="H16" s="633">
        <v>21225594</v>
      </c>
      <c r="I16" s="202"/>
    </row>
    <row r="17" spans="1:9" ht="23.1" customHeight="1">
      <c r="A17" s="159"/>
      <c r="B17" s="204" t="s">
        <v>13</v>
      </c>
      <c r="C17" s="141"/>
      <c r="D17" s="147">
        <v>0.74</v>
      </c>
      <c r="E17" s="147">
        <v>0.73</v>
      </c>
      <c r="F17" s="147">
        <v>0.72</v>
      </c>
      <c r="G17" s="147">
        <v>0.72</v>
      </c>
      <c r="H17" s="635">
        <v>0.72</v>
      </c>
      <c r="I17" s="202"/>
    </row>
    <row r="18" spans="1:9" ht="23.1" customHeight="1">
      <c r="A18" s="159"/>
      <c r="B18" s="204" t="s">
        <v>14</v>
      </c>
      <c r="C18" s="141"/>
      <c r="D18" s="145">
        <v>24063267</v>
      </c>
      <c r="E18" s="145">
        <v>23711829</v>
      </c>
      <c r="F18" s="145">
        <v>24907271</v>
      </c>
      <c r="G18" s="145">
        <v>24331446</v>
      </c>
      <c r="H18" s="633">
        <v>24933226</v>
      </c>
      <c r="I18" s="202"/>
    </row>
    <row r="19" spans="1:9" ht="23.1" customHeight="1">
      <c r="A19" s="159"/>
      <c r="B19" s="204" t="s">
        <v>15</v>
      </c>
      <c r="C19" s="141"/>
      <c r="D19" s="146">
        <v>61.5</v>
      </c>
      <c r="E19" s="146">
        <v>62.1</v>
      </c>
      <c r="F19" s="146">
        <v>56.5</v>
      </c>
      <c r="G19" s="146">
        <v>55.2</v>
      </c>
      <c r="H19" s="634">
        <v>54.4</v>
      </c>
      <c r="I19" s="202"/>
    </row>
    <row r="20" spans="1:9" ht="23.1" customHeight="1">
      <c r="A20" s="702" t="s">
        <v>16</v>
      </c>
      <c r="B20" s="703"/>
      <c r="C20" s="703"/>
      <c r="D20" s="145">
        <v>16821900</v>
      </c>
      <c r="E20" s="145">
        <v>16556849</v>
      </c>
      <c r="F20" s="145">
        <v>19359848</v>
      </c>
      <c r="G20" s="145">
        <v>18267440</v>
      </c>
      <c r="H20" s="633">
        <v>17918337</v>
      </c>
      <c r="I20" s="202"/>
    </row>
    <row r="21" spans="1:9" ht="23.1" customHeight="1">
      <c r="A21" s="159"/>
      <c r="B21" s="204" t="s">
        <v>17</v>
      </c>
      <c r="C21" s="141"/>
      <c r="D21" s="146">
        <v>43</v>
      </c>
      <c r="E21" s="146">
        <v>44</v>
      </c>
      <c r="F21" s="146">
        <v>43.9</v>
      </c>
      <c r="G21" s="146">
        <v>41.5</v>
      </c>
      <c r="H21" s="634">
        <v>39.1</v>
      </c>
      <c r="I21" s="202"/>
    </row>
    <row r="22" spans="1:9" ht="23.1" customHeight="1">
      <c r="A22" s="159"/>
      <c r="B22" s="204" t="s">
        <v>18</v>
      </c>
      <c r="C22" s="141"/>
      <c r="D22" s="145">
        <v>3525300</v>
      </c>
      <c r="E22" s="145">
        <v>3588279</v>
      </c>
      <c r="F22" s="145">
        <v>3628884</v>
      </c>
      <c r="G22" s="145">
        <v>3578861</v>
      </c>
      <c r="H22" s="633">
        <v>3556213</v>
      </c>
      <c r="I22" s="202"/>
    </row>
    <row r="23" spans="1:9" ht="23.1" customHeight="1">
      <c r="A23" s="159"/>
      <c r="B23" s="204" t="s">
        <v>19</v>
      </c>
      <c r="C23" s="141"/>
      <c r="D23" s="146">
        <v>12.4</v>
      </c>
      <c r="E23" s="146">
        <v>11.8</v>
      </c>
      <c r="F23" s="146">
        <v>11.6</v>
      </c>
      <c r="G23" s="146">
        <v>10.6</v>
      </c>
      <c r="H23" s="634">
        <v>10.1</v>
      </c>
      <c r="I23" s="202"/>
    </row>
    <row r="24" spans="1:9" ht="23.1" customHeight="1">
      <c r="A24" s="159"/>
      <c r="B24" s="204" t="s">
        <v>20</v>
      </c>
      <c r="C24" s="141"/>
      <c r="D24" s="146">
        <v>11</v>
      </c>
      <c r="E24" s="146">
        <v>10.7</v>
      </c>
      <c r="F24" s="146">
        <v>10.199999999999999</v>
      </c>
      <c r="G24" s="146">
        <v>9.8000000000000007</v>
      </c>
      <c r="H24" s="634">
        <v>9.3000000000000007</v>
      </c>
      <c r="I24" s="202"/>
    </row>
    <row r="25" spans="1:9" ht="23.1" customHeight="1">
      <c r="A25" s="159"/>
      <c r="B25" s="204" t="s">
        <v>21</v>
      </c>
      <c r="C25" s="141"/>
      <c r="D25" s="145">
        <v>19272385</v>
      </c>
      <c r="E25" s="145">
        <v>19658227</v>
      </c>
      <c r="F25" s="145">
        <v>19859614</v>
      </c>
      <c r="G25" s="145">
        <v>20120727</v>
      </c>
      <c r="H25" s="633">
        <v>20711759</v>
      </c>
      <c r="I25" s="202"/>
    </row>
    <row r="26" spans="1:9" ht="23.1" customHeight="1">
      <c r="A26" s="159"/>
      <c r="B26" s="204" t="s">
        <v>22</v>
      </c>
      <c r="C26" s="141"/>
      <c r="D26" s="145">
        <v>18864357</v>
      </c>
      <c r="E26" s="145">
        <v>19167932</v>
      </c>
      <c r="F26" s="145">
        <v>19941621</v>
      </c>
      <c r="G26" s="145">
        <v>19760302</v>
      </c>
      <c r="H26" s="633">
        <v>19773987</v>
      </c>
      <c r="I26" s="202"/>
    </row>
    <row r="27" spans="1:9" ht="23.1" customHeight="1">
      <c r="A27" s="159"/>
      <c r="B27" s="204" t="s">
        <v>23</v>
      </c>
      <c r="C27" s="141"/>
      <c r="D27" s="146">
        <v>88.7</v>
      </c>
      <c r="E27" s="146">
        <v>89.5</v>
      </c>
      <c r="F27" s="146">
        <v>91.8</v>
      </c>
      <c r="G27" s="146">
        <v>89.1</v>
      </c>
      <c r="H27" s="634">
        <v>87.2</v>
      </c>
      <c r="I27" s="202"/>
    </row>
    <row r="28" spans="1:9" ht="23.1" customHeight="1">
      <c r="A28" s="159"/>
      <c r="B28" s="204" t="s">
        <v>24</v>
      </c>
      <c r="C28" s="141"/>
      <c r="D28" s="145">
        <v>3340392</v>
      </c>
      <c r="E28" s="145">
        <v>3516964</v>
      </c>
      <c r="F28" s="145">
        <v>4929955</v>
      </c>
      <c r="G28" s="145">
        <v>7517439</v>
      </c>
      <c r="H28" s="633">
        <v>9332407</v>
      </c>
      <c r="I28" s="202"/>
    </row>
    <row r="29" spans="1:9" ht="23.1" customHeight="1">
      <c r="A29" s="159"/>
      <c r="B29" s="204" t="s">
        <v>25</v>
      </c>
      <c r="C29" s="141"/>
      <c r="D29" s="145">
        <v>35395176</v>
      </c>
      <c r="E29" s="145">
        <v>35437295</v>
      </c>
      <c r="F29" s="145">
        <v>35961824</v>
      </c>
      <c r="G29" s="145">
        <v>36263702</v>
      </c>
      <c r="H29" s="633">
        <v>36453545</v>
      </c>
      <c r="I29" s="202"/>
    </row>
    <row r="30" spans="1:9" ht="23.1" customHeight="1">
      <c r="A30" s="159"/>
      <c r="B30" s="204" t="s">
        <v>26</v>
      </c>
      <c r="C30" s="141"/>
      <c r="D30" s="145">
        <v>3006184</v>
      </c>
      <c r="E30" s="145">
        <v>2382097</v>
      </c>
      <c r="F30" s="145">
        <v>2087449</v>
      </c>
      <c r="G30" s="145">
        <v>2277208</v>
      </c>
      <c r="H30" s="633">
        <v>1976395</v>
      </c>
      <c r="I30" s="202"/>
    </row>
    <row r="31" spans="1:9" ht="10.5" customHeight="1" thickBot="1">
      <c r="A31" s="160"/>
      <c r="B31" s="237"/>
      <c r="C31" s="238"/>
      <c r="D31" s="239"/>
      <c r="E31" s="239"/>
      <c r="F31" s="239"/>
      <c r="G31" s="404"/>
      <c r="H31" s="572"/>
      <c r="I31" s="202"/>
    </row>
    <row r="32" spans="1:9" ht="23.1" customHeight="1">
      <c r="A32" s="704" t="s">
        <v>27</v>
      </c>
      <c r="B32" s="704"/>
      <c r="C32" s="704"/>
      <c r="D32" s="704"/>
      <c r="E32" s="704"/>
      <c r="F32" s="202"/>
      <c r="G32" s="202"/>
      <c r="H32" s="143" t="s">
        <v>28</v>
      </c>
    </row>
    <row r="33" spans="2:3" ht="23.1" customHeight="1">
      <c r="B33" s="28" t="s">
        <v>29</v>
      </c>
      <c r="C33" s="28"/>
    </row>
  </sheetData>
  <sheetProtection selectLockedCells="1" selectUnlockedCells="1"/>
  <mergeCells count="7">
    <mergeCell ref="A32:E32"/>
    <mergeCell ref="A10:C10"/>
    <mergeCell ref="A20:C20"/>
    <mergeCell ref="A1:E1"/>
    <mergeCell ref="A5:C5"/>
    <mergeCell ref="A7:C7"/>
    <mergeCell ref="A8:C8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firstPageNumber="157" orientation="portrait" useFirstPageNumber="1" verticalDpi="300" r:id="rId1"/>
  <headerFooter scaleWithDoc="0" alignWithMargins="0">
    <oddHeader>&amp;R&amp;"ＭＳ 明朝,標準"財　政</oddHeader>
    <oddFooter>&amp;C&amp;"ＭＳ 明朝,標準"&amp;12&amp;A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view="pageBreakPreview" topLeftCell="A31" zoomScaleNormal="90" zoomScaleSheetLayoutView="100" workbookViewId="0">
      <pane xSplit="2" topLeftCell="H1" activePane="topRight" state="frozen"/>
      <selection pane="topRight" activeCell="G37" sqref="G37"/>
    </sheetView>
  </sheetViews>
  <sheetFormatPr defaultRowHeight="24.95" customHeight="1"/>
  <cols>
    <col min="1" max="1" width="2.75" style="28" customWidth="1"/>
    <col min="2" max="2" width="21.625" style="28" customWidth="1"/>
    <col min="3" max="3" width="12.75" style="4" customWidth="1"/>
    <col min="4" max="4" width="12.75" style="211" customWidth="1"/>
    <col min="5" max="6" width="8.375" style="13" customWidth="1"/>
    <col min="7" max="8" width="12.75" style="211" customWidth="1"/>
    <col min="9" max="10" width="9.125" style="13" customWidth="1"/>
    <col min="11" max="12" width="14.125" style="211" customWidth="1"/>
    <col min="13" max="14" width="9.125" style="13" customWidth="1"/>
    <col min="15" max="16" width="14.125" style="211" customWidth="1"/>
    <col min="17" max="18" width="9.125" style="13" customWidth="1"/>
    <col min="19" max="16384" width="9" style="28"/>
  </cols>
  <sheetData>
    <row r="1" spans="1:19" ht="5.0999999999999996" customHeight="1">
      <c r="C1" s="211"/>
      <c r="O1" s="4"/>
      <c r="P1" s="4"/>
      <c r="Q1" s="209"/>
      <c r="R1" s="6"/>
    </row>
    <row r="2" spans="1:19" ht="18" customHeight="1" thickBot="1">
      <c r="A2" s="139" t="s">
        <v>328</v>
      </c>
      <c r="C2" s="211"/>
      <c r="O2" s="4"/>
      <c r="P2" s="4"/>
      <c r="Q2" s="209"/>
      <c r="R2" s="6" t="s">
        <v>1</v>
      </c>
    </row>
    <row r="3" spans="1:19" ht="17.25" customHeight="1">
      <c r="A3" s="712" t="s">
        <v>30</v>
      </c>
      <c r="B3" s="713"/>
      <c r="C3" s="716" t="s">
        <v>392</v>
      </c>
      <c r="D3" s="716"/>
      <c r="E3" s="716"/>
      <c r="F3" s="716"/>
      <c r="G3" s="713" t="s">
        <v>393</v>
      </c>
      <c r="H3" s="713"/>
      <c r="I3" s="713"/>
      <c r="J3" s="713"/>
      <c r="K3" s="713" t="s">
        <v>394</v>
      </c>
      <c r="L3" s="713"/>
      <c r="M3" s="713"/>
      <c r="N3" s="713"/>
      <c r="O3" s="717" t="s">
        <v>395</v>
      </c>
      <c r="P3" s="717"/>
      <c r="Q3" s="717"/>
      <c r="R3" s="718"/>
      <c r="S3" s="325"/>
    </row>
    <row r="4" spans="1:19" ht="13.5" customHeight="1">
      <c r="A4" s="714"/>
      <c r="B4" s="715"/>
      <c r="C4" s="724" t="s">
        <v>31</v>
      </c>
      <c r="D4" s="720" t="s">
        <v>32</v>
      </c>
      <c r="E4" s="244" t="s">
        <v>33</v>
      </c>
      <c r="F4" s="719" t="s">
        <v>34</v>
      </c>
      <c r="G4" s="720" t="s">
        <v>31</v>
      </c>
      <c r="H4" s="720" t="s">
        <v>32</v>
      </c>
      <c r="I4" s="214" t="s">
        <v>33</v>
      </c>
      <c r="J4" s="723" t="s">
        <v>34</v>
      </c>
      <c r="K4" s="720" t="s">
        <v>31</v>
      </c>
      <c r="L4" s="720" t="s">
        <v>32</v>
      </c>
      <c r="M4" s="213" t="s">
        <v>33</v>
      </c>
      <c r="N4" s="719" t="s">
        <v>34</v>
      </c>
      <c r="O4" s="708" t="s">
        <v>31</v>
      </c>
      <c r="P4" s="708" t="s">
        <v>32</v>
      </c>
      <c r="Q4" s="232" t="s">
        <v>33</v>
      </c>
      <c r="R4" s="709" t="s">
        <v>34</v>
      </c>
      <c r="S4" s="325"/>
    </row>
    <row r="5" spans="1:19" ht="13.5" customHeight="1">
      <c r="A5" s="714"/>
      <c r="B5" s="715"/>
      <c r="C5" s="724"/>
      <c r="D5" s="720"/>
      <c r="E5" s="245" t="s">
        <v>35</v>
      </c>
      <c r="F5" s="719"/>
      <c r="G5" s="720"/>
      <c r="H5" s="720"/>
      <c r="I5" s="216" t="s">
        <v>35</v>
      </c>
      <c r="J5" s="723"/>
      <c r="K5" s="720"/>
      <c r="L5" s="720"/>
      <c r="M5" s="215" t="s">
        <v>35</v>
      </c>
      <c r="N5" s="719"/>
      <c r="O5" s="708"/>
      <c r="P5" s="708"/>
      <c r="Q5" s="233" t="s">
        <v>35</v>
      </c>
      <c r="R5" s="709"/>
      <c r="S5" s="325"/>
    </row>
    <row r="6" spans="1:19" s="205" customFormat="1" ht="26.25" customHeight="1">
      <c r="A6" s="710" t="s">
        <v>36</v>
      </c>
      <c r="B6" s="711"/>
      <c r="C6" s="247">
        <f>SUM(C7:C26)</f>
        <v>38711002</v>
      </c>
      <c r="D6" s="247">
        <f>SUM(D7:D26)</f>
        <v>36898236</v>
      </c>
      <c r="E6" s="6">
        <v>97.86</v>
      </c>
      <c r="F6" s="248">
        <f>SUM(F7:F26)</f>
        <v>100.00000000000001</v>
      </c>
      <c r="G6" s="247">
        <f>SUM(G7:G26)</f>
        <v>46301092</v>
      </c>
      <c r="H6" s="247">
        <f>SUM(H7:H26)</f>
        <v>42922452</v>
      </c>
      <c r="I6" s="248">
        <f>ROUND(H6/D6,5)*100</f>
        <v>116.327</v>
      </c>
      <c r="J6" s="248">
        <f>SUM(J7:J26)</f>
        <v>99.999999999999986</v>
      </c>
      <c r="K6" s="247">
        <f>SUM(K7:K26)</f>
        <v>45436484</v>
      </c>
      <c r="L6" s="247">
        <f>SUM(L7:L26)</f>
        <v>42982464</v>
      </c>
      <c r="M6" s="248">
        <f>ROUND(L6/H6,5)*100</f>
        <v>100.14</v>
      </c>
      <c r="N6" s="248">
        <f>SUM(N7:N26)</f>
        <v>99.999999999999972</v>
      </c>
      <c r="O6" s="249">
        <f>SUM(O7:O26)</f>
        <v>47924129</v>
      </c>
      <c r="P6" s="249">
        <f>SUM(P7:P26)</f>
        <v>44681008</v>
      </c>
      <c r="Q6" s="250">
        <f>ROUND(P6/L6,5)*100</f>
        <v>103.952</v>
      </c>
      <c r="R6" s="242">
        <f>P6/P6*100</f>
        <v>100</v>
      </c>
      <c r="S6" s="7"/>
    </row>
    <row r="7" spans="1:19" ht="26.25" customHeight="1">
      <c r="A7" s="156"/>
      <c r="B7" s="334" t="s">
        <v>37</v>
      </c>
      <c r="C7" s="246">
        <v>13410248</v>
      </c>
      <c r="D7" s="246">
        <v>13646826</v>
      </c>
      <c r="E7" s="6">
        <v>101.68</v>
      </c>
      <c r="F7" s="148">
        <f>D7/D6*100</f>
        <v>36.985036357835646</v>
      </c>
      <c r="G7" s="246">
        <v>13228664</v>
      </c>
      <c r="H7" s="246">
        <v>13509102</v>
      </c>
      <c r="I7" s="148">
        <f>ROUND(H7/D7,5)*100</f>
        <v>98.991</v>
      </c>
      <c r="J7" s="148">
        <f>H7/H6*100</f>
        <v>31.473276503401998</v>
      </c>
      <c r="K7" s="405">
        <v>13741360</v>
      </c>
      <c r="L7" s="405">
        <v>13984803</v>
      </c>
      <c r="M7" s="148">
        <f>ROUND(L7/H7,5)*100</f>
        <v>103.521</v>
      </c>
      <c r="N7" s="148">
        <f>L7/L6*100</f>
        <v>32.536066336262152</v>
      </c>
      <c r="O7" s="251">
        <v>13952613</v>
      </c>
      <c r="P7" s="251">
        <v>14333664</v>
      </c>
      <c r="Q7" s="206">
        <f>ROUND(P7/L7,5)*100</f>
        <v>102.495</v>
      </c>
      <c r="R7" s="243">
        <f t="shared" ref="R7:R25" si="0">P7/$P$6*100</f>
        <v>32.079992465702659</v>
      </c>
      <c r="S7" s="325"/>
    </row>
    <row r="8" spans="1:19" ht="26.25" customHeight="1">
      <c r="A8" s="156"/>
      <c r="B8" s="334" t="s">
        <v>38</v>
      </c>
      <c r="C8" s="246">
        <v>186702</v>
      </c>
      <c r="D8" s="246">
        <v>192705</v>
      </c>
      <c r="E8" s="6">
        <v>97.98</v>
      </c>
      <c r="F8" s="148">
        <f>D8/D6*100</f>
        <v>0.52226073896865965</v>
      </c>
      <c r="G8" s="246">
        <v>183533</v>
      </c>
      <c r="H8" s="246">
        <v>181781</v>
      </c>
      <c r="I8" s="148">
        <f t="shared" ref="I8:I14" si="1">ROUND(H8/D8,5)*100</f>
        <v>94.331000000000003</v>
      </c>
      <c r="J8" s="148">
        <f>H8/H6*100</f>
        <v>0.42351028780927985</v>
      </c>
      <c r="K8" s="405">
        <v>183465</v>
      </c>
      <c r="L8" s="405">
        <v>173061</v>
      </c>
      <c r="M8" s="148">
        <f t="shared" ref="M8:M14" si="2">ROUND(L8/H8,5)*100</f>
        <v>95.203000000000003</v>
      </c>
      <c r="N8" s="148">
        <f>L8/L6*100</f>
        <v>0.40263164066164281</v>
      </c>
      <c r="O8" s="251">
        <v>172199</v>
      </c>
      <c r="P8" s="251">
        <v>164562</v>
      </c>
      <c r="Q8" s="206">
        <f t="shared" ref="Q8:Q14" si="3">ROUND(P8/L8,5)*100</f>
        <v>95.088999999999999</v>
      </c>
      <c r="R8" s="243">
        <f t="shared" si="0"/>
        <v>0.36830413494700032</v>
      </c>
      <c r="S8" s="325"/>
    </row>
    <row r="9" spans="1:19" ht="26.25" customHeight="1">
      <c r="A9" s="156"/>
      <c r="B9" s="334" t="s">
        <v>39</v>
      </c>
      <c r="C9" s="246">
        <v>33410</v>
      </c>
      <c r="D9" s="246">
        <v>34829</v>
      </c>
      <c r="E9" s="6">
        <v>107.81</v>
      </c>
      <c r="F9" s="148">
        <f>D9/D6*100</f>
        <v>9.4392046275599731E-2</v>
      </c>
      <c r="G9" s="246">
        <v>62582</v>
      </c>
      <c r="H9" s="246">
        <v>58031</v>
      </c>
      <c r="I9" s="148">
        <f t="shared" si="1"/>
        <v>166.61699999999999</v>
      </c>
      <c r="J9" s="148">
        <f>H9/H6*100</f>
        <v>0.13519963864133391</v>
      </c>
      <c r="K9" s="405">
        <v>28462</v>
      </c>
      <c r="L9" s="405">
        <v>26376</v>
      </c>
      <c r="M9" s="148">
        <f t="shared" si="2"/>
        <v>45.451999999999998</v>
      </c>
      <c r="N9" s="148">
        <f>L9/L6*100</f>
        <v>6.1364560207623271E-2</v>
      </c>
      <c r="O9" s="251">
        <v>22227</v>
      </c>
      <c r="P9" s="251">
        <v>21334</v>
      </c>
      <c r="Q9" s="206">
        <f t="shared" si="3"/>
        <v>80.884</v>
      </c>
      <c r="R9" s="243">
        <f t="shared" si="0"/>
        <v>4.7747356102619709E-2</v>
      </c>
      <c r="S9" s="325"/>
    </row>
    <row r="10" spans="1:19" ht="26.25" customHeight="1">
      <c r="A10" s="156"/>
      <c r="B10" s="334" t="s">
        <v>40</v>
      </c>
      <c r="C10" s="246">
        <v>9522</v>
      </c>
      <c r="D10" s="246">
        <v>8384</v>
      </c>
      <c r="E10" s="6">
        <v>130.43</v>
      </c>
      <c r="F10" s="148">
        <f>D10/D6*100</f>
        <v>2.2721953428884785E-2</v>
      </c>
      <c r="G10" s="246">
        <v>7637</v>
      </c>
      <c r="H10" s="246">
        <v>9171</v>
      </c>
      <c r="I10" s="148">
        <f t="shared" si="1"/>
        <v>109.38699999999999</v>
      </c>
      <c r="J10" s="148">
        <f>H10/H6*100</f>
        <v>2.1366440109246321E-2</v>
      </c>
      <c r="K10" s="405">
        <v>11290</v>
      </c>
      <c r="L10" s="405">
        <v>18772</v>
      </c>
      <c r="M10" s="148">
        <f t="shared" si="2"/>
        <v>204.68899999999999</v>
      </c>
      <c r="N10" s="148">
        <f>L10/L6*100</f>
        <v>4.3673624667026997E-2</v>
      </c>
      <c r="O10" s="251">
        <v>29652</v>
      </c>
      <c r="P10" s="251">
        <v>31761</v>
      </c>
      <c r="Q10" s="206">
        <f t="shared" si="3"/>
        <v>169.19299999999998</v>
      </c>
      <c r="R10" s="243">
        <f t="shared" si="0"/>
        <v>7.1083893183430419E-2</v>
      </c>
      <c r="S10" s="325"/>
    </row>
    <row r="11" spans="1:19" ht="26.25" customHeight="1">
      <c r="A11" s="156"/>
      <c r="B11" s="8" t="s">
        <v>41</v>
      </c>
      <c r="C11" s="246">
        <v>2377</v>
      </c>
      <c r="D11" s="246">
        <v>2204</v>
      </c>
      <c r="E11" s="6">
        <v>87.6</v>
      </c>
      <c r="F11" s="148">
        <f>D11/D6*100</f>
        <v>5.9731852763909906E-3</v>
      </c>
      <c r="G11" s="246">
        <v>2150</v>
      </c>
      <c r="H11" s="246">
        <v>2413</v>
      </c>
      <c r="I11" s="148">
        <f t="shared" si="1"/>
        <v>109.483</v>
      </c>
      <c r="J11" s="148">
        <f>H11/H6*100</f>
        <v>5.6217664358969984E-3</v>
      </c>
      <c r="K11" s="405">
        <v>22416</v>
      </c>
      <c r="L11" s="405">
        <v>30797</v>
      </c>
      <c r="M11" s="148">
        <f t="shared" si="2"/>
        <v>1276.2950000000001</v>
      </c>
      <c r="N11" s="148">
        <f>L11/L6*100</f>
        <v>7.165015016356438E-2</v>
      </c>
      <c r="O11" s="251">
        <v>25920</v>
      </c>
      <c r="P11" s="251">
        <v>23884</v>
      </c>
      <c r="Q11" s="206">
        <f t="shared" si="3"/>
        <v>77.553000000000011</v>
      </c>
      <c r="R11" s="243">
        <f t="shared" si="0"/>
        <v>5.3454478914173112E-2</v>
      </c>
      <c r="S11" s="325"/>
    </row>
    <row r="12" spans="1:19" ht="26.25" customHeight="1">
      <c r="A12" s="156"/>
      <c r="B12" s="334" t="s">
        <v>42</v>
      </c>
      <c r="C12" s="246">
        <v>931075</v>
      </c>
      <c r="D12" s="246">
        <v>931004</v>
      </c>
      <c r="E12" s="6">
        <v>98.7</v>
      </c>
      <c r="F12" s="148">
        <f>D12/D6*100</f>
        <v>2.5231666901366236</v>
      </c>
      <c r="G12" s="246">
        <v>959581</v>
      </c>
      <c r="H12" s="246">
        <v>960977</v>
      </c>
      <c r="I12" s="148">
        <f t="shared" si="1"/>
        <v>103.21899999999999</v>
      </c>
      <c r="J12" s="148">
        <f>H12/H6*100</f>
        <v>2.2388679006502237</v>
      </c>
      <c r="K12" s="405">
        <v>942248</v>
      </c>
      <c r="L12" s="405">
        <v>942248</v>
      </c>
      <c r="M12" s="148">
        <f t="shared" si="2"/>
        <v>98.051000000000002</v>
      </c>
      <c r="N12" s="148">
        <f>L12/L6*100</f>
        <v>2.1921684154728776</v>
      </c>
      <c r="O12" s="251">
        <v>1139286</v>
      </c>
      <c r="P12" s="251">
        <v>1122142</v>
      </c>
      <c r="Q12" s="206">
        <f t="shared" si="3"/>
        <v>119.092</v>
      </c>
      <c r="R12" s="243">
        <f t="shared" si="0"/>
        <v>2.5114518454910417</v>
      </c>
      <c r="S12" s="325"/>
    </row>
    <row r="13" spans="1:19" ht="26.25" customHeight="1">
      <c r="A13" s="156"/>
      <c r="B13" s="334" t="s">
        <v>43</v>
      </c>
      <c r="C13" s="246">
        <v>26584</v>
      </c>
      <c r="D13" s="246">
        <v>27490</v>
      </c>
      <c r="E13" s="6">
        <v>77.709999999999994</v>
      </c>
      <c r="F13" s="148">
        <f>D13/D6*100</f>
        <v>7.4502206555348602E-2</v>
      </c>
      <c r="G13" s="246">
        <v>36146</v>
      </c>
      <c r="H13" s="246">
        <v>37391</v>
      </c>
      <c r="I13" s="148">
        <f t="shared" si="1"/>
        <v>136.017</v>
      </c>
      <c r="J13" s="148">
        <f>H13/H6*100</f>
        <v>8.7112917034655887E-2</v>
      </c>
      <c r="K13" s="405">
        <v>41308</v>
      </c>
      <c r="L13" s="405">
        <v>36626</v>
      </c>
      <c r="M13" s="148">
        <f t="shared" si="2"/>
        <v>97.953999999999994</v>
      </c>
      <c r="N13" s="148">
        <f>L13/L6*100</f>
        <v>8.521149462255119E-2</v>
      </c>
      <c r="O13" s="251">
        <v>15587</v>
      </c>
      <c r="P13" s="251">
        <v>15792</v>
      </c>
      <c r="Q13" s="206">
        <f t="shared" si="3"/>
        <v>43.116999999999997</v>
      </c>
      <c r="R13" s="243">
        <f t="shared" si="0"/>
        <v>3.5343875858843653E-2</v>
      </c>
      <c r="S13" s="325"/>
    </row>
    <row r="14" spans="1:19" ht="26.25" customHeight="1">
      <c r="A14" s="156"/>
      <c r="B14" s="9" t="s">
        <v>44</v>
      </c>
      <c r="C14" s="246">
        <v>533201</v>
      </c>
      <c r="D14" s="246">
        <v>533201</v>
      </c>
      <c r="E14" s="6">
        <v>96.47</v>
      </c>
      <c r="F14" s="148">
        <f>D14/D6*100</f>
        <v>1.44505824072457</v>
      </c>
      <c r="G14" s="246">
        <v>513341</v>
      </c>
      <c r="H14" s="246">
        <v>513341</v>
      </c>
      <c r="I14" s="148">
        <f t="shared" si="1"/>
        <v>96.275000000000006</v>
      </c>
      <c r="J14" s="148">
        <f>H14/H6*100</f>
        <v>1.195973147107253</v>
      </c>
      <c r="K14" s="405">
        <v>513341</v>
      </c>
      <c r="L14" s="405">
        <v>503286</v>
      </c>
      <c r="M14" s="148">
        <f t="shared" si="2"/>
        <v>98.040999999999997</v>
      </c>
      <c r="N14" s="148">
        <f>L14/L6*100</f>
        <v>1.1709100716050156</v>
      </c>
      <c r="O14" s="251">
        <v>492532</v>
      </c>
      <c r="P14" s="251">
        <v>492532</v>
      </c>
      <c r="Q14" s="206">
        <f t="shared" si="3"/>
        <v>97.863</v>
      </c>
      <c r="R14" s="243">
        <f t="shared" si="0"/>
        <v>1.1023296520078507</v>
      </c>
      <c r="S14" s="325"/>
    </row>
    <row r="15" spans="1:19" ht="26.25" customHeight="1">
      <c r="A15" s="156"/>
      <c r="B15" s="9" t="s">
        <v>45</v>
      </c>
      <c r="C15" s="246">
        <v>4699907</v>
      </c>
      <c r="D15" s="246">
        <v>4793659</v>
      </c>
      <c r="E15" s="6">
        <v>104.78</v>
      </c>
      <c r="F15" s="148">
        <f>D15/D6*100</f>
        <v>12.991566859727385</v>
      </c>
      <c r="G15" s="246">
        <v>4966037</v>
      </c>
      <c r="H15" s="246">
        <v>5156009</v>
      </c>
      <c r="I15" s="148">
        <f>ROUND(H15/D15,5)*100</f>
        <v>107.559</v>
      </c>
      <c r="J15" s="148">
        <f>H15/H6*100</f>
        <v>12.012382237622399</v>
      </c>
      <c r="K15" s="405">
        <v>4778528</v>
      </c>
      <c r="L15" s="405">
        <v>4928154</v>
      </c>
      <c r="M15" s="148">
        <f>ROUND(L15/H15,5)*100</f>
        <v>95.581000000000003</v>
      </c>
      <c r="N15" s="148">
        <f>L15/L6*100</f>
        <v>11.465499046308745</v>
      </c>
      <c r="O15" s="251">
        <v>4905077</v>
      </c>
      <c r="P15" s="251">
        <v>4992348</v>
      </c>
      <c r="Q15" s="206">
        <f>ROUND(P15/L15,5)*100</f>
        <v>101.30300000000001</v>
      </c>
      <c r="R15" s="243">
        <f t="shared" si="0"/>
        <v>11.173311040789411</v>
      </c>
      <c r="S15" s="325"/>
    </row>
    <row r="16" spans="1:19" ht="26.25" customHeight="1">
      <c r="A16" s="156"/>
      <c r="B16" s="10" t="s">
        <v>46</v>
      </c>
      <c r="C16" s="246">
        <v>17000</v>
      </c>
      <c r="D16" s="246">
        <v>17409</v>
      </c>
      <c r="E16" s="6">
        <v>102.57</v>
      </c>
      <c r="F16" s="148">
        <f>D16/D6*100</f>
        <v>4.718111727617548E-2</v>
      </c>
      <c r="G16" s="246">
        <v>16500</v>
      </c>
      <c r="H16" s="246">
        <v>18008</v>
      </c>
      <c r="I16" s="148">
        <f>ROUND(H16/D16,5)*100</f>
        <v>103.441</v>
      </c>
      <c r="J16" s="148">
        <f>H16/H6*100</f>
        <v>4.1954732688617137E-2</v>
      </c>
      <c r="K16" s="405">
        <v>16500</v>
      </c>
      <c r="L16" s="405">
        <v>17739</v>
      </c>
      <c r="M16" s="148">
        <f>ROUND(L16/H16,5)*100</f>
        <v>98.506</v>
      </c>
      <c r="N16" s="148">
        <f>L16/L6*100</f>
        <v>4.1270318984039635E-2</v>
      </c>
      <c r="O16" s="251">
        <v>17500</v>
      </c>
      <c r="P16" s="251">
        <v>16566</v>
      </c>
      <c r="Q16" s="206">
        <f>ROUND(P16/L16,5)*100</f>
        <v>93.387</v>
      </c>
      <c r="R16" s="243">
        <f t="shared" si="0"/>
        <v>3.707615548870339E-2</v>
      </c>
      <c r="S16" s="325"/>
    </row>
    <row r="17" spans="1:19" ht="26.25" customHeight="1">
      <c r="A17" s="156"/>
      <c r="B17" s="334" t="s">
        <v>47</v>
      </c>
      <c r="C17" s="246">
        <v>633830</v>
      </c>
      <c r="D17" s="246">
        <v>627352</v>
      </c>
      <c r="E17" s="6">
        <v>115.64</v>
      </c>
      <c r="F17" s="148">
        <f>D17/D6*100</f>
        <v>1.7002222003241565</v>
      </c>
      <c r="G17" s="246">
        <v>649976</v>
      </c>
      <c r="H17" s="246">
        <v>634893</v>
      </c>
      <c r="I17" s="148">
        <f>ROUND(H17/D17,5)*100</f>
        <v>101.202</v>
      </c>
      <c r="J17" s="148">
        <f>H17/H6*100</f>
        <v>1.4791629331893714</v>
      </c>
      <c r="K17" s="405">
        <v>653495</v>
      </c>
      <c r="L17" s="405">
        <v>646415</v>
      </c>
      <c r="M17" s="148">
        <f t="shared" ref="M17:M27" si="4">ROUND(L17/H17,5)*100</f>
        <v>101.81500000000001</v>
      </c>
      <c r="N17" s="148">
        <f>L17/L6*100</f>
        <v>1.503904010714695</v>
      </c>
      <c r="O17" s="251">
        <v>714396</v>
      </c>
      <c r="P17" s="251">
        <v>671139</v>
      </c>
      <c r="Q17" s="206">
        <f t="shared" ref="Q17:Q33" si="5">ROUND(P17/L17,5)*100</f>
        <v>103.82499999999999</v>
      </c>
      <c r="R17" s="243">
        <f t="shared" si="0"/>
        <v>1.5020677241659364</v>
      </c>
      <c r="S17" s="325"/>
    </row>
    <row r="18" spans="1:19" ht="26.25" customHeight="1">
      <c r="A18" s="156"/>
      <c r="B18" s="334" t="s">
        <v>48</v>
      </c>
      <c r="C18" s="246">
        <v>475090</v>
      </c>
      <c r="D18" s="246">
        <v>481446</v>
      </c>
      <c r="E18" s="6">
        <v>106.52</v>
      </c>
      <c r="F18" s="148">
        <f>D18/D6*100</f>
        <v>1.304794082839082</v>
      </c>
      <c r="G18" s="246">
        <v>481942</v>
      </c>
      <c r="H18" s="246">
        <v>506807</v>
      </c>
      <c r="I18" s="148">
        <f t="shared" ref="I18:I29" si="6">ROUND(H18/D18,5)*100</f>
        <v>105.268</v>
      </c>
      <c r="J18" s="148">
        <f>H18/H6*100</f>
        <v>1.1807503448311854</v>
      </c>
      <c r="K18" s="405">
        <v>478117</v>
      </c>
      <c r="L18" s="405">
        <v>508853</v>
      </c>
      <c r="M18" s="148">
        <f t="shared" si="4"/>
        <v>100.40400000000001</v>
      </c>
      <c r="N18" s="148">
        <f>L18/L6*100</f>
        <v>1.1838618651550548</v>
      </c>
      <c r="O18" s="251">
        <v>508539</v>
      </c>
      <c r="P18" s="251">
        <v>521480</v>
      </c>
      <c r="Q18" s="206">
        <f t="shared" si="5"/>
        <v>102.48099999999999</v>
      </c>
      <c r="R18" s="243">
        <f t="shared" si="0"/>
        <v>1.1671178053995559</v>
      </c>
      <c r="S18" s="325"/>
    </row>
    <row r="19" spans="1:19" ht="26.25" customHeight="1">
      <c r="A19" s="156"/>
      <c r="B19" s="334" t="s">
        <v>49</v>
      </c>
      <c r="C19" s="246">
        <v>9639049</v>
      </c>
      <c r="D19" s="246">
        <v>8748058</v>
      </c>
      <c r="E19" s="6">
        <v>94.85</v>
      </c>
      <c r="F19" s="148">
        <f>D19/D6*100</f>
        <v>23.708607641839571</v>
      </c>
      <c r="G19" s="246">
        <v>8868813</v>
      </c>
      <c r="H19" s="246">
        <v>8269045</v>
      </c>
      <c r="I19" s="148">
        <f t="shared" si="6"/>
        <v>94.524000000000001</v>
      </c>
      <c r="J19" s="148">
        <f>H19/H6*100</f>
        <v>19.265080662213798</v>
      </c>
      <c r="K19" s="405">
        <v>9446940</v>
      </c>
      <c r="L19" s="405">
        <v>8861903</v>
      </c>
      <c r="M19" s="148">
        <f t="shared" si="4"/>
        <v>107.17000000000002</v>
      </c>
      <c r="N19" s="148">
        <f>L19/L6*100</f>
        <v>20.617484842190525</v>
      </c>
      <c r="O19" s="251">
        <v>10795769</v>
      </c>
      <c r="P19" s="251">
        <v>10447629</v>
      </c>
      <c r="Q19" s="206">
        <f t="shared" si="5"/>
        <v>117.89400000000001</v>
      </c>
      <c r="R19" s="243">
        <f t="shared" si="0"/>
        <v>23.382706585312487</v>
      </c>
      <c r="S19" s="325"/>
    </row>
    <row r="20" spans="1:19" ht="26.25" customHeight="1">
      <c r="A20" s="156"/>
      <c r="B20" s="334" t="s">
        <v>50</v>
      </c>
      <c r="C20" s="246">
        <v>3094768</v>
      </c>
      <c r="D20" s="246">
        <v>2729153</v>
      </c>
      <c r="E20" s="6">
        <v>99.753</v>
      </c>
      <c r="F20" s="148">
        <f>D20/D6*100</f>
        <v>7.396432176324093</v>
      </c>
      <c r="G20" s="246">
        <v>6847823</v>
      </c>
      <c r="H20" s="246">
        <v>5198500</v>
      </c>
      <c r="I20" s="148">
        <f t="shared" si="6"/>
        <v>190.48000000000002</v>
      </c>
      <c r="J20" s="148">
        <f>H20/H6*100</f>
        <v>12.11137704807731</v>
      </c>
      <c r="K20" s="405">
        <v>7509936</v>
      </c>
      <c r="L20" s="405">
        <v>6095910</v>
      </c>
      <c r="M20" s="148">
        <f t="shared" si="4"/>
        <v>117.26300000000001</v>
      </c>
      <c r="N20" s="148">
        <f>L20/L6*100</f>
        <v>14.182318631151533</v>
      </c>
      <c r="O20" s="251">
        <v>8070837</v>
      </c>
      <c r="P20" s="251">
        <v>6429495</v>
      </c>
      <c r="Q20" s="206">
        <f t="shared" si="5"/>
        <v>105.47200000000001</v>
      </c>
      <c r="R20" s="243">
        <f t="shared" si="0"/>
        <v>14.389771600497465</v>
      </c>
      <c r="S20" s="325"/>
    </row>
    <row r="21" spans="1:19" ht="26.25" customHeight="1">
      <c r="A21" s="156"/>
      <c r="B21" s="334" t="s">
        <v>51</v>
      </c>
      <c r="C21" s="246">
        <v>102966</v>
      </c>
      <c r="D21" s="246">
        <v>104009</v>
      </c>
      <c r="E21" s="6">
        <v>34.07</v>
      </c>
      <c r="F21" s="148">
        <f>D21/D6*100</f>
        <v>0.28188068394380694</v>
      </c>
      <c r="G21" s="246">
        <v>110677</v>
      </c>
      <c r="H21" s="246">
        <v>1018925</v>
      </c>
      <c r="I21" s="148">
        <f t="shared" si="6"/>
        <v>979.65099999999995</v>
      </c>
      <c r="J21" s="148">
        <f>H21/H6*100</f>
        <v>2.3738741673006007</v>
      </c>
      <c r="K21" s="405">
        <v>890371</v>
      </c>
      <c r="L21" s="405">
        <v>892762</v>
      </c>
      <c r="M21" s="148">
        <f t="shared" si="4"/>
        <v>87.617999999999995</v>
      </c>
      <c r="N21" s="148">
        <f>L21/L6*100</f>
        <v>2.0770377426477924</v>
      </c>
      <c r="O21" s="251">
        <v>134203</v>
      </c>
      <c r="P21" s="251">
        <v>243101</v>
      </c>
      <c r="Q21" s="206">
        <f t="shared" si="5"/>
        <v>27.229999999999997</v>
      </c>
      <c r="R21" s="243">
        <f t="shared" si="0"/>
        <v>0.54408127945546791</v>
      </c>
      <c r="S21" s="325"/>
    </row>
    <row r="22" spans="1:19" ht="26.25" customHeight="1">
      <c r="A22" s="156"/>
      <c r="B22" s="334" t="s">
        <v>52</v>
      </c>
      <c r="C22" s="246">
        <v>31898</v>
      </c>
      <c r="D22" s="246">
        <v>28268</v>
      </c>
      <c r="E22" s="6">
        <v>87.26</v>
      </c>
      <c r="F22" s="148">
        <f>D22/D6*100</f>
        <v>7.6610708436034722E-2</v>
      </c>
      <c r="G22" s="246">
        <v>7211</v>
      </c>
      <c r="H22" s="246">
        <v>14336</v>
      </c>
      <c r="I22" s="148">
        <f t="shared" si="6"/>
        <v>50.714999999999996</v>
      </c>
      <c r="J22" s="148">
        <f>H22/H6*100</f>
        <v>3.3399769426033718E-2</v>
      </c>
      <c r="K22" s="405">
        <v>21683</v>
      </c>
      <c r="L22" s="405">
        <v>28140</v>
      </c>
      <c r="M22" s="148">
        <f t="shared" si="4"/>
        <v>196.28900000000002</v>
      </c>
      <c r="N22" s="148">
        <f>L22/L6*100</f>
        <v>6.5468559457177708E-2</v>
      </c>
      <c r="O22" s="251">
        <v>8569</v>
      </c>
      <c r="P22" s="251">
        <v>10903</v>
      </c>
      <c r="Q22" s="206">
        <f t="shared" si="5"/>
        <v>38.746000000000002</v>
      </c>
      <c r="R22" s="243">
        <f t="shared" si="0"/>
        <v>2.4401866672300678E-2</v>
      </c>
      <c r="S22" s="325"/>
    </row>
    <row r="23" spans="1:19" ht="26.25" customHeight="1">
      <c r="A23" s="156"/>
      <c r="B23" s="334" t="s">
        <v>53</v>
      </c>
      <c r="C23" s="246">
        <v>595130</v>
      </c>
      <c r="D23" s="246">
        <v>430597</v>
      </c>
      <c r="E23" s="6">
        <v>180.4</v>
      </c>
      <c r="F23" s="148">
        <f>D23/D6*100</f>
        <v>1.1669853268866295</v>
      </c>
      <c r="G23" s="246">
        <v>2791832</v>
      </c>
      <c r="H23" s="246">
        <v>1978787</v>
      </c>
      <c r="I23" s="148">
        <f t="shared" si="6"/>
        <v>459.54499999999996</v>
      </c>
      <c r="J23" s="148">
        <f>H23/H6*100</f>
        <v>4.6101443598795333</v>
      </c>
      <c r="K23" s="405">
        <v>652794</v>
      </c>
      <c r="L23" s="405">
        <v>194520</v>
      </c>
      <c r="M23" s="148">
        <f t="shared" si="4"/>
        <v>9.83</v>
      </c>
      <c r="N23" s="148">
        <f>L23/L6*100</f>
        <v>0.45255665194066125</v>
      </c>
      <c r="O23" s="251">
        <v>1921460</v>
      </c>
      <c r="P23" s="251">
        <v>570559</v>
      </c>
      <c r="Q23" s="206">
        <f t="shared" si="5"/>
        <v>293.31599999999997</v>
      </c>
      <c r="R23" s="243">
        <f t="shared" si="0"/>
        <v>1.2769608957792535</v>
      </c>
      <c r="S23" s="325"/>
    </row>
    <row r="24" spans="1:19" ht="26.25" customHeight="1">
      <c r="A24" s="156"/>
      <c r="B24" s="334" t="s">
        <v>54</v>
      </c>
      <c r="C24" s="246">
        <v>823821</v>
      </c>
      <c r="D24" s="246">
        <v>823822</v>
      </c>
      <c r="E24" s="6">
        <v>88.17</v>
      </c>
      <c r="F24" s="148">
        <f>D24/D6*100</f>
        <v>2.2326866791138742</v>
      </c>
      <c r="G24" s="246">
        <v>1281341</v>
      </c>
      <c r="H24" s="246">
        <v>1281342</v>
      </c>
      <c r="I24" s="148">
        <f t="shared" si="6"/>
        <v>155.536</v>
      </c>
      <c r="J24" s="148">
        <f>H24/H6*100</f>
        <v>2.9852488389992256</v>
      </c>
      <c r="K24" s="405">
        <v>1608334</v>
      </c>
      <c r="L24" s="405">
        <v>1608335</v>
      </c>
      <c r="M24" s="148">
        <f t="shared" si="4"/>
        <v>125.52000000000001</v>
      </c>
      <c r="N24" s="148">
        <f>L24/L6*100</f>
        <v>3.7418399280227397</v>
      </c>
      <c r="O24" s="251">
        <v>1192160</v>
      </c>
      <c r="P24" s="251">
        <v>1192160</v>
      </c>
      <c r="Q24" s="206">
        <f t="shared" si="5"/>
        <v>74.123999999999995</v>
      </c>
      <c r="R24" s="243">
        <f t="shared" si="0"/>
        <v>2.6681582474594125</v>
      </c>
      <c r="S24" s="325"/>
    </row>
    <row r="25" spans="1:19" ht="26.25" customHeight="1">
      <c r="A25" s="156"/>
      <c r="B25" s="334" t="s">
        <v>55</v>
      </c>
      <c r="C25" s="246">
        <v>205829</v>
      </c>
      <c r="D25" s="246">
        <v>354325</v>
      </c>
      <c r="E25" s="6">
        <v>61.63</v>
      </c>
      <c r="F25" s="148">
        <f>D25/D6*100</f>
        <v>0.96027625819293905</v>
      </c>
      <c r="G25" s="246">
        <v>1205460</v>
      </c>
      <c r="H25" s="246">
        <v>330147</v>
      </c>
      <c r="I25" s="148">
        <f t="shared" si="6"/>
        <v>93.176000000000002</v>
      </c>
      <c r="J25" s="148">
        <f>H25/H6*100</f>
        <v>0.76917087588565536</v>
      </c>
      <c r="K25" s="405">
        <v>315376</v>
      </c>
      <c r="L25" s="405">
        <v>382644</v>
      </c>
      <c r="M25" s="148">
        <f t="shared" si="4"/>
        <v>115.90100000000001</v>
      </c>
      <c r="N25" s="148">
        <f>L25/L6*100</f>
        <v>0.89023281680640742</v>
      </c>
      <c r="O25" s="251">
        <v>309322</v>
      </c>
      <c r="P25" s="251">
        <v>344076</v>
      </c>
      <c r="Q25" s="206">
        <f t="shared" si="5"/>
        <v>89.920999999999992</v>
      </c>
      <c r="R25" s="243">
        <f t="shared" si="0"/>
        <v>0.77007215235609716</v>
      </c>
      <c r="S25" s="325"/>
    </row>
    <row r="26" spans="1:19" ht="26.25" customHeight="1">
      <c r="A26" s="156"/>
      <c r="B26" s="334" t="s">
        <v>56</v>
      </c>
      <c r="C26" s="246">
        <v>3258595</v>
      </c>
      <c r="D26" s="246">
        <v>2383495</v>
      </c>
      <c r="E26" s="6">
        <v>82.61</v>
      </c>
      <c r="F26" s="148">
        <f>D26/D6*100</f>
        <v>6.4596448458945304</v>
      </c>
      <c r="G26" s="246">
        <v>4079846</v>
      </c>
      <c r="H26" s="246">
        <v>3243446</v>
      </c>
      <c r="I26" s="148">
        <f t="shared" si="6"/>
        <v>136.07900000000001</v>
      </c>
      <c r="J26" s="148">
        <f>H26/H6*100</f>
        <v>7.5565254286963857</v>
      </c>
      <c r="K26" s="405">
        <v>3580520</v>
      </c>
      <c r="L26" s="405">
        <v>3101120</v>
      </c>
      <c r="M26" s="148">
        <f t="shared" si="4"/>
        <v>95.611999999999995</v>
      </c>
      <c r="N26" s="148">
        <f>L26/L6*100</f>
        <v>7.2148492929581698</v>
      </c>
      <c r="O26" s="251">
        <v>3496281</v>
      </c>
      <c r="P26" s="251">
        <v>3035881</v>
      </c>
      <c r="Q26" s="206">
        <f t="shared" si="5"/>
        <v>97.896000000000001</v>
      </c>
      <c r="R26" s="243">
        <v>6.8</v>
      </c>
      <c r="S26" s="325"/>
    </row>
    <row r="27" spans="1:19" ht="26.25" customHeight="1">
      <c r="A27" s="721" t="s">
        <v>57</v>
      </c>
      <c r="B27" s="722"/>
      <c r="C27" s="246">
        <f>SUM(C28:C33)</f>
        <v>24224235</v>
      </c>
      <c r="D27" s="246">
        <f>SUM(D28:D33)</f>
        <v>22937138</v>
      </c>
      <c r="E27" s="6">
        <v>103.28</v>
      </c>
      <c r="F27" s="148">
        <f>SUM(F28:F33)</f>
        <v>100.00000000000001</v>
      </c>
      <c r="G27" s="246">
        <f>SUM(G28:G33)</f>
        <v>25468294</v>
      </c>
      <c r="H27" s="246">
        <f>SUM(H28:H33)</f>
        <v>24385574</v>
      </c>
      <c r="I27" s="148">
        <f t="shared" si="6"/>
        <v>106.315</v>
      </c>
      <c r="J27" s="148">
        <f>SUM(J28:J33)</f>
        <v>100</v>
      </c>
      <c r="K27" s="246">
        <f>SUM(K28:K33)</f>
        <v>26144029</v>
      </c>
      <c r="L27" s="246">
        <f>SUM(L28:L33)</f>
        <v>24027068</v>
      </c>
      <c r="M27" s="148">
        <f t="shared" si="4"/>
        <v>98.53</v>
      </c>
      <c r="N27" s="148">
        <f>SUM(N28:N33)</f>
        <v>100.00000000000001</v>
      </c>
      <c r="O27" s="252">
        <f>SUM(O28:O33)</f>
        <v>26837630</v>
      </c>
      <c r="P27" s="252">
        <f>SUM(P28:P33)</f>
        <v>24878165</v>
      </c>
      <c r="Q27" s="206">
        <f t="shared" si="5"/>
        <v>103.542</v>
      </c>
      <c r="R27" s="243">
        <f>P27/P27*100</f>
        <v>100</v>
      </c>
      <c r="S27" s="325"/>
    </row>
    <row r="28" spans="1:19" ht="26.25" customHeight="1">
      <c r="A28" s="156"/>
      <c r="B28" s="334" t="s">
        <v>58</v>
      </c>
      <c r="C28" s="246">
        <v>13622123</v>
      </c>
      <c r="D28" s="246">
        <v>13187572</v>
      </c>
      <c r="E28" s="6">
        <v>102.18</v>
      </c>
      <c r="F28" s="148">
        <f>D28/D27*100</f>
        <v>57.494409285064251</v>
      </c>
      <c r="G28" s="246">
        <v>14302108</v>
      </c>
      <c r="H28" s="246">
        <v>13958729</v>
      </c>
      <c r="I28" s="148">
        <f t="shared" si="6"/>
        <v>105.84800000000001</v>
      </c>
      <c r="J28" s="148">
        <f>H28/H27*100</f>
        <v>57.241748748665913</v>
      </c>
      <c r="K28" s="405">
        <v>14702857</v>
      </c>
      <c r="L28" s="405">
        <v>13909492</v>
      </c>
      <c r="M28" s="148">
        <f>ROUND(L28/H28,5)*100</f>
        <v>99.646999999999991</v>
      </c>
      <c r="N28" s="148">
        <f>L28/L27*100</f>
        <v>57.890925351357893</v>
      </c>
      <c r="O28" s="251">
        <v>15034510</v>
      </c>
      <c r="P28" s="251">
        <v>14142349</v>
      </c>
      <c r="Q28" s="206">
        <f>ROUND(P28/L28,5)*100</f>
        <v>101.67399999999999</v>
      </c>
      <c r="R28" s="243">
        <v>56.84</v>
      </c>
      <c r="S28" s="325"/>
    </row>
    <row r="29" spans="1:19" ht="26.25" customHeight="1">
      <c r="A29" s="156"/>
      <c r="B29" s="8" t="s">
        <v>59</v>
      </c>
      <c r="C29" s="246">
        <v>2442946</v>
      </c>
      <c r="D29" s="246">
        <v>2080429</v>
      </c>
      <c r="E29" s="6">
        <v>100.2</v>
      </c>
      <c r="F29" s="148">
        <f>D29/D27*100</f>
        <v>9.0701333357282845</v>
      </c>
      <c r="G29" s="246">
        <v>2543372</v>
      </c>
      <c r="H29" s="246">
        <v>2070826</v>
      </c>
      <c r="I29" s="148">
        <f t="shared" si="6"/>
        <v>99.538000000000011</v>
      </c>
      <c r="J29" s="148">
        <f>H29/H27*100</f>
        <v>8.4920125316713886</v>
      </c>
      <c r="K29" s="405">
        <v>2584996</v>
      </c>
      <c r="L29" s="405">
        <v>1740215</v>
      </c>
      <c r="M29" s="148">
        <f t="shared" ref="M29" si="7">ROUND(L29/H29,5)*100</f>
        <v>84.035000000000011</v>
      </c>
      <c r="N29" s="148">
        <f>L29/L27*100</f>
        <v>7.2427272441231692</v>
      </c>
      <c r="O29" s="251">
        <v>2702519</v>
      </c>
      <c r="P29" s="251">
        <v>1927479</v>
      </c>
      <c r="Q29" s="206">
        <f t="shared" si="5"/>
        <v>110.761</v>
      </c>
      <c r="R29" s="243">
        <f t="shared" ref="R29:R33" si="8">P29/$P$27*100</f>
        <v>7.7476735120938374</v>
      </c>
      <c r="S29" s="325"/>
    </row>
    <row r="30" spans="1:19" ht="26.25" customHeight="1">
      <c r="A30" s="156"/>
      <c r="B30" s="334" t="s">
        <v>60</v>
      </c>
      <c r="C30" s="323">
        <v>0</v>
      </c>
      <c r="D30" s="323">
        <v>0</v>
      </c>
      <c r="E30" s="323">
        <v>0</v>
      </c>
      <c r="F30" s="323">
        <f>D30/D27*100</f>
        <v>0</v>
      </c>
      <c r="G30" s="223">
        <v>0</v>
      </c>
      <c r="H30" s="223">
        <v>0</v>
      </c>
      <c r="I30" s="323">
        <v>0</v>
      </c>
      <c r="J30" s="323">
        <f>H30/H27*100</f>
        <v>0</v>
      </c>
      <c r="K30" s="406">
        <v>0</v>
      </c>
      <c r="L30" s="406">
        <v>0</v>
      </c>
      <c r="M30" s="406">
        <v>0</v>
      </c>
      <c r="N30" s="223">
        <f>L30/L27*100</f>
        <v>0</v>
      </c>
      <c r="O30" s="253">
        <v>0</v>
      </c>
      <c r="P30" s="253">
        <v>0</v>
      </c>
      <c r="Q30" s="253">
        <v>0</v>
      </c>
      <c r="R30" s="254">
        <f>P30/$P$27*100</f>
        <v>0</v>
      </c>
      <c r="S30" s="325"/>
    </row>
    <row r="31" spans="1:19" ht="26.25" customHeight="1">
      <c r="A31" s="156"/>
      <c r="B31" s="334" t="s">
        <v>61</v>
      </c>
      <c r="C31" s="246">
        <v>2376149</v>
      </c>
      <c r="D31" s="246">
        <v>1981696</v>
      </c>
      <c r="E31" s="6">
        <v>104.67</v>
      </c>
      <c r="F31" s="148">
        <f>D31/D27*100</f>
        <v>8.6396829456229458</v>
      </c>
      <c r="G31" s="246">
        <v>2445215</v>
      </c>
      <c r="H31" s="246">
        <v>2241650</v>
      </c>
      <c r="I31" s="148">
        <f t="shared" ref="I31:I33" si="9">ROUND(H31/D31,5)*100</f>
        <v>113.11800000000001</v>
      </c>
      <c r="J31" s="148">
        <f>H31/H27*100</f>
        <v>9.1925250560023724</v>
      </c>
      <c r="K31" s="405">
        <v>2018246</v>
      </c>
      <c r="L31" s="405">
        <v>1804481</v>
      </c>
      <c r="M31" s="148">
        <f t="shared" ref="M31:M32" si="10">ROUND(L31/H31,5)*100</f>
        <v>80.498000000000005</v>
      </c>
      <c r="N31" s="148">
        <f>L31/L27*100</f>
        <v>7.510200578780565</v>
      </c>
      <c r="O31" s="251">
        <v>2077685</v>
      </c>
      <c r="P31" s="251">
        <v>1875861</v>
      </c>
      <c r="Q31" s="206">
        <f t="shared" si="5"/>
        <v>103.956</v>
      </c>
      <c r="R31" s="243">
        <f t="shared" si="8"/>
        <v>7.5401903637185459</v>
      </c>
      <c r="S31" s="325"/>
    </row>
    <row r="32" spans="1:19" ht="26.25" customHeight="1">
      <c r="A32" s="156"/>
      <c r="B32" s="334" t="s">
        <v>62</v>
      </c>
      <c r="C32" s="246">
        <v>5089136</v>
      </c>
      <c r="D32" s="246">
        <v>4989954</v>
      </c>
      <c r="E32" s="6">
        <v>107.27</v>
      </c>
      <c r="F32" s="148">
        <f>D32/D27*100</f>
        <v>21.754911183775413</v>
      </c>
      <c r="G32" s="246">
        <v>5459533</v>
      </c>
      <c r="H32" s="246">
        <v>5361148</v>
      </c>
      <c r="I32" s="148">
        <f t="shared" si="9"/>
        <v>107.43899999999999</v>
      </c>
      <c r="J32" s="148">
        <f>H32/H27*100</f>
        <v>21.98491616395825</v>
      </c>
      <c r="K32" s="405">
        <v>6029827</v>
      </c>
      <c r="L32" s="405">
        <v>5743808</v>
      </c>
      <c r="M32" s="148">
        <f t="shared" si="10"/>
        <v>107.13800000000001</v>
      </c>
      <c r="N32" s="148">
        <f>L32/L27*100</f>
        <v>23.905571832568167</v>
      </c>
      <c r="O32" s="251">
        <v>6175978</v>
      </c>
      <c r="P32" s="251">
        <v>6072155</v>
      </c>
      <c r="Q32" s="206">
        <f t="shared" si="5"/>
        <v>105.717</v>
      </c>
      <c r="R32" s="243">
        <f t="shared" si="8"/>
        <v>24.407567841116897</v>
      </c>
      <c r="S32" s="325"/>
    </row>
    <row r="33" spans="1:19" ht="26.25" customHeight="1" thickBot="1">
      <c r="A33" s="240"/>
      <c r="B33" s="241" t="s">
        <v>63</v>
      </c>
      <c r="C33" s="255">
        <v>693881</v>
      </c>
      <c r="D33" s="255">
        <v>697487</v>
      </c>
      <c r="E33" s="256">
        <v>107.24</v>
      </c>
      <c r="F33" s="490">
        <f>D33/D27*100</f>
        <v>3.0408632498091088</v>
      </c>
      <c r="G33" s="255">
        <v>718066</v>
      </c>
      <c r="H33" s="255">
        <v>753221</v>
      </c>
      <c r="I33" s="257">
        <f t="shared" si="9"/>
        <v>107.99099999999999</v>
      </c>
      <c r="J33" s="490">
        <f>H33/H27*100</f>
        <v>3.088797499702078</v>
      </c>
      <c r="K33" s="407">
        <v>808103</v>
      </c>
      <c r="L33" s="407">
        <v>829072</v>
      </c>
      <c r="M33" s="257">
        <f>ROUND(L33/H33,5)*100</f>
        <v>110.07000000000001</v>
      </c>
      <c r="N33" s="257">
        <f>L33/L27*100</f>
        <v>3.450574993170203</v>
      </c>
      <c r="O33" s="258">
        <v>846938</v>
      </c>
      <c r="P33" s="258">
        <v>860321</v>
      </c>
      <c r="Q33" s="259">
        <f t="shared" si="5"/>
        <v>103.76900000000001</v>
      </c>
      <c r="R33" s="260">
        <f t="shared" si="8"/>
        <v>3.4581368842919082</v>
      </c>
      <c r="S33" s="325"/>
    </row>
    <row r="34" spans="1:19" ht="15" customHeight="1">
      <c r="A34" s="326" t="s">
        <v>339</v>
      </c>
      <c r="B34" s="326"/>
      <c r="C34" s="11"/>
      <c r="D34" s="11"/>
      <c r="E34" s="12"/>
      <c r="F34" s="12"/>
      <c r="G34" s="11"/>
      <c r="H34" s="11"/>
      <c r="I34" s="12"/>
      <c r="J34" s="12"/>
      <c r="K34" s="11"/>
      <c r="L34" s="11"/>
      <c r="M34" s="12"/>
      <c r="N34" s="12"/>
      <c r="O34" s="11"/>
      <c r="P34" s="11"/>
      <c r="R34" s="261" t="s">
        <v>28</v>
      </c>
    </row>
    <row r="35" spans="1:19" ht="15.75" customHeight="1">
      <c r="B35" s="28" t="s">
        <v>340</v>
      </c>
    </row>
    <row r="36" spans="1:19" ht="24.95" customHeight="1">
      <c r="D36" s="211">
        <v>561826</v>
      </c>
      <c r="H36" s="211">
        <v>626946</v>
      </c>
      <c r="I36" s="6">
        <f>ROUND(H36/D36,5)*100</f>
        <v>111.59099999999999</v>
      </c>
    </row>
  </sheetData>
  <sheetProtection selectLockedCells="1" selectUnlockedCells="1"/>
  <mergeCells count="19">
    <mergeCell ref="A27:B27"/>
    <mergeCell ref="O4:O5"/>
    <mergeCell ref="J4:J5"/>
    <mergeCell ref="K4:K5"/>
    <mergeCell ref="L4:L5"/>
    <mergeCell ref="C4:C5"/>
    <mergeCell ref="D4:D5"/>
    <mergeCell ref="F4:F5"/>
    <mergeCell ref="G4:G5"/>
    <mergeCell ref="P4:P5"/>
    <mergeCell ref="R4:R5"/>
    <mergeCell ref="A6:B6"/>
    <mergeCell ref="A3:B5"/>
    <mergeCell ref="C3:F3"/>
    <mergeCell ref="G3:J3"/>
    <mergeCell ref="K3:N3"/>
    <mergeCell ref="O3:R3"/>
    <mergeCell ref="N4:N5"/>
    <mergeCell ref="H4:H5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scale="90" firstPageNumber="158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view="pageBreakPreview" zoomScaleNormal="90" zoomScaleSheetLayoutView="100" workbookViewId="0">
      <pane xSplit="2" topLeftCell="C1" activePane="topRight" state="frozen"/>
      <selection pane="topRight" activeCell="T10" sqref="T10"/>
    </sheetView>
  </sheetViews>
  <sheetFormatPr defaultRowHeight="24.95" customHeight="1"/>
  <cols>
    <col min="1" max="1" width="2.75" style="28" customWidth="1"/>
    <col min="2" max="2" width="21.625" style="28" customWidth="1"/>
    <col min="3" max="3" width="12.75" style="510" customWidth="1"/>
    <col min="4" max="4" width="12.75" style="211" customWidth="1"/>
    <col min="5" max="6" width="8.375" style="13" customWidth="1"/>
    <col min="7" max="8" width="12.75" style="211" customWidth="1"/>
    <col min="9" max="10" width="9.125" style="13" customWidth="1"/>
    <col min="11" max="12" width="14.125" style="211" customWidth="1"/>
    <col min="13" max="14" width="9.125" style="13" customWidth="1"/>
    <col min="15" max="16" width="14.125" style="211" customWidth="1"/>
    <col min="17" max="18" width="9.125" style="13" customWidth="1"/>
    <col min="19" max="16384" width="9" style="28"/>
  </cols>
  <sheetData>
    <row r="1" spans="1:19" ht="5.0999999999999996" customHeight="1">
      <c r="C1" s="211"/>
      <c r="O1" s="510"/>
      <c r="P1" s="510"/>
      <c r="Q1" s="209"/>
      <c r="R1" s="6"/>
    </row>
    <row r="2" spans="1:19" ht="18" customHeight="1" thickBot="1">
      <c r="A2" s="500" t="s">
        <v>328</v>
      </c>
      <c r="C2" s="211"/>
      <c r="O2" s="510"/>
      <c r="P2" s="510"/>
      <c r="Q2" s="209"/>
      <c r="R2" s="6" t="s">
        <v>1</v>
      </c>
    </row>
    <row r="3" spans="1:19" ht="17.25" customHeight="1">
      <c r="A3" s="712" t="s">
        <v>30</v>
      </c>
      <c r="B3" s="713"/>
      <c r="C3" s="716" t="s">
        <v>392</v>
      </c>
      <c r="D3" s="716"/>
      <c r="E3" s="716"/>
      <c r="F3" s="716"/>
      <c r="G3" s="713" t="s">
        <v>393</v>
      </c>
      <c r="H3" s="713"/>
      <c r="I3" s="713"/>
      <c r="J3" s="713"/>
      <c r="K3" s="713" t="s">
        <v>374</v>
      </c>
      <c r="L3" s="713"/>
      <c r="M3" s="713"/>
      <c r="N3" s="713"/>
      <c r="O3" s="717" t="s">
        <v>395</v>
      </c>
      <c r="P3" s="717"/>
      <c r="Q3" s="717"/>
      <c r="R3" s="718"/>
      <c r="S3" s="502"/>
    </row>
    <row r="4" spans="1:19" ht="13.5" customHeight="1">
      <c r="A4" s="714"/>
      <c r="B4" s="715"/>
      <c r="C4" s="724" t="s">
        <v>31</v>
      </c>
      <c r="D4" s="720" t="s">
        <v>32</v>
      </c>
      <c r="E4" s="244" t="s">
        <v>33</v>
      </c>
      <c r="F4" s="719" t="s">
        <v>34</v>
      </c>
      <c r="G4" s="720" t="s">
        <v>31</v>
      </c>
      <c r="H4" s="720" t="s">
        <v>32</v>
      </c>
      <c r="I4" s="214" t="s">
        <v>33</v>
      </c>
      <c r="J4" s="725" t="s">
        <v>34</v>
      </c>
      <c r="K4" s="720" t="s">
        <v>31</v>
      </c>
      <c r="L4" s="720" t="s">
        <v>32</v>
      </c>
      <c r="M4" s="213" t="s">
        <v>33</v>
      </c>
      <c r="N4" s="719" t="s">
        <v>34</v>
      </c>
      <c r="O4" s="708" t="s">
        <v>31</v>
      </c>
      <c r="P4" s="708" t="s">
        <v>32</v>
      </c>
      <c r="Q4" s="232" t="s">
        <v>33</v>
      </c>
      <c r="R4" s="709" t="s">
        <v>34</v>
      </c>
      <c r="S4" s="502"/>
    </row>
    <row r="5" spans="1:19" ht="13.5" customHeight="1">
      <c r="A5" s="714"/>
      <c r="B5" s="715"/>
      <c r="C5" s="724"/>
      <c r="D5" s="720"/>
      <c r="E5" s="245" t="s">
        <v>35</v>
      </c>
      <c r="F5" s="719"/>
      <c r="G5" s="720"/>
      <c r="H5" s="720"/>
      <c r="I5" s="216" t="s">
        <v>35</v>
      </c>
      <c r="J5" s="725"/>
      <c r="K5" s="720"/>
      <c r="L5" s="720"/>
      <c r="M5" s="215" t="s">
        <v>35</v>
      </c>
      <c r="N5" s="719"/>
      <c r="O5" s="708"/>
      <c r="P5" s="708"/>
      <c r="Q5" s="233" t="s">
        <v>35</v>
      </c>
      <c r="R5" s="709"/>
      <c r="S5" s="502"/>
    </row>
    <row r="6" spans="1:19" s="205" customFormat="1" ht="26.25" customHeight="1">
      <c r="A6" s="710" t="s">
        <v>36</v>
      </c>
      <c r="B6" s="711"/>
      <c r="C6" s="247">
        <f>SUM(C7:C26)</f>
        <v>38711002</v>
      </c>
      <c r="D6" s="247">
        <f>SUM(D7:D26)</f>
        <v>36898236</v>
      </c>
      <c r="E6" s="6">
        <v>97.86</v>
      </c>
      <c r="F6" s="248">
        <f>SUM(F7:F26)</f>
        <v>100.00000000000001</v>
      </c>
      <c r="G6" s="247">
        <f>SUM(G7:G26)</f>
        <v>46301092</v>
      </c>
      <c r="H6" s="247">
        <f>SUM(H7:H26)</f>
        <v>42922452</v>
      </c>
      <c r="I6" s="248">
        <f>ROUND(H6/D6,5)*100</f>
        <v>116.327</v>
      </c>
      <c r="J6" s="248">
        <f>SUM(J7:J26)</f>
        <v>99.999999999999986</v>
      </c>
      <c r="K6" s="247">
        <f>SUM(K7:K26)</f>
        <v>45436484</v>
      </c>
      <c r="L6" s="247">
        <f>SUM(L7:L26)</f>
        <v>42982464</v>
      </c>
      <c r="M6" s="248">
        <f>ROUND(L6/H6,5)*100</f>
        <v>100.14</v>
      </c>
      <c r="N6" s="248">
        <f>SUM(N7:N26)</f>
        <v>99.999999999999972</v>
      </c>
      <c r="O6" s="249">
        <f>SUM(O7:O26)</f>
        <v>47924129</v>
      </c>
      <c r="P6" s="249">
        <f>SUM(P7:P26)</f>
        <v>44681008</v>
      </c>
      <c r="Q6" s="250">
        <f>ROUND(P6/L6,5)*100</f>
        <v>103.952</v>
      </c>
      <c r="R6" s="242">
        <f>P6/P6*100</f>
        <v>100</v>
      </c>
      <c r="S6" s="7"/>
    </row>
    <row r="7" spans="1:19" ht="26.25" customHeight="1">
      <c r="A7" s="156"/>
      <c r="B7" s="530" t="s">
        <v>37</v>
      </c>
      <c r="C7" s="246">
        <v>13410248</v>
      </c>
      <c r="D7" s="246">
        <v>13646826</v>
      </c>
      <c r="E7" s="6">
        <v>101.68</v>
      </c>
      <c r="F7" s="148">
        <f>D7/D6*100</f>
        <v>36.985036357835646</v>
      </c>
      <c r="G7" s="246">
        <v>13228664</v>
      </c>
      <c r="H7" s="246">
        <v>13509102</v>
      </c>
      <c r="I7" s="148">
        <f>ROUND(H7/D7,5)*100</f>
        <v>98.991</v>
      </c>
      <c r="J7" s="148">
        <f>H7/H6*100</f>
        <v>31.473276503401998</v>
      </c>
      <c r="K7" s="246">
        <v>13741360</v>
      </c>
      <c r="L7" s="246">
        <v>13984803</v>
      </c>
      <c r="M7" s="148">
        <f>ROUND(L7/H7,5)*100</f>
        <v>103.521</v>
      </c>
      <c r="N7" s="148">
        <f>L7/L6*100</f>
        <v>32.536066336262152</v>
      </c>
      <c r="O7" s="252">
        <v>13952613</v>
      </c>
      <c r="P7" s="252">
        <v>14333664</v>
      </c>
      <c r="Q7" s="206">
        <f>ROUND(P7/L7,5)*100</f>
        <v>102.495</v>
      </c>
      <c r="R7" s="243">
        <f t="shared" ref="R7:R25" si="0">P7/$P$6*100</f>
        <v>32.079992465702659</v>
      </c>
      <c r="S7" s="502"/>
    </row>
    <row r="8" spans="1:19" ht="26.25" customHeight="1">
      <c r="A8" s="156"/>
      <c r="B8" s="530" t="s">
        <v>38</v>
      </c>
      <c r="C8" s="246">
        <v>186702</v>
      </c>
      <c r="D8" s="246">
        <v>192705</v>
      </c>
      <c r="E8" s="6">
        <v>97.98</v>
      </c>
      <c r="F8" s="148">
        <f>D8/D6*100</f>
        <v>0.52226073896865965</v>
      </c>
      <c r="G8" s="246">
        <v>183533</v>
      </c>
      <c r="H8" s="246">
        <v>181781</v>
      </c>
      <c r="I8" s="148">
        <f t="shared" ref="I8:I14" si="1">ROUND(H8/D8,5)*100</f>
        <v>94.331000000000003</v>
      </c>
      <c r="J8" s="148">
        <f>H8/H6*100</f>
        <v>0.42351028780927985</v>
      </c>
      <c r="K8" s="246">
        <v>183465</v>
      </c>
      <c r="L8" s="246">
        <v>173061</v>
      </c>
      <c r="M8" s="148">
        <f t="shared" ref="M8:M14" si="2">ROUND(L8/H8,5)*100</f>
        <v>95.203000000000003</v>
      </c>
      <c r="N8" s="148">
        <f>L8/L6*100</f>
        <v>0.40263164066164281</v>
      </c>
      <c r="O8" s="252">
        <v>172199</v>
      </c>
      <c r="P8" s="252">
        <v>164562</v>
      </c>
      <c r="Q8" s="206">
        <f t="shared" ref="Q8:Q14" si="3">ROUND(P8/L8,5)*100</f>
        <v>95.088999999999999</v>
      </c>
      <c r="R8" s="243">
        <f t="shared" si="0"/>
        <v>0.36830413494700032</v>
      </c>
      <c r="S8" s="502"/>
    </row>
    <row r="9" spans="1:19" ht="26.25" customHeight="1">
      <c r="A9" s="156"/>
      <c r="B9" s="530" t="s">
        <v>39</v>
      </c>
      <c r="C9" s="246">
        <v>33410</v>
      </c>
      <c r="D9" s="246">
        <v>34829</v>
      </c>
      <c r="E9" s="6">
        <v>107.81</v>
      </c>
      <c r="F9" s="148">
        <f>D9/D6*100</f>
        <v>9.4392046275599731E-2</v>
      </c>
      <c r="G9" s="246">
        <v>62582</v>
      </c>
      <c r="H9" s="246">
        <v>58031</v>
      </c>
      <c r="I9" s="148">
        <f t="shared" si="1"/>
        <v>166.61699999999999</v>
      </c>
      <c r="J9" s="148">
        <f>H9/H6*100</f>
        <v>0.13519963864133391</v>
      </c>
      <c r="K9" s="246">
        <v>28462</v>
      </c>
      <c r="L9" s="246">
        <v>26376</v>
      </c>
      <c r="M9" s="148">
        <f t="shared" si="2"/>
        <v>45.451999999999998</v>
      </c>
      <c r="N9" s="148">
        <f>L9/L6*100</f>
        <v>6.1364560207623271E-2</v>
      </c>
      <c r="O9" s="252">
        <v>22227</v>
      </c>
      <c r="P9" s="252">
        <v>21334</v>
      </c>
      <c r="Q9" s="206">
        <f t="shared" si="3"/>
        <v>80.884</v>
      </c>
      <c r="R9" s="243">
        <f t="shared" si="0"/>
        <v>4.7747356102619709E-2</v>
      </c>
      <c r="S9" s="502"/>
    </row>
    <row r="10" spans="1:19" ht="26.25" customHeight="1">
      <c r="A10" s="156"/>
      <c r="B10" s="530" t="s">
        <v>40</v>
      </c>
      <c r="C10" s="246">
        <v>9522</v>
      </c>
      <c r="D10" s="246">
        <v>8384</v>
      </c>
      <c r="E10" s="6">
        <v>130.43</v>
      </c>
      <c r="F10" s="148">
        <f>D10/D6*100</f>
        <v>2.2721953428884785E-2</v>
      </c>
      <c r="G10" s="246">
        <v>7637</v>
      </c>
      <c r="H10" s="246">
        <v>9171</v>
      </c>
      <c r="I10" s="148">
        <f t="shared" si="1"/>
        <v>109.38699999999999</v>
      </c>
      <c r="J10" s="148">
        <f>H10/H6*100</f>
        <v>2.1366440109246321E-2</v>
      </c>
      <c r="K10" s="246">
        <v>11290</v>
      </c>
      <c r="L10" s="246">
        <v>18772</v>
      </c>
      <c r="M10" s="148">
        <f t="shared" si="2"/>
        <v>204.68899999999999</v>
      </c>
      <c r="N10" s="148">
        <f>L10/L6*100</f>
        <v>4.3673624667026997E-2</v>
      </c>
      <c r="O10" s="252">
        <v>29652</v>
      </c>
      <c r="P10" s="252">
        <v>31761</v>
      </c>
      <c r="Q10" s="206">
        <f t="shared" si="3"/>
        <v>169.19299999999998</v>
      </c>
      <c r="R10" s="243">
        <f t="shared" si="0"/>
        <v>7.1083893183430419E-2</v>
      </c>
      <c r="S10" s="502"/>
    </row>
    <row r="11" spans="1:19" ht="26.25" customHeight="1">
      <c r="A11" s="156"/>
      <c r="B11" s="8" t="s">
        <v>41</v>
      </c>
      <c r="C11" s="246">
        <v>2377</v>
      </c>
      <c r="D11" s="246">
        <v>2204</v>
      </c>
      <c r="E11" s="6">
        <v>87.6</v>
      </c>
      <c r="F11" s="148">
        <f>D11/D6*100</f>
        <v>5.9731852763909906E-3</v>
      </c>
      <c r="G11" s="246">
        <v>2150</v>
      </c>
      <c r="H11" s="246">
        <v>2413</v>
      </c>
      <c r="I11" s="148">
        <f t="shared" si="1"/>
        <v>109.483</v>
      </c>
      <c r="J11" s="148">
        <f>H11/H6*100</f>
        <v>5.6217664358969984E-3</v>
      </c>
      <c r="K11" s="246">
        <v>22416</v>
      </c>
      <c r="L11" s="246">
        <v>30797</v>
      </c>
      <c r="M11" s="148">
        <f t="shared" si="2"/>
        <v>1276.2950000000001</v>
      </c>
      <c r="N11" s="148">
        <f>L11/L6*100</f>
        <v>7.165015016356438E-2</v>
      </c>
      <c r="O11" s="252">
        <v>25920</v>
      </c>
      <c r="P11" s="252">
        <v>23884</v>
      </c>
      <c r="Q11" s="206">
        <f t="shared" si="3"/>
        <v>77.553000000000011</v>
      </c>
      <c r="R11" s="243">
        <f t="shared" si="0"/>
        <v>5.3454478914173112E-2</v>
      </c>
      <c r="S11" s="502"/>
    </row>
    <row r="12" spans="1:19" ht="26.25" customHeight="1">
      <c r="A12" s="156"/>
      <c r="B12" s="530" t="s">
        <v>42</v>
      </c>
      <c r="C12" s="246">
        <v>931075</v>
      </c>
      <c r="D12" s="246">
        <v>931004</v>
      </c>
      <c r="E12" s="6">
        <v>98.7</v>
      </c>
      <c r="F12" s="148">
        <f>D12/D6*100</f>
        <v>2.5231666901366236</v>
      </c>
      <c r="G12" s="246">
        <v>959581</v>
      </c>
      <c r="H12" s="246">
        <v>960977</v>
      </c>
      <c r="I12" s="148">
        <f t="shared" si="1"/>
        <v>103.21899999999999</v>
      </c>
      <c r="J12" s="148">
        <f>H12/H6*100</f>
        <v>2.2388679006502237</v>
      </c>
      <c r="K12" s="246">
        <v>942248</v>
      </c>
      <c r="L12" s="246">
        <v>942248</v>
      </c>
      <c r="M12" s="148">
        <f t="shared" si="2"/>
        <v>98.051000000000002</v>
      </c>
      <c r="N12" s="148">
        <f>L12/L6*100</f>
        <v>2.1921684154728776</v>
      </c>
      <c r="O12" s="252">
        <v>1139286</v>
      </c>
      <c r="P12" s="252">
        <v>1122142</v>
      </c>
      <c r="Q12" s="206">
        <f t="shared" si="3"/>
        <v>119.092</v>
      </c>
      <c r="R12" s="243">
        <f t="shared" si="0"/>
        <v>2.5114518454910417</v>
      </c>
      <c r="S12" s="502"/>
    </row>
    <row r="13" spans="1:19" ht="26.25" customHeight="1">
      <c r="A13" s="156"/>
      <c r="B13" s="530" t="s">
        <v>43</v>
      </c>
      <c r="C13" s="246">
        <v>26584</v>
      </c>
      <c r="D13" s="246">
        <v>27490</v>
      </c>
      <c r="E13" s="6">
        <v>77.709999999999994</v>
      </c>
      <c r="F13" s="148">
        <f>D13/D6*100</f>
        <v>7.4502206555348602E-2</v>
      </c>
      <c r="G13" s="246">
        <v>36146</v>
      </c>
      <c r="H13" s="246">
        <v>37391</v>
      </c>
      <c r="I13" s="148">
        <f t="shared" si="1"/>
        <v>136.017</v>
      </c>
      <c r="J13" s="148">
        <f>H13/H6*100</f>
        <v>8.7112917034655887E-2</v>
      </c>
      <c r="K13" s="246">
        <v>41308</v>
      </c>
      <c r="L13" s="246">
        <v>36626</v>
      </c>
      <c r="M13" s="148">
        <f t="shared" si="2"/>
        <v>97.953999999999994</v>
      </c>
      <c r="N13" s="148">
        <f>L13/L6*100</f>
        <v>8.521149462255119E-2</v>
      </c>
      <c r="O13" s="252">
        <v>15587</v>
      </c>
      <c r="P13" s="252">
        <v>15792</v>
      </c>
      <c r="Q13" s="206">
        <f t="shared" si="3"/>
        <v>43.116999999999997</v>
      </c>
      <c r="R13" s="243">
        <f t="shared" si="0"/>
        <v>3.5343875858843653E-2</v>
      </c>
      <c r="S13" s="502"/>
    </row>
    <row r="14" spans="1:19" ht="26.25" customHeight="1">
      <c r="A14" s="156"/>
      <c r="B14" s="9" t="s">
        <v>44</v>
      </c>
      <c r="C14" s="246">
        <v>533201</v>
      </c>
      <c r="D14" s="246">
        <v>533201</v>
      </c>
      <c r="E14" s="6">
        <v>96.47</v>
      </c>
      <c r="F14" s="148">
        <f>D14/D6*100</f>
        <v>1.44505824072457</v>
      </c>
      <c r="G14" s="246">
        <v>513341</v>
      </c>
      <c r="H14" s="246">
        <v>513341</v>
      </c>
      <c r="I14" s="148">
        <f t="shared" si="1"/>
        <v>96.275000000000006</v>
      </c>
      <c r="J14" s="148">
        <f>H14/H6*100</f>
        <v>1.195973147107253</v>
      </c>
      <c r="K14" s="246">
        <v>513341</v>
      </c>
      <c r="L14" s="246">
        <v>503286</v>
      </c>
      <c r="M14" s="148">
        <f t="shared" si="2"/>
        <v>98.040999999999997</v>
      </c>
      <c r="N14" s="148">
        <f>L14/L6*100</f>
        <v>1.1709100716050156</v>
      </c>
      <c r="O14" s="252">
        <v>492532</v>
      </c>
      <c r="P14" s="252">
        <v>492532</v>
      </c>
      <c r="Q14" s="206">
        <f t="shared" si="3"/>
        <v>97.863</v>
      </c>
      <c r="R14" s="243">
        <f t="shared" si="0"/>
        <v>1.1023296520078507</v>
      </c>
      <c r="S14" s="502"/>
    </row>
    <row r="15" spans="1:19" ht="26.25" customHeight="1">
      <c r="A15" s="156"/>
      <c r="B15" s="9" t="s">
        <v>45</v>
      </c>
      <c r="C15" s="246">
        <v>4699907</v>
      </c>
      <c r="D15" s="246">
        <v>4793659</v>
      </c>
      <c r="E15" s="6">
        <v>104.78</v>
      </c>
      <c r="F15" s="148">
        <f>D15/D6*100</f>
        <v>12.991566859727385</v>
      </c>
      <c r="G15" s="246">
        <v>4966037</v>
      </c>
      <c r="H15" s="246">
        <v>5156009</v>
      </c>
      <c r="I15" s="148">
        <f>ROUND(H15/D15,5)*100</f>
        <v>107.559</v>
      </c>
      <c r="J15" s="148">
        <f>H15/H6*100</f>
        <v>12.012382237622399</v>
      </c>
      <c r="K15" s="246">
        <v>4778528</v>
      </c>
      <c r="L15" s="246">
        <v>4928154</v>
      </c>
      <c r="M15" s="148">
        <f>ROUND(L15/H15,5)*100</f>
        <v>95.581000000000003</v>
      </c>
      <c r="N15" s="148">
        <f>L15/L6*100</f>
        <v>11.465499046308745</v>
      </c>
      <c r="O15" s="252">
        <v>4905077</v>
      </c>
      <c r="P15" s="252">
        <v>4992348</v>
      </c>
      <c r="Q15" s="206">
        <f>ROUND(P15/L15,5)*100</f>
        <v>101.30300000000001</v>
      </c>
      <c r="R15" s="243">
        <f t="shared" si="0"/>
        <v>11.173311040789411</v>
      </c>
      <c r="S15" s="502"/>
    </row>
    <row r="16" spans="1:19" ht="26.25" customHeight="1">
      <c r="A16" s="156"/>
      <c r="B16" s="10" t="s">
        <v>46</v>
      </c>
      <c r="C16" s="246">
        <v>17000</v>
      </c>
      <c r="D16" s="246">
        <v>17409</v>
      </c>
      <c r="E16" s="6">
        <v>102.57</v>
      </c>
      <c r="F16" s="148">
        <f>D16/D6*100</f>
        <v>4.718111727617548E-2</v>
      </c>
      <c r="G16" s="246">
        <v>16500</v>
      </c>
      <c r="H16" s="246">
        <v>18008</v>
      </c>
      <c r="I16" s="148">
        <f>ROUND(H16/D16,5)*100</f>
        <v>103.441</v>
      </c>
      <c r="J16" s="148">
        <f>H16/H6*100</f>
        <v>4.1954732688617137E-2</v>
      </c>
      <c r="K16" s="246">
        <v>16500</v>
      </c>
      <c r="L16" s="246">
        <v>17739</v>
      </c>
      <c r="M16" s="148">
        <f>ROUND(L16/H16,5)*100</f>
        <v>98.506</v>
      </c>
      <c r="N16" s="148">
        <f>L16/L6*100</f>
        <v>4.1270318984039635E-2</v>
      </c>
      <c r="O16" s="252">
        <v>17500</v>
      </c>
      <c r="P16" s="252">
        <v>16566</v>
      </c>
      <c r="Q16" s="206">
        <f>ROUND(P16/L16,5)*100</f>
        <v>93.387</v>
      </c>
      <c r="R16" s="243">
        <f t="shared" si="0"/>
        <v>3.707615548870339E-2</v>
      </c>
      <c r="S16" s="502"/>
    </row>
    <row r="17" spans="1:19" ht="26.25" customHeight="1">
      <c r="A17" s="156"/>
      <c r="B17" s="530" t="s">
        <v>47</v>
      </c>
      <c r="C17" s="246">
        <v>633830</v>
      </c>
      <c r="D17" s="246">
        <v>627352</v>
      </c>
      <c r="E17" s="6">
        <v>115.64</v>
      </c>
      <c r="F17" s="148">
        <f>D17/D6*100</f>
        <v>1.7002222003241565</v>
      </c>
      <c r="G17" s="246">
        <v>649976</v>
      </c>
      <c r="H17" s="246">
        <v>634893</v>
      </c>
      <c r="I17" s="148">
        <f>ROUND(H17/D17,5)*100</f>
        <v>101.202</v>
      </c>
      <c r="J17" s="148">
        <f>H17/H6*100</f>
        <v>1.4791629331893714</v>
      </c>
      <c r="K17" s="246">
        <v>653495</v>
      </c>
      <c r="L17" s="246">
        <v>646415</v>
      </c>
      <c r="M17" s="148">
        <f t="shared" ref="M17:M27" si="4">ROUND(L17/H17,5)*100</f>
        <v>101.81500000000001</v>
      </c>
      <c r="N17" s="148">
        <f>L17/L6*100</f>
        <v>1.503904010714695</v>
      </c>
      <c r="O17" s="252">
        <v>714396</v>
      </c>
      <c r="P17" s="252">
        <v>671139</v>
      </c>
      <c r="Q17" s="206">
        <f t="shared" ref="Q17:Q33" si="5">ROUND(P17/L17,5)*100</f>
        <v>103.82499999999999</v>
      </c>
      <c r="R17" s="243">
        <f t="shared" si="0"/>
        <v>1.5020677241659364</v>
      </c>
      <c r="S17" s="502"/>
    </row>
    <row r="18" spans="1:19" ht="26.25" customHeight="1">
      <c r="A18" s="156"/>
      <c r="B18" s="530" t="s">
        <v>48</v>
      </c>
      <c r="C18" s="246">
        <v>475090</v>
      </c>
      <c r="D18" s="246">
        <v>481446</v>
      </c>
      <c r="E18" s="6">
        <v>106.52</v>
      </c>
      <c r="F18" s="148">
        <f>D18/D6*100</f>
        <v>1.304794082839082</v>
      </c>
      <c r="G18" s="246">
        <v>481942</v>
      </c>
      <c r="H18" s="246">
        <v>506807</v>
      </c>
      <c r="I18" s="148">
        <f t="shared" ref="I18:I29" si="6">ROUND(H18/D18,5)*100</f>
        <v>105.268</v>
      </c>
      <c r="J18" s="148">
        <f>H18/H6*100</f>
        <v>1.1807503448311854</v>
      </c>
      <c r="K18" s="246">
        <v>478117</v>
      </c>
      <c r="L18" s="246">
        <v>508853</v>
      </c>
      <c r="M18" s="148">
        <f t="shared" si="4"/>
        <v>100.40400000000001</v>
      </c>
      <c r="N18" s="148">
        <f>L18/L6*100</f>
        <v>1.1838618651550548</v>
      </c>
      <c r="O18" s="252">
        <v>508539</v>
      </c>
      <c r="P18" s="252">
        <v>521480</v>
      </c>
      <c r="Q18" s="206">
        <f t="shared" si="5"/>
        <v>102.48099999999999</v>
      </c>
      <c r="R18" s="243">
        <f t="shared" si="0"/>
        <v>1.1671178053995559</v>
      </c>
      <c r="S18" s="502"/>
    </row>
    <row r="19" spans="1:19" ht="26.25" customHeight="1">
      <c r="A19" s="156"/>
      <c r="B19" s="530" t="s">
        <v>49</v>
      </c>
      <c r="C19" s="246">
        <v>9639049</v>
      </c>
      <c r="D19" s="246">
        <v>8748058</v>
      </c>
      <c r="E19" s="6">
        <v>94.85</v>
      </c>
      <c r="F19" s="148">
        <f>D19/D6*100</f>
        <v>23.708607641839571</v>
      </c>
      <c r="G19" s="246">
        <v>8868813</v>
      </c>
      <c r="H19" s="246">
        <v>8269045</v>
      </c>
      <c r="I19" s="148">
        <f t="shared" si="6"/>
        <v>94.524000000000001</v>
      </c>
      <c r="J19" s="148">
        <f>H19/H6*100</f>
        <v>19.265080662213798</v>
      </c>
      <c r="K19" s="246">
        <v>9446940</v>
      </c>
      <c r="L19" s="246">
        <v>8861903</v>
      </c>
      <c r="M19" s="148">
        <f t="shared" si="4"/>
        <v>107.17000000000002</v>
      </c>
      <c r="N19" s="148">
        <f>L19/L6*100</f>
        <v>20.617484842190525</v>
      </c>
      <c r="O19" s="252">
        <v>10795769</v>
      </c>
      <c r="P19" s="252">
        <v>10447629</v>
      </c>
      <c r="Q19" s="206">
        <f t="shared" si="5"/>
        <v>117.89400000000001</v>
      </c>
      <c r="R19" s="243">
        <f t="shared" si="0"/>
        <v>23.382706585312487</v>
      </c>
      <c r="S19" s="502"/>
    </row>
    <row r="20" spans="1:19" ht="26.25" customHeight="1">
      <c r="A20" s="156"/>
      <c r="B20" s="530" t="s">
        <v>50</v>
      </c>
      <c r="C20" s="246">
        <v>3094768</v>
      </c>
      <c r="D20" s="246">
        <v>2729153</v>
      </c>
      <c r="E20" s="6">
        <v>99.753</v>
      </c>
      <c r="F20" s="148">
        <f>D20/D6*100</f>
        <v>7.396432176324093</v>
      </c>
      <c r="G20" s="246">
        <v>6847823</v>
      </c>
      <c r="H20" s="246">
        <v>5198500</v>
      </c>
      <c r="I20" s="148">
        <f t="shared" si="6"/>
        <v>190.48000000000002</v>
      </c>
      <c r="J20" s="148">
        <f>H20/H6*100</f>
        <v>12.11137704807731</v>
      </c>
      <c r="K20" s="246">
        <v>7509936</v>
      </c>
      <c r="L20" s="246">
        <v>6095910</v>
      </c>
      <c r="M20" s="148">
        <f t="shared" si="4"/>
        <v>117.26300000000001</v>
      </c>
      <c r="N20" s="148">
        <f>L20/L6*100</f>
        <v>14.182318631151533</v>
      </c>
      <c r="O20" s="252">
        <v>8070837</v>
      </c>
      <c r="P20" s="252">
        <v>6429495</v>
      </c>
      <c r="Q20" s="206">
        <f t="shared" si="5"/>
        <v>105.47200000000001</v>
      </c>
      <c r="R20" s="243">
        <f t="shared" si="0"/>
        <v>14.389771600497465</v>
      </c>
      <c r="S20" s="502"/>
    </row>
    <row r="21" spans="1:19" ht="26.25" customHeight="1">
      <c r="A21" s="156"/>
      <c r="B21" s="530" t="s">
        <v>51</v>
      </c>
      <c r="C21" s="246">
        <v>102966</v>
      </c>
      <c r="D21" s="246">
        <v>104009</v>
      </c>
      <c r="E21" s="6">
        <v>34.07</v>
      </c>
      <c r="F21" s="148">
        <f>D21/D6*100</f>
        <v>0.28188068394380694</v>
      </c>
      <c r="G21" s="246">
        <v>110677</v>
      </c>
      <c r="H21" s="246">
        <v>1018925</v>
      </c>
      <c r="I21" s="148">
        <f t="shared" si="6"/>
        <v>979.65099999999995</v>
      </c>
      <c r="J21" s="148">
        <f>H21/H6*100</f>
        <v>2.3738741673006007</v>
      </c>
      <c r="K21" s="246">
        <v>890371</v>
      </c>
      <c r="L21" s="246">
        <v>892762</v>
      </c>
      <c r="M21" s="148">
        <f t="shared" si="4"/>
        <v>87.617999999999995</v>
      </c>
      <c r="N21" s="148">
        <f>L21/L6*100</f>
        <v>2.0770377426477924</v>
      </c>
      <c r="O21" s="252">
        <v>134203</v>
      </c>
      <c r="P21" s="252">
        <v>243101</v>
      </c>
      <c r="Q21" s="206">
        <f t="shared" si="5"/>
        <v>27.229999999999997</v>
      </c>
      <c r="R21" s="243">
        <f t="shared" si="0"/>
        <v>0.54408127945546791</v>
      </c>
      <c r="S21" s="502"/>
    </row>
    <row r="22" spans="1:19" ht="26.25" customHeight="1">
      <c r="A22" s="156"/>
      <c r="B22" s="530" t="s">
        <v>52</v>
      </c>
      <c r="C22" s="246">
        <v>31898</v>
      </c>
      <c r="D22" s="246">
        <v>28268</v>
      </c>
      <c r="E22" s="6">
        <v>87.26</v>
      </c>
      <c r="F22" s="148">
        <f>D22/D6*100</f>
        <v>7.6610708436034722E-2</v>
      </c>
      <c r="G22" s="246">
        <v>7211</v>
      </c>
      <c r="H22" s="246">
        <v>14336</v>
      </c>
      <c r="I22" s="148">
        <f t="shared" si="6"/>
        <v>50.714999999999996</v>
      </c>
      <c r="J22" s="148">
        <f>H22/H6*100</f>
        <v>3.3399769426033718E-2</v>
      </c>
      <c r="K22" s="246">
        <v>21683</v>
      </c>
      <c r="L22" s="246">
        <v>28140</v>
      </c>
      <c r="M22" s="148">
        <f t="shared" si="4"/>
        <v>196.28900000000002</v>
      </c>
      <c r="N22" s="148">
        <f>L22/L6*100</f>
        <v>6.5468559457177708E-2</v>
      </c>
      <c r="O22" s="252">
        <v>8569</v>
      </c>
      <c r="P22" s="252">
        <v>10903</v>
      </c>
      <c r="Q22" s="206">
        <f t="shared" si="5"/>
        <v>38.746000000000002</v>
      </c>
      <c r="R22" s="243">
        <f t="shared" si="0"/>
        <v>2.4401866672300678E-2</v>
      </c>
      <c r="S22" s="502"/>
    </row>
    <row r="23" spans="1:19" ht="26.25" customHeight="1">
      <c r="A23" s="156"/>
      <c r="B23" s="530" t="s">
        <v>53</v>
      </c>
      <c r="C23" s="246">
        <v>595130</v>
      </c>
      <c r="D23" s="246">
        <v>430597</v>
      </c>
      <c r="E23" s="6">
        <v>180.4</v>
      </c>
      <c r="F23" s="148">
        <f>D23/D6*100</f>
        <v>1.1669853268866295</v>
      </c>
      <c r="G23" s="246">
        <v>2791832</v>
      </c>
      <c r="H23" s="246">
        <v>1978787</v>
      </c>
      <c r="I23" s="148">
        <f t="shared" si="6"/>
        <v>459.54499999999996</v>
      </c>
      <c r="J23" s="148">
        <f>H23/H6*100</f>
        <v>4.6101443598795333</v>
      </c>
      <c r="K23" s="246">
        <v>652794</v>
      </c>
      <c r="L23" s="246">
        <v>194520</v>
      </c>
      <c r="M23" s="148">
        <f t="shared" si="4"/>
        <v>9.83</v>
      </c>
      <c r="N23" s="148">
        <f>L23/L6*100</f>
        <v>0.45255665194066125</v>
      </c>
      <c r="O23" s="252">
        <v>1921460</v>
      </c>
      <c r="P23" s="252">
        <v>570559</v>
      </c>
      <c r="Q23" s="206">
        <f t="shared" si="5"/>
        <v>293.31599999999997</v>
      </c>
      <c r="R23" s="243">
        <f t="shared" si="0"/>
        <v>1.2769608957792535</v>
      </c>
      <c r="S23" s="502"/>
    </row>
    <row r="24" spans="1:19" ht="26.25" customHeight="1">
      <c r="A24" s="156"/>
      <c r="B24" s="530" t="s">
        <v>54</v>
      </c>
      <c r="C24" s="246">
        <v>823821</v>
      </c>
      <c r="D24" s="246">
        <v>823822</v>
      </c>
      <c r="E24" s="6">
        <v>88.17</v>
      </c>
      <c r="F24" s="148">
        <f>D24/D6*100</f>
        <v>2.2326866791138742</v>
      </c>
      <c r="G24" s="246">
        <v>1281341</v>
      </c>
      <c r="H24" s="246">
        <v>1281342</v>
      </c>
      <c r="I24" s="148">
        <f t="shared" si="6"/>
        <v>155.536</v>
      </c>
      <c r="J24" s="148">
        <f>H24/H6*100</f>
        <v>2.9852488389992256</v>
      </c>
      <c r="K24" s="246">
        <v>1608334</v>
      </c>
      <c r="L24" s="246">
        <v>1608335</v>
      </c>
      <c r="M24" s="148">
        <f t="shared" si="4"/>
        <v>125.52000000000001</v>
      </c>
      <c r="N24" s="148">
        <f>L24/L6*100</f>
        <v>3.7418399280227397</v>
      </c>
      <c r="O24" s="252">
        <v>1192160</v>
      </c>
      <c r="P24" s="252">
        <v>1192160</v>
      </c>
      <c r="Q24" s="206">
        <f t="shared" si="5"/>
        <v>74.123999999999995</v>
      </c>
      <c r="R24" s="243">
        <f t="shared" si="0"/>
        <v>2.6681582474594125</v>
      </c>
      <c r="S24" s="502"/>
    </row>
    <row r="25" spans="1:19" ht="26.25" customHeight="1">
      <c r="A25" s="156"/>
      <c r="B25" s="530" t="s">
        <v>55</v>
      </c>
      <c r="C25" s="246">
        <v>205829</v>
      </c>
      <c r="D25" s="246">
        <v>354325</v>
      </c>
      <c r="E25" s="6">
        <v>61.63</v>
      </c>
      <c r="F25" s="148">
        <f>D25/D6*100</f>
        <v>0.96027625819293905</v>
      </c>
      <c r="G25" s="246">
        <v>1205460</v>
      </c>
      <c r="H25" s="246">
        <v>330147</v>
      </c>
      <c r="I25" s="148">
        <f t="shared" si="6"/>
        <v>93.176000000000002</v>
      </c>
      <c r="J25" s="148">
        <f>H25/H6*100</f>
        <v>0.76917087588565536</v>
      </c>
      <c r="K25" s="246">
        <v>315376</v>
      </c>
      <c r="L25" s="246">
        <v>382644</v>
      </c>
      <c r="M25" s="148">
        <f t="shared" si="4"/>
        <v>115.90100000000001</v>
      </c>
      <c r="N25" s="148">
        <f>L25/L6*100</f>
        <v>0.89023281680640742</v>
      </c>
      <c r="O25" s="252">
        <v>309322</v>
      </c>
      <c r="P25" s="252">
        <v>344076</v>
      </c>
      <c r="Q25" s="206">
        <f t="shared" si="5"/>
        <v>89.920999999999992</v>
      </c>
      <c r="R25" s="243">
        <f t="shared" si="0"/>
        <v>0.77007215235609716</v>
      </c>
      <c r="S25" s="502"/>
    </row>
    <row r="26" spans="1:19" ht="26.25" customHeight="1">
      <c r="A26" s="156"/>
      <c r="B26" s="530" t="s">
        <v>56</v>
      </c>
      <c r="C26" s="246">
        <v>3258595</v>
      </c>
      <c r="D26" s="246">
        <v>2383495</v>
      </c>
      <c r="E26" s="6">
        <v>82.61</v>
      </c>
      <c r="F26" s="148">
        <f>D26/D6*100</f>
        <v>6.4596448458945304</v>
      </c>
      <c r="G26" s="246">
        <v>4079846</v>
      </c>
      <c r="H26" s="246">
        <v>3243446</v>
      </c>
      <c r="I26" s="148">
        <f t="shared" si="6"/>
        <v>136.07900000000001</v>
      </c>
      <c r="J26" s="148">
        <f>H26/H6*100</f>
        <v>7.5565254286963857</v>
      </c>
      <c r="K26" s="246">
        <v>3580520</v>
      </c>
      <c r="L26" s="246">
        <v>3101120</v>
      </c>
      <c r="M26" s="148">
        <f t="shared" si="4"/>
        <v>95.611999999999995</v>
      </c>
      <c r="N26" s="148">
        <f>L26/L6*100</f>
        <v>7.2148492929581698</v>
      </c>
      <c r="O26" s="252">
        <v>3496281</v>
      </c>
      <c r="P26" s="252">
        <v>3035881</v>
      </c>
      <c r="Q26" s="206">
        <f t="shared" si="5"/>
        <v>97.896000000000001</v>
      </c>
      <c r="R26" s="243">
        <v>6.8</v>
      </c>
      <c r="S26" s="502"/>
    </row>
    <row r="27" spans="1:19" ht="26.25" customHeight="1">
      <c r="A27" s="721" t="s">
        <v>57</v>
      </c>
      <c r="B27" s="722"/>
      <c r="C27" s="246">
        <f>SUM(C28:C33)</f>
        <v>24224235</v>
      </c>
      <c r="D27" s="246">
        <f>SUM(D28:D33)</f>
        <v>22937138</v>
      </c>
      <c r="E27" s="6">
        <v>103.28</v>
      </c>
      <c r="F27" s="148">
        <f>SUM(F28:F33)</f>
        <v>100.00000000000001</v>
      </c>
      <c r="G27" s="246">
        <f>SUM(G28:G33)</f>
        <v>25468294</v>
      </c>
      <c r="H27" s="246">
        <f>SUM(H28:H33)</f>
        <v>24385574</v>
      </c>
      <c r="I27" s="148">
        <f t="shared" si="6"/>
        <v>106.315</v>
      </c>
      <c r="J27" s="148">
        <f>SUM(J28:J33)</f>
        <v>100</v>
      </c>
      <c r="K27" s="246">
        <f>SUM(K28:K33)</f>
        <v>26144029</v>
      </c>
      <c r="L27" s="246">
        <f>SUM(L28:L33)</f>
        <v>24027068</v>
      </c>
      <c r="M27" s="148">
        <f t="shared" si="4"/>
        <v>98.53</v>
      </c>
      <c r="N27" s="148">
        <f>SUM(N28:N33)</f>
        <v>100.00000000000001</v>
      </c>
      <c r="O27" s="252">
        <f>SUM(O28:O33)</f>
        <v>26837630</v>
      </c>
      <c r="P27" s="252">
        <f>SUM(P28:P33)</f>
        <v>24878165</v>
      </c>
      <c r="Q27" s="206">
        <f t="shared" si="5"/>
        <v>103.542</v>
      </c>
      <c r="R27" s="243">
        <f>P27/P27*100</f>
        <v>100</v>
      </c>
      <c r="S27" s="502"/>
    </row>
    <row r="28" spans="1:19" ht="26.25" customHeight="1">
      <c r="A28" s="156"/>
      <c r="B28" s="530" t="s">
        <v>58</v>
      </c>
      <c r="C28" s="246">
        <v>13622123</v>
      </c>
      <c r="D28" s="246">
        <v>13187572</v>
      </c>
      <c r="E28" s="6">
        <v>102.18</v>
      </c>
      <c r="F28" s="148">
        <f>D28/D27*100</f>
        <v>57.494409285064251</v>
      </c>
      <c r="G28" s="246">
        <v>14302108</v>
      </c>
      <c r="H28" s="246">
        <v>13958729</v>
      </c>
      <c r="I28" s="148">
        <f t="shared" si="6"/>
        <v>105.84800000000001</v>
      </c>
      <c r="J28" s="148">
        <f>H28/H27*100</f>
        <v>57.241748748665913</v>
      </c>
      <c r="K28" s="246">
        <v>14702857</v>
      </c>
      <c r="L28" s="246">
        <v>13909492</v>
      </c>
      <c r="M28" s="148">
        <f>ROUND(L28/H28,5)*100</f>
        <v>99.646999999999991</v>
      </c>
      <c r="N28" s="148">
        <f>L28/L27*100</f>
        <v>57.890925351357893</v>
      </c>
      <c r="O28" s="252">
        <v>15034510</v>
      </c>
      <c r="P28" s="252">
        <v>14142349</v>
      </c>
      <c r="Q28" s="206">
        <f>ROUND(P28/L28,5)*100</f>
        <v>101.67399999999999</v>
      </c>
      <c r="R28" s="243">
        <v>56.84</v>
      </c>
      <c r="S28" s="502"/>
    </row>
    <row r="29" spans="1:19" ht="26.25" customHeight="1">
      <c r="A29" s="156"/>
      <c r="B29" s="8" t="s">
        <v>59</v>
      </c>
      <c r="C29" s="246">
        <v>2442946</v>
      </c>
      <c r="D29" s="246">
        <v>2080429</v>
      </c>
      <c r="E29" s="6">
        <v>100.2</v>
      </c>
      <c r="F29" s="148">
        <f>D29/D27*100</f>
        <v>9.0701333357282845</v>
      </c>
      <c r="G29" s="246">
        <v>2543372</v>
      </c>
      <c r="H29" s="246">
        <v>2070826</v>
      </c>
      <c r="I29" s="148">
        <f t="shared" si="6"/>
        <v>99.538000000000011</v>
      </c>
      <c r="J29" s="148">
        <f>H29/H27*100</f>
        <v>8.4920125316713886</v>
      </c>
      <c r="K29" s="246">
        <v>2584996</v>
      </c>
      <c r="L29" s="246">
        <v>1740215</v>
      </c>
      <c r="M29" s="148">
        <f t="shared" ref="M29" si="7">ROUND(L29/H29,5)*100</f>
        <v>84.035000000000011</v>
      </c>
      <c r="N29" s="148">
        <f>L29/L27*100</f>
        <v>7.2427272441231692</v>
      </c>
      <c r="O29" s="252">
        <v>2702519</v>
      </c>
      <c r="P29" s="252">
        <v>1927479</v>
      </c>
      <c r="Q29" s="206">
        <f t="shared" si="5"/>
        <v>110.761</v>
      </c>
      <c r="R29" s="243">
        <f t="shared" ref="R29:R33" si="8">P29/$P$27*100</f>
        <v>7.7476735120938374</v>
      </c>
      <c r="S29" s="502"/>
    </row>
    <row r="30" spans="1:19" ht="26.25" customHeight="1">
      <c r="A30" s="156"/>
      <c r="B30" s="530" t="s">
        <v>60</v>
      </c>
      <c r="C30" s="323">
        <v>0</v>
      </c>
      <c r="D30" s="323">
        <v>0</v>
      </c>
      <c r="E30" s="323">
        <v>0</v>
      </c>
      <c r="F30" s="323">
        <f>D30/D27*100</f>
        <v>0</v>
      </c>
      <c r="G30" s="223">
        <v>0</v>
      </c>
      <c r="H30" s="223">
        <v>0</v>
      </c>
      <c r="I30" s="323">
        <v>0</v>
      </c>
      <c r="J30" s="323">
        <f>H30/H27*100</f>
        <v>0</v>
      </c>
      <c r="K30" s="223">
        <v>0</v>
      </c>
      <c r="L30" s="223">
        <v>0</v>
      </c>
      <c r="M30" s="223">
        <v>0</v>
      </c>
      <c r="N30" s="223">
        <f>L30/L27*100</f>
        <v>0</v>
      </c>
      <c r="O30" s="323">
        <v>0</v>
      </c>
      <c r="P30" s="323">
        <v>0</v>
      </c>
      <c r="Q30" s="323">
        <v>0</v>
      </c>
      <c r="R30" s="254">
        <f>P30/$P$27*100</f>
        <v>0</v>
      </c>
      <c r="S30" s="502"/>
    </row>
    <row r="31" spans="1:19" ht="26.25" customHeight="1">
      <c r="A31" s="156"/>
      <c r="B31" s="530" t="s">
        <v>61</v>
      </c>
      <c r="C31" s="246">
        <v>2376149</v>
      </c>
      <c r="D31" s="246">
        <v>1981696</v>
      </c>
      <c r="E31" s="6">
        <v>104.67</v>
      </c>
      <c r="F31" s="148">
        <f>D31/D27*100</f>
        <v>8.6396829456229458</v>
      </c>
      <c r="G31" s="246">
        <v>2445215</v>
      </c>
      <c r="H31" s="246">
        <v>2241650</v>
      </c>
      <c r="I31" s="148">
        <f t="shared" ref="I31:I33" si="9">ROUND(H31/D31,5)*100</f>
        <v>113.11800000000001</v>
      </c>
      <c r="J31" s="148">
        <f>H31/H27*100</f>
        <v>9.1925250560023724</v>
      </c>
      <c r="K31" s="246">
        <v>2018246</v>
      </c>
      <c r="L31" s="246">
        <v>1804481</v>
      </c>
      <c r="M31" s="148">
        <f t="shared" ref="M31:M32" si="10">ROUND(L31/H31,5)*100</f>
        <v>80.498000000000005</v>
      </c>
      <c r="N31" s="148">
        <f>L31/L27*100</f>
        <v>7.510200578780565</v>
      </c>
      <c r="O31" s="252">
        <v>2077685</v>
      </c>
      <c r="P31" s="252">
        <v>1875861</v>
      </c>
      <c r="Q31" s="206">
        <f t="shared" si="5"/>
        <v>103.956</v>
      </c>
      <c r="R31" s="243">
        <f t="shared" si="8"/>
        <v>7.5401903637185459</v>
      </c>
      <c r="S31" s="502"/>
    </row>
    <row r="32" spans="1:19" ht="26.25" customHeight="1">
      <c r="A32" s="156"/>
      <c r="B32" s="530" t="s">
        <v>62</v>
      </c>
      <c r="C32" s="246">
        <v>5089136</v>
      </c>
      <c r="D32" s="246">
        <v>4989954</v>
      </c>
      <c r="E32" s="6">
        <v>107.27</v>
      </c>
      <c r="F32" s="148">
        <f>D32/D27*100</f>
        <v>21.754911183775413</v>
      </c>
      <c r="G32" s="246">
        <v>5459533</v>
      </c>
      <c r="H32" s="246">
        <v>5361148</v>
      </c>
      <c r="I32" s="148">
        <f t="shared" si="9"/>
        <v>107.43899999999999</v>
      </c>
      <c r="J32" s="148">
        <f>H32/H27*100</f>
        <v>21.98491616395825</v>
      </c>
      <c r="K32" s="246">
        <v>6029827</v>
      </c>
      <c r="L32" s="246">
        <v>5743808</v>
      </c>
      <c r="M32" s="148">
        <f t="shared" si="10"/>
        <v>107.13800000000001</v>
      </c>
      <c r="N32" s="148">
        <f>L32/L27*100</f>
        <v>23.905571832568167</v>
      </c>
      <c r="O32" s="252">
        <v>6175978</v>
      </c>
      <c r="P32" s="252">
        <v>6072155</v>
      </c>
      <c r="Q32" s="206">
        <f t="shared" si="5"/>
        <v>105.717</v>
      </c>
      <c r="R32" s="243">
        <f t="shared" si="8"/>
        <v>24.407567841116897</v>
      </c>
      <c r="S32" s="502"/>
    </row>
    <row r="33" spans="1:19" ht="26.25" customHeight="1" thickBot="1">
      <c r="A33" s="240"/>
      <c r="B33" s="241" t="s">
        <v>63</v>
      </c>
      <c r="C33" s="255">
        <v>693881</v>
      </c>
      <c r="D33" s="255">
        <v>697487</v>
      </c>
      <c r="E33" s="256">
        <v>107.24</v>
      </c>
      <c r="F33" s="490">
        <f>D33/D27*100</f>
        <v>3.0408632498091088</v>
      </c>
      <c r="G33" s="255">
        <v>718066</v>
      </c>
      <c r="H33" s="255">
        <v>753221</v>
      </c>
      <c r="I33" s="257">
        <f t="shared" si="9"/>
        <v>107.99099999999999</v>
      </c>
      <c r="J33" s="490">
        <f>H33/H27*100</f>
        <v>3.088797499702078</v>
      </c>
      <c r="K33" s="255">
        <v>808103</v>
      </c>
      <c r="L33" s="255">
        <v>829072</v>
      </c>
      <c r="M33" s="257">
        <f>ROUND(L33/H33,5)*100</f>
        <v>110.07000000000001</v>
      </c>
      <c r="N33" s="257">
        <f>L33/L27*100</f>
        <v>3.450574993170203</v>
      </c>
      <c r="O33" s="636">
        <v>846938</v>
      </c>
      <c r="P33" s="636">
        <v>860321</v>
      </c>
      <c r="Q33" s="259">
        <f t="shared" si="5"/>
        <v>103.76900000000001</v>
      </c>
      <c r="R33" s="260">
        <f t="shared" si="8"/>
        <v>3.4581368842919082</v>
      </c>
      <c r="S33" s="502"/>
    </row>
    <row r="34" spans="1:19" ht="15" customHeight="1">
      <c r="A34" s="501" t="s">
        <v>339</v>
      </c>
      <c r="B34" s="501"/>
      <c r="C34" s="11"/>
      <c r="D34" s="11"/>
      <c r="E34" s="12"/>
      <c r="F34" s="12"/>
      <c r="G34" s="11"/>
      <c r="H34" s="11"/>
      <c r="I34" s="12"/>
      <c r="J34" s="12"/>
      <c r="K34" s="11"/>
      <c r="L34" s="11"/>
      <c r="M34" s="12"/>
      <c r="N34" s="12"/>
      <c r="O34" s="11"/>
      <c r="P34" s="11"/>
      <c r="R34" s="261" t="s">
        <v>28</v>
      </c>
    </row>
    <row r="35" spans="1:19" ht="15.75" customHeight="1">
      <c r="B35" s="28" t="s">
        <v>340</v>
      </c>
    </row>
    <row r="36" spans="1:19" ht="24.95" customHeight="1">
      <c r="D36" s="211">
        <v>561826</v>
      </c>
      <c r="H36" s="211">
        <v>626946</v>
      </c>
      <c r="I36" s="6">
        <f>ROUND(H36/D36,5)*100</f>
        <v>111.59099999999999</v>
      </c>
    </row>
  </sheetData>
  <sheetProtection selectLockedCells="1" selectUnlockedCells="1"/>
  <mergeCells count="19">
    <mergeCell ref="G3:J3"/>
    <mergeCell ref="R4:R5"/>
    <mergeCell ref="A6:B6"/>
    <mergeCell ref="A3:B5"/>
    <mergeCell ref="C3:F3"/>
    <mergeCell ref="K3:N3"/>
    <mergeCell ref="O3:R3"/>
    <mergeCell ref="C4:C5"/>
    <mergeCell ref="D4:D5"/>
    <mergeCell ref="F4:F5"/>
    <mergeCell ref="A27:B27"/>
    <mergeCell ref="O4:O5"/>
    <mergeCell ref="P4:P5"/>
    <mergeCell ref="N4:N5"/>
    <mergeCell ref="H4:H5"/>
    <mergeCell ref="J4:J5"/>
    <mergeCell ref="K4:K5"/>
    <mergeCell ref="L4:L5"/>
    <mergeCell ref="G4:G5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scale="90" firstPageNumber="159" orientation="portrait" useFirstPageNumber="1" verticalDpi="300" r:id="rId1"/>
  <headerFooter scaleWithDoc="0" alignWithMargins="0">
    <oddHeader>&amp;R&amp;"ＭＳ 明朝,標準"&amp;10財　政</oddHeader>
    <oddFooter>&amp;C&amp;"ＭＳ 明朝,標準"&amp;12&amp;A</oddFooter>
  </headerFooter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zoomScale="115" zoomScaleNormal="115" zoomScaleSheetLayoutView="115" workbookViewId="0">
      <pane xSplit="2" ySplit="5" topLeftCell="I6" activePane="bottomRight" state="frozen"/>
      <selection pane="topRight" activeCell="C1" sqref="C1"/>
      <selection pane="bottomLeft" activeCell="A18" sqref="A18"/>
      <selection pane="bottomRight" activeCell="T10" sqref="T10"/>
    </sheetView>
  </sheetViews>
  <sheetFormatPr defaultRowHeight="26.1" customHeight="1"/>
  <cols>
    <col min="1" max="1" width="1.75" style="75" customWidth="1"/>
    <col min="2" max="2" width="17.5" style="75" customWidth="1"/>
    <col min="3" max="3" width="12.5" style="231" customWidth="1"/>
    <col min="4" max="4" width="11.75" style="231" customWidth="1"/>
    <col min="5" max="5" width="7.75" style="212" customWidth="1"/>
    <col min="6" max="6" width="7.875" style="212" customWidth="1"/>
    <col min="7" max="7" width="12" style="231" customWidth="1"/>
    <col min="8" max="8" width="11.875" style="231" customWidth="1"/>
    <col min="9" max="9" width="8.625" style="212" customWidth="1"/>
    <col min="10" max="10" width="7.625" style="212" customWidth="1"/>
    <col min="11" max="12" width="12.625" style="231" customWidth="1"/>
    <col min="13" max="14" width="7.625" style="212" customWidth="1"/>
    <col min="15" max="16" width="12.625" style="231" customWidth="1"/>
    <col min="17" max="17" width="9.125" style="212" customWidth="1"/>
    <col min="18" max="18" width="7.625" style="212" customWidth="1"/>
    <col min="19" max="16384" width="9" style="75"/>
  </cols>
  <sheetData>
    <row r="1" spans="1:19" ht="5.0999999999999996" customHeight="1">
      <c r="A1" s="726"/>
      <c r="B1" s="726"/>
      <c r="C1" s="726"/>
      <c r="D1" s="4"/>
      <c r="E1" s="209"/>
      <c r="F1" s="209"/>
      <c r="G1" s="4"/>
      <c r="H1" s="4"/>
      <c r="I1" s="210"/>
      <c r="J1" s="209"/>
      <c r="K1" s="4"/>
      <c r="L1" s="4"/>
      <c r="M1" s="209"/>
      <c r="N1" s="209"/>
      <c r="O1" s="4"/>
      <c r="P1" s="4"/>
      <c r="Q1" s="209"/>
      <c r="R1" s="6"/>
      <c r="S1" s="28"/>
    </row>
    <row r="2" spans="1:19" ht="15" customHeight="1" thickBot="1">
      <c r="A2" s="726" t="s">
        <v>329</v>
      </c>
      <c r="B2" s="726"/>
      <c r="C2" s="726"/>
      <c r="D2" s="211"/>
      <c r="E2" s="13"/>
      <c r="F2" s="13"/>
      <c r="G2" s="211"/>
      <c r="H2" s="211"/>
      <c r="J2" s="13"/>
      <c r="K2" s="211"/>
      <c r="L2" s="211"/>
      <c r="M2" s="13"/>
      <c r="N2" s="13"/>
      <c r="O2" s="211"/>
      <c r="P2" s="211"/>
      <c r="Q2" s="13"/>
      <c r="R2" s="261" t="s">
        <v>1</v>
      </c>
      <c r="S2" s="28"/>
    </row>
    <row r="3" spans="1:19" ht="40.5" customHeight="1">
      <c r="A3" s="712" t="s">
        <v>64</v>
      </c>
      <c r="B3" s="713"/>
      <c r="C3" s="713" t="s">
        <v>396</v>
      </c>
      <c r="D3" s="713"/>
      <c r="E3" s="713"/>
      <c r="F3" s="713"/>
      <c r="G3" s="713" t="s">
        <v>397</v>
      </c>
      <c r="H3" s="713"/>
      <c r="I3" s="713"/>
      <c r="J3" s="713"/>
      <c r="K3" s="713" t="s">
        <v>398</v>
      </c>
      <c r="L3" s="713"/>
      <c r="M3" s="713"/>
      <c r="N3" s="732"/>
      <c r="O3" s="729" t="s">
        <v>399</v>
      </c>
      <c r="P3" s="717"/>
      <c r="Q3" s="717"/>
      <c r="R3" s="718"/>
      <c r="S3" s="325"/>
    </row>
    <row r="4" spans="1:19" s="28" customFormat="1" ht="30" customHeight="1">
      <c r="A4" s="714"/>
      <c r="B4" s="715"/>
      <c r="C4" s="720" t="s">
        <v>31</v>
      </c>
      <c r="D4" s="720" t="s">
        <v>32</v>
      </c>
      <c r="E4" s="213" t="s">
        <v>33</v>
      </c>
      <c r="F4" s="719" t="s">
        <v>34</v>
      </c>
      <c r="G4" s="720" t="s">
        <v>31</v>
      </c>
      <c r="H4" s="720" t="s">
        <v>32</v>
      </c>
      <c r="I4" s="214" t="s">
        <v>33</v>
      </c>
      <c r="J4" s="725" t="s">
        <v>34</v>
      </c>
      <c r="K4" s="720" t="s">
        <v>31</v>
      </c>
      <c r="L4" s="720" t="s">
        <v>32</v>
      </c>
      <c r="M4" s="213" t="s">
        <v>33</v>
      </c>
      <c r="N4" s="734" t="s">
        <v>34</v>
      </c>
      <c r="O4" s="720" t="s">
        <v>31</v>
      </c>
      <c r="P4" s="720" t="s">
        <v>32</v>
      </c>
      <c r="Q4" s="213" t="s">
        <v>33</v>
      </c>
      <c r="R4" s="728" t="s">
        <v>34</v>
      </c>
      <c r="S4" s="325"/>
    </row>
    <row r="5" spans="1:19" ht="30" customHeight="1">
      <c r="A5" s="714"/>
      <c r="B5" s="715"/>
      <c r="C5" s="720"/>
      <c r="D5" s="720"/>
      <c r="E5" s="215" t="s">
        <v>35</v>
      </c>
      <c r="F5" s="719"/>
      <c r="G5" s="720"/>
      <c r="H5" s="720"/>
      <c r="I5" s="216" t="s">
        <v>35</v>
      </c>
      <c r="J5" s="725"/>
      <c r="K5" s="720"/>
      <c r="L5" s="720"/>
      <c r="M5" s="215" t="s">
        <v>35</v>
      </c>
      <c r="N5" s="734"/>
      <c r="O5" s="720"/>
      <c r="P5" s="720"/>
      <c r="Q5" s="215" t="s">
        <v>35</v>
      </c>
      <c r="R5" s="728"/>
      <c r="S5" s="325"/>
    </row>
    <row r="6" spans="1:19" ht="9" customHeight="1">
      <c r="A6" s="468"/>
      <c r="B6" s="469"/>
      <c r="C6" s="218"/>
      <c r="D6" s="218"/>
      <c r="E6" s="219"/>
      <c r="F6" s="219"/>
      <c r="G6" s="218"/>
      <c r="H6" s="218"/>
      <c r="I6" s="219"/>
      <c r="J6" s="219"/>
      <c r="K6" s="218"/>
      <c r="L6" s="218"/>
      <c r="M6" s="219"/>
      <c r="N6" s="219"/>
      <c r="O6" s="218"/>
      <c r="P6" s="218"/>
      <c r="Q6" s="219"/>
      <c r="R6" s="220"/>
      <c r="S6" s="325"/>
    </row>
    <row r="7" spans="1:19" s="221" customFormat="1" ht="26.1" customHeight="1">
      <c r="A7" s="730" t="s">
        <v>36</v>
      </c>
      <c r="B7" s="731"/>
      <c r="C7" s="504">
        <f>SUM(C8:C21)</f>
        <v>38711002</v>
      </c>
      <c r="D7" s="504">
        <f>SUM(D8:D21)</f>
        <v>35616894</v>
      </c>
      <c r="E7" s="6">
        <v>96.57</v>
      </c>
      <c r="F7" s="6">
        <f>ROUND(D7/D7,5)*100</f>
        <v>100</v>
      </c>
      <c r="G7" s="504">
        <f>SUM(G8:G21)</f>
        <v>46301092</v>
      </c>
      <c r="H7" s="504">
        <f>SUM(H8:H21)</f>
        <v>41314117</v>
      </c>
      <c r="I7" s="6">
        <f>ROUND(H7/D7,5)*100</f>
        <v>115.99600000000001</v>
      </c>
      <c r="J7" s="6">
        <f>ROUND(H7/H7,5)*100</f>
        <v>100</v>
      </c>
      <c r="K7" s="504">
        <f>SUM(K8:K21)</f>
        <v>45456484</v>
      </c>
      <c r="L7" s="504">
        <f>SUM(L8:L21)</f>
        <v>41790305</v>
      </c>
      <c r="M7" s="6">
        <f>ROUND(L7/H7,5)*100</f>
        <v>101.15300000000001</v>
      </c>
      <c r="N7" s="6">
        <f>ROUND(L7/L7,5)*100</f>
        <v>100</v>
      </c>
      <c r="O7" s="398">
        <f>SUM(O8:O21)</f>
        <v>47924129</v>
      </c>
      <c r="P7" s="398">
        <f>SUM(P8:P21)</f>
        <v>43623690</v>
      </c>
      <c r="Q7" s="15">
        <f>ROUND(P7/L7,5)*100</f>
        <v>104.387</v>
      </c>
      <c r="R7" s="158">
        <f>ROUND(P7/$P$7,5)*100</f>
        <v>100</v>
      </c>
      <c r="S7" s="16"/>
    </row>
    <row r="8" spans="1:19" ht="26.1" customHeight="1">
      <c r="A8" s="217"/>
      <c r="B8" s="470" t="s">
        <v>65</v>
      </c>
      <c r="C8" s="504">
        <v>431672</v>
      </c>
      <c r="D8" s="504">
        <v>424938</v>
      </c>
      <c r="E8" s="6">
        <v>135.41</v>
      </c>
      <c r="F8" s="6">
        <f>ROUND(D8/D7,5)*100</f>
        <v>1.1930000000000001</v>
      </c>
      <c r="G8" s="504">
        <v>372658</v>
      </c>
      <c r="H8" s="504">
        <v>366966</v>
      </c>
      <c r="I8" s="6">
        <f t="shared" ref="I8:I17" si="0">ROUND(H8/D8,5)*100</f>
        <v>86.358000000000004</v>
      </c>
      <c r="J8" s="6">
        <f>ROUND(H8/H7,5)*100</f>
        <v>0.88800000000000012</v>
      </c>
      <c r="K8" s="504">
        <v>349832</v>
      </c>
      <c r="L8" s="504">
        <v>345480</v>
      </c>
      <c r="M8" s="6">
        <f t="shared" ref="M8:M17" si="1">ROUND(L8/H8,5)*100</f>
        <v>94.144999999999996</v>
      </c>
      <c r="N8" s="6">
        <f>ROUND(L8/L7,5)*100</f>
        <v>0.82699999999999996</v>
      </c>
      <c r="O8" s="398">
        <v>356908</v>
      </c>
      <c r="P8" s="398">
        <v>354007</v>
      </c>
      <c r="Q8" s="15">
        <f>ROUND(P8/L8,5)*100</f>
        <v>102.468</v>
      </c>
      <c r="R8" s="158">
        <f>ROUND(P8/$P$7,5)*100</f>
        <v>0.81200000000000006</v>
      </c>
      <c r="S8" s="325"/>
    </row>
    <row r="9" spans="1:19" ht="26.1" customHeight="1">
      <c r="A9" s="217"/>
      <c r="B9" s="470" t="s">
        <v>66</v>
      </c>
      <c r="C9" s="504">
        <v>4447143</v>
      </c>
      <c r="D9" s="504">
        <v>4320166</v>
      </c>
      <c r="E9" s="6">
        <v>89.77</v>
      </c>
      <c r="F9" s="6">
        <f>ROUND(D9/D7,5)*100</f>
        <v>12.13</v>
      </c>
      <c r="G9" s="504">
        <v>8137460</v>
      </c>
      <c r="H9" s="504">
        <v>7517839</v>
      </c>
      <c r="I9" s="6">
        <f>ROUND(H9/D9,5)*100</f>
        <v>174.017</v>
      </c>
      <c r="J9" s="6">
        <f>ROUND(H9/H7,5)*100</f>
        <v>18.196999999999999</v>
      </c>
      <c r="K9" s="504">
        <v>7152843</v>
      </c>
      <c r="L9" s="504">
        <v>6905983</v>
      </c>
      <c r="M9" s="6">
        <f t="shared" si="1"/>
        <v>91.861000000000004</v>
      </c>
      <c r="N9" s="6">
        <f>ROUND(L9/L7,5)*100</f>
        <v>16.525000000000002</v>
      </c>
      <c r="O9" s="398">
        <v>6613063</v>
      </c>
      <c r="P9" s="398">
        <v>6458547</v>
      </c>
      <c r="Q9" s="15">
        <f t="shared" ref="Q9:Q29" si="2">ROUND(P9/L9,5)*100</f>
        <v>93.521000000000001</v>
      </c>
      <c r="R9" s="158">
        <v>14.8</v>
      </c>
      <c r="S9" s="325"/>
    </row>
    <row r="10" spans="1:19" ht="26.1" customHeight="1">
      <c r="A10" s="217"/>
      <c r="B10" s="470" t="s">
        <v>67</v>
      </c>
      <c r="C10" s="504">
        <v>17451872</v>
      </c>
      <c r="D10" s="504">
        <v>16851294</v>
      </c>
      <c r="E10" s="6">
        <v>104.25</v>
      </c>
      <c r="F10" s="6">
        <f>ROUND(D10/D7,5)*100</f>
        <v>47.313000000000002</v>
      </c>
      <c r="G10" s="504">
        <v>18272057</v>
      </c>
      <c r="H10" s="504">
        <v>17614595</v>
      </c>
      <c r="I10" s="6">
        <f>ROUND(H10/D10,5)*100</f>
        <v>104.52999999999999</v>
      </c>
      <c r="J10" s="6">
        <f>ROUND(H10/H7,5)*100</f>
        <v>42.636000000000003</v>
      </c>
      <c r="K10" s="504">
        <v>19495169</v>
      </c>
      <c r="L10" s="504">
        <v>18529415</v>
      </c>
      <c r="M10" s="6">
        <f t="shared" si="1"/>
        <v>105.19400000000002</v>
      </c>
      <c r="N10" s="6">
        <f>ROUND(L10/L7,5)*100</f>
        <v>44.338999999999999</v>
      </c>
      <c r="O10" s="398">
        <v>20821166</v>
      </c>
      <c r="P10" s="398">
        <v>19930891</v>
      </c>
      <c r="Q10" s="15">
        <f t="shared" si="2"/>
        <v>107.56399999999999</v>
      </c>
      <c r="R10" s="158">
        <f t="shared" ref="R10:R21" si="3">ROUND(P10/$P$7,5)*100</f>
        <v>45.688000000000002</v>
      </c>
      <c r="S10" s="325"/>
    </row>
    <row r="11" spans="1:19" ht="26.1" customHeight="1">
      <c r="A11" s="217"/>
      <c r="B11" s="470" t="s">
        <v>68</v>
      </c>
      <c r="C11" s="504">
        <v>3367957</v>
      </c>
      <c r="D11" s="504">
        <v>2203464</v>
      </c>
      <c r="E11" s="6">
        <v>107.64</v>
      </c>
      <c r="F11" s="6">
        <f>ROUND(D11/D7,5)*100</f>
        <v>6.1870000000000003</v>
      </c>
      <c r="G11" s="504">
        <v>3352272</v>
      </c>
      <c r="H11" s="504">
        <v>3202224</v>
      </c>
      <c r="I11" s="6">
        <f t="shared" si="0"/>
        <v>145.327</v>
      </c>
      <c r="J11" s="6">
        <f>ROUND(H11/H7,5)*100</f>
        <v>7.7509999999999994</v>
      </c>
      <c r="K11" s="504">
        <v>2186734</v>
      </c>
      <c r="L11" s="504">
        <v>2090576</v>
      </c>
      <c r="M11" s="6">
        <f t="shared" si="1"/>
        <v>65.285000000000011</v>
      </c>
      <c r="N11" s="6">
        <f>ROUND(L11/L7,5)*100</f>
        <v>5.0030000000000001</v>
      </c>
      <c r="O11" s="398">
        <v>2163936</v>
      </c>
      <c r="P11" s="398">
        <v>2087788</v>
      </c>
      <c r="Q11" s="15">
        <f t="shared" si="2"/>
        <v>99.86699999999999</v>
      </c>
      <c r="R11" s="158">
        <f t="shared" si="3"/>
        <v>4.7859999999999996</v>
      </c>
      <c r="S11" s="325"/>
    </row>
    <row r="12" spans="1:19" ht="26.1" customHeight="1">
      <c r="A12" s="217"/>
      <c r="B12" s="470" t="s">
        <v>69</v>
      </c>
      <c r="C12" s="504">
        <v>39764</v>
      </c>
      <c r="D12" s="504">
        <v>38542</v>
      </c>
      <c r="E12" s="6">
        <v>114.76</v>
      </c>
      <c r="F12" s="6">
        <f>ROUND(D12/D7,5)*100</f>
        <v>0.108</v>
      </c>
      <c r="G12" s="504">
        <v>45256</v>
      </c>
      <c r="H12" s="504">
        <v>42499</v>
      </c>
      <c r="I12" s="6">
        <f t="shared" si="0"/>
        <v>110.26700000000001</v>
      </c>
      <c r="J12" s="6">
        <f>ROUND(H12/H7,5)*100</f>
        <v>0.10300000000000001</v>
      </c>
      <c r="K12" s="504">
        <v>47076</v>
      </c>
      <c r="L12" s="504">
        <v>43182</v>
      </c>
      <c r="M12" s="6">
        <f t="shared" si="1"/>
        <v>101.607</v>
      </c>
      <c r="N12" s="6">
        <f>ROUND(L12/L7,5)*100</f>
        <v>0.10300000000000001</v>
      </c>
      <c r="O12" s="398">
        <v>94397</v>
      </c>
      <c r="P12" s="398">
        <v>61833</v>
      </c>
      <c r="Q12" s="15">
        <f t="shared" si="2"/>
        <v>143.19200000000001</v>
      </c>
      <c r="R12" s="158">
        <f t="shared" si="3"/>
        <v>0.14200000000000002</v>
      </c>
      <c r="S12" s="325"/>
    </row>
    <row r="13" spans="1:19" ht="26.1" customHeight="1">
      <c r="A13" s="217"/>
      <c r="B13" s="470" t="s">
        <v>70</v>
      </c>
      <c r="C13" s="504">
        <v>107796</v>
      </c>
      <c r="D13" s="504">
        <v>100327</v>
      </c>
      <c r="E13" s="6">
        <v>78.94</v>
      </c>
      <c r="F13" s="6">
        <f>ROUND(D13/D7,5)*100</f>
        <v>0.28200000000000003</v>
      </c>
      <c r="G13" s="504">
        <v>101986</v>
      </c>
      <c r="H13" s="504">
        <v>88422</v>
      </c>
      <c r="I13" s="6">
        <f t="shared" si="0"/>
        <v>88.134</v>
      </c>
      <c r="J13" s="6">
        <f>ROUND(H13/H7,5)*100</f>
        <v>0.214</v>
      </c>
      <c r="K13" s="504">
        <v>84092</v>
      </c>
      <c r="L13" s="504">
        <v>75495</v>
      </c>
      <c r="M13" s="6">
        <f t="shared" si="1"/>
        <v>85.38</v>
      </c>
      <c r="N13" s="6">
        <f>ROUND(L13/L7,5)*100</f>
        <v>0.18099999999999999</v>
      </c>
      <c r="O13" s="398">
        <v>88219</v>
      </c>
      <c r="P13" s="398">
        <v>81504</v>
      </c>
      <c r="Q13" s="15">
        <f t="shared" si="2"/>
        <v>107.959</v>
      </c>
      <c r="R13" s="158">
        <f t="shared" si="3"/>
        <v>0.187</v>
      </c>
      <c r="S13" s="325"/>
    </row>
    <row r="14" spans="1:19" ht="26.1" customHeight="1">
      <c r="A14" s="217"/>
      <c r="B14" s="470" t="s">
        <v>71</v>
      </c>
      <c r="C14" s="504">
        <v>261940</v>
      </c>
      <c r="D14" s="504">
        <v>249501</v>
      </c>
      <c r="E14" s="6">
        <v>69.31</v>
      </c>
      <c r="F14" s="6">
        <f>ROUND(D14/D7,5)*100</f>
        <v>0.70099999999999996</v>
      </c>
      <c r="G14" s="504">
        <v>328384</v>
      </c>
      <c r="H14" s="504">
        <v>288686</v>
      </c>
      <c r="I14" s="6">
        <f t="shared" si="0"/>
        <v>115.70499999999998</v>
      </c>
      <c r="J14" s="6">
        <f>ROUND(H14/H7,5)*100</f>
        <v>0.69899999999999995</v>
      </c>
      <c r="K14" s="504">
        <v>284187</v>
      </c>
      <c r="L14" s="504">
        <v>256177</v>
      </c>
      <c r="M14" s="6">
        <f t="shared" si="1"/>
        <v>88.739000000000004</v>
      </c>
      <c r="N14" s="6">
        <f>ROUND(L14/L7,5)*100</f>
        <v>0.61299999999999999</v>
      </c>
      <c r="O14" s="398">
        <v>580544</v>
      </c>
      <c r="P14" s="398">
        <v>400212</v>
      </c>
      <c r="Q14" s="15">
        <f t="shared" si="2"/>
        <v>156.22499999999999</v>
      </c>
      <c r="R14" s="158">
        <f t="shared" si="3"/>
        <v>0.91699999999999993</v>
      </c>
      <c r="S14" s="325"/>
    </row>
    <row r="15" spans="1:19" ht="26.1" customHeight="1">
      <c r="A15" s="217"/>
      <c r="B15" s="470" t="s">
        <v>72</v>
      </c>
      <c r="C15" s="504">
        <v>3589726</v>
      </c>
      <c r="D15" s="504">
        <v>3136958</v>
      </c>
      <c r="E15" s="6">
        <v>95.39</v>
      </c>
      <c r="F15" s="6">
        <f>ROUND(D15/D7,5)*100</f>
        <v>8.8079999999999998</v>
      </c>
      <c r="G15" s="504">
        <v>4941384</v>
      </c>
      <c r="H15" s="504">
        <v>3246486</v>
      </c>
      <c r="I15" s="6">
        <f t="shared" si="0"/>
        <v>103.492</v>
      </c>
      <c r="J15" s="6">
        <f>ROUND(H15/H7,5)*100</f>
        <v>7.8579999999999997</v>
      </c>
      <c r="K15" s="504">
        <v>6003261</v>
      </c>
      <c r="L15" s="504">
        <v>4083862</v>
      </c>
      <c r="M15" s="6">
        <f t="shared" si="1"/>
        <v>125.79300000000001</v>
      </c>
      <c r="N15" s="6">
        <f>ROUND(L15/L7,5)*100</f>
        <v>9.7720000000000002</v>
      </c>
      <c r="O15" s="398">
        <v>7634639</v>
      </c>
      <c r="P15" s="398">
        <v>5002527</v>
      </c>
      <c r="Q15" s="15">
        <f t="shared" si="2"/>
        <v>122.495</v>
      </c>
      <c r="R15" s="158">
        <f t="shared" si="3"/>
        <v>11.466999999999999</v>
      </c>
      <c r="S15" s="325"/>
    </row>
    <row r="16" spans="1:19" ht="26.1" customHeight="1">
      <c r="A16" s="217"/>
      <c r="B16" s="470" t="s">
        <v>73</v>
      </c>
      <c r="C16" s="504">
        <v>1020841</v>
      </c>
      <c r="D16" s="504">
        <v>761866</v>
      </c>
      <c r="E16" s="6">
        <v>87.87</v>
      </c>
      <c r="F16" s="6">
        <f>ROUND(D16/D7,5)*100</f>
        <v>2.1389999999999998</v>
      </c>
      <c r="G16" s="504">
        <v>1071179</v>
      </c>
      <c r="H16" s="504">
        <v>991361</v>
      </c>
      <c r="I16" s="6">
        <f t="shared" si="0"/>
        <v>130.12300000000002</v>
      </c>
      <c r="J16" s="6">
        <f>ROUND(H16/H7,5)*100</f>
        <v>2.4</v>
      </c>
      <c r="K16" s="504">
        <v>974099</v>
      </c>
      <c r="L16" s="504">
        <v>860072</v>
      </c>
      <c r="M16" s="6">
        <f t="shared" si="1"/>
        <v>86.756999999999991</v>
      </c>
      <c r="N16" s="6">
        <f>ROUND(L16/L7,5)*100</f>
        <v>2.0580000000000003</v>
      </c>
      <c r="O16" s="398">
        <v>961057</v>
      </c>
      <c r="P16" s="398">
        <v>924196</v>
      </c>
      <c r="Q16" s="15">
        <f t="shared" si="2"/>
        <v>107.45599999999999</v>
      </c>
      <c r="R16" s="158">
        <f t="shared" si="3"/>
        <v>2.1190000000000002</v>
      </c>
      <c r="S16" s="325"/>
    </row>
    <row r="17" spans="1:19" ht="26.1" customHeight="1">
      <c r="A17" s="217"/>
      <c r="B17" s="470" t="s">
        <v>74</v>
      </c>
      <c r="C17" s="504">
        <v>4411866</v>
      </c>
      <c r="D17" s="504">
        <v>4043455</v>
      </c>
      <c r="E17" s="6">
        <v>74.44</v>
      </c>
      <c r="F17" s="6">
        <f>ROUND(D17/D7,5)*100</f>
        <v>11.353</v>
      </c>
      <c r="G17" s="504">
        <v>6143621</v>
      </c>
      <c r="H17" s="504">
        <v>4442332</v>
      </c>
      <c r="I17" s="6">
        <f t="shared" si="0"/>
        <v>109.86499999999999</v>
      </c>
      <c r="J17" s="6">
        <f>ROUND(H17/H7,5)*100</f>
        <v>10.753</v>
      </c>
      <c r="K17" s="504">
        <v>5341543</v>
      </c>
      <c r="L17" s="504">
        <v>5138607</v>
      </c>
      <c r="M17" s="6">
        <f t="shared" si="1"/>
        <v>115.67400000000001</v>
      </c>
      <c r="N17" s="6">
        <f>ROUND(L17/L7,5)*100</f>
        <v>12.295999999999999</v>
      </c>
      <c r="O17" s="398">
        <v>5185448</v>
      </c>
      <c r="P17" s="398">
        <v>4943756</v>
      </c>
      <c r="Q17" s="15">
        <f t="shared" si="2"/>
        <v>96.207999999999998</v>
      </c>
      <c r="R17" s="158">
        <f t="shared" si="3"/>
        <v>11.333</v>
      </c>
      <c r="S17" s="325"/>
    </row>
    <row r="18" spans="1:19" ht="26.1" customHeight="1">
      <c r="A18" s="217"/>
      <c r="B18" s="470" t="s">
        <v>75</v>
      </c>
      <c r="C18" s="504">
        <v>3</v>
      </c>
      <c r="D18" s="457">
        <v>0</v>
      </c>
      <c r="E18" s="457">
        <v>0</v>
      </c>
      <c r="F18" s="457">
        <f>ROUND(D18/D7,5)*100</f>
        <v>0</v>
      </c>
      <c r="G18" s="504">
        <v>15841</v>
      </c>
      <c r="H18" s="457">
        <v>0</v>
      </c>
      <c r="I18" s="457">
        <v>0</v>
      </c>
      <c r="J18" s="457">
        <f>ROUND(H18/H7,5)*100</f>
        <v>0</v>
      </c>
      <c r="K18" s="504">
        <v>15841</v>
      </c>
      <c r="L18" s="457">
        <v>15578</v>
      </c>
      <c r="M18" s="6">
        <v>0</v>
      </c>
      <c r="N18" s="6">
        <f>ROUND(L18/L7,5)*100</f>
        <v>3.6999999999999998E-2</v>
      </c>
      <c r="O18" s="398">
        <v>3</v>
      </c>
      <c r="P18" s="17">
        <v>0</v>
      </c>
      <c r="Q18" s="15">
        <v>0</v>
      </c>
      <c r="R18" s="158">
        <f t="shared" si="3"/>
        <v>0</v>
      </c>
      <c r="S18" s="325"/>
    </row>
    <row r="19" spans="1:19" ht="26.1" customHeight="1">
      <c r="A19" s="217"/>
      <c r="B19" s="470" t="s">
        <v>18</v>
      </c>
      <c r="C19" s="504">
        <v>3487363</v>
      </c>
      <c r="D19" s="504">
        <v>3486383</v>
      </c>
      <c r="E19" s="6">
        <v>101.43</v>
      </c>
      <c r="F19" s="6">
        <f>ROUND(D19/D7,5)*100</f>
        <v>9.7889999999999997</v>
      </c>
      <c r="G19" s="504">
        <v>3513708</v>
      </c>
      <c r="H19" s="504">
        <v>3512707</v>
      </c>
      <c r="I19" s="6">
        <f t="shared" ref="I19" si="4">ROUND(H19/D19,5)*100</f>
        <v>100.755</v>
      </c>
      <c r="J19" s="6">
        <f>ROUND(H19/H7,5)*100</f>
        <v>8.5020000000000007</v>
      </c>
      <c r="K19" s="504">
        <v>3446875</v>
      </c>
      <c r="L19" s="504">
        <v>3445878</v>
      </c>
      <c r="M19" s="6">
        <f t="shared" ref="M19" si="5">ROUND(L19/H19,5)*100</f>
        <v>98.097999999999999</v>
      </c>
      <c r="N19" s="6">
        <f>ROUND(L19/L7,5)*100</f>
        <v>8.2460000000000004</v>
      </c>
      <c r="O19" s="398">
        <v>3379846</v>
      </c>
      <c r="P19" s="398">
        <v>3378429</v>
      </c>
      <c r="Q19" s="15">
        <f t="shared" si="2"/>
        <v>98.043000000000006</v>
      </c>
      <c r="R19" s="158">
        <f t="shared" si="3"/>
        <v>7.7439999999999998</v>
      </c>
      <c r="S19" s="325"/>
    </row>
    <row r="20" spans="1:19" ht="26.1" customHeight="1">
      <c r="A20" s="217"/>
      <c r="B20" s="470" t="s">
        <v>76</v>
      </c>
      <c r="C20" s="504">
        <v>1</v>
      </c>
      <c r="D20" s="457">
        <v>0</v>
      </c>
      <c r="E20" s="457">
        <v>0</v>
      </c>
      <c r="F20" s="457">
        <f>ROUND(D20/D7,5)*100</f>
        <v>0</v>
      </c>
      <c r="G20" s="504">
        <v>1</v>
      </c>
      <c r="H20" s="457">
        <v>0</v>
      </c>
      <c r="I20" s="457">
        <v>0</v>
      </c>
      <c r="J20" s="457">
        <f>ROUND(H20/H7,5)*100</f>
        <v>0</v>
      </c>
      <c r="K20" s="504">
        <v>1</v>
      </c>
      <c r="L20" s="457">
        <v>0</v>
      </c>
      <c r="M20" s="457">
        <v>0</v>
      </c>
      <c r="N20" s="457">
        <f>ROUND(L20/L7,5)*100</f>
        <v>0</v>
      </c>
      <c r="O20" s="398">
        <v>1</v>
      </c>
      <c r="P20" s="17">
        <v>0</v>
      </c>
      <c r="Q20" s="17">
        <v>0</v>
      </c>
      <c r="R20" s="394">
        <f t="shared" si="3"/>
        <v>0</v>
      </c>
      <c r="S20" s="325"/>
    </row>
    <row r="21" spans="1:19" ht="26.1" customHeight="1">
      <c r="A21" s="217"/>
      <c r="B21" s="470" t="s">
        <v>77</v>
      </c>
      <c r="C21" s="504">
        <v>93058</v>
      </c>
      <c r="D21" s="457">
        <v>0</v>
      </c>
      <c r="E21" s="457">
        <v>0</v>
      </c>
      <c r="F21" s="457">
        <f>ROUND(D21/D7,5)*100</f>
        <v>0</v>
      </c>
      <c r="G21" s="504">
        <v>5285</v>
      </c>
      <c r="H21" s="457">
        <v>0</v>
      </c>
      <c r="I21" s="457">
        <v>0</v>
      </c>
      <c r="J21" s="457">
        <f>ROUND(H21/H7,5)*100</f>
        <v>0</v>
      </c>
      <c r="K21" s="504">
        <v>74931</v>
      </c>
      <c r="L21" s="457">
        <v>0</v>
      </c>
      <c r="M21" s="457">
        <v>0</v>
      </c>
      <c r="N21" s="457">
        <f>ROUND(L21/L7,5)*100</f>
        <v>0</v>
      </c>
      <c r="O21" s="398">
        <v>44902</v>
      </c>
      <c r="P21" s="17">
        <v>0</v>
      </c>
      <c r="Q21" s="17">
        <v>0</v>
      </c>
      <c r="R21" s="394">
        <f t="shared" si="3"/>
        <v>0</v>
      </c>
      <c r="S21" s="325"/>
    </row>
    <row r="22" spans="1:19" ht="26.1" customHeight="1">
      <c r="A22" s="217"/>
      <c r="B22" s="470"/>
      <c r="C22" s="504"/>
      <c r="D22" s="504"/>
      <c r="E22" s="6"/>
      <c r="F22" s="6"/>
      <c r="G22" s="504"/>
      <c r="H22" s="504"/>
      <c r="I22" s="6"/>
      <c r="J22" s="6"/>
      <c r="K22" s="504"/>
      <c r="L22" s="504"/>
      <c r="M22" s="6"/>
      <c r="N22" s="6"/>
      <c r="O22" s="398"/>
      <c r="P22" s="398"/>
      <c r="Q22" s="15"/>
      <c r="R22" s="158"/>
      <c r="S22" s="325"/>
    </row>
    <row r="23" spans="1:19" s="221" customFormat="1" ht="26.1" customHeight="1">
      <c r="A23" s="730" t="s">
        <v>57</v>
      </c>
      <c r="B23" s="731"/>
      <c r="C23" s="504">
        <f>SUM(C24:C29)</f>
        <v>24224235</v>
      </c>
      <c r="D23" s="504">
        <f>SUM(D24:D29)</f>
        <v>22476374</v>
      </c>
      <c r="E23" s="6">
        <v>102.37</v>
      </c>
      <c r="F23" s="6">
        <f>ROUND(D23/D23,5)*100</f>
        <v>100</v>
      </c>
      <c r="G23" s="504">
        <f>SUM(G24:G29)</f>
        <v>25468294</v>
      </c>
      <c r="H23" s="504">
        <f>SUM(H24:H29)</f>
        <v>24030276</v>
      </c>
      <c r="I23" s="6">
        <f>ROUND(H23/D23,5)*100</f>
        <v>106.913</v>
      </c>
      <c r="J23" s="6">
        <f>ROUND(H23/H23,5)*100</f>
        <v>100</v>
      </c>
      <c r="K23" s="504">
        <f>SUM(K24:K29)</f>
        <v>26144029</v>
      </c>
      <c r="L23" s="504">
        <f>SUM(L24:L29)</f>
        <v>23927914</v>
      </c>
      <c r="M23" s="6">
        <f t="shared" ref="M23" si="6">ROUND(L23/H23,5)*100</f>
        <v>99.573999999999998</v>
      </c>
      <c r="N23" s="6">
        <f>ROUND(L23/L23,5)*100</f>
        <v>100</v>
      </c>
      <c r="O23" s="398">
        <f>SUM(O24:O29)</f>
        <v>26837630</v>
      </c>
      <c r="P23" s="398">
        <f>SUM(P24:P29)</f>
        <v>25807548</v>
      </c>
      <c r="Q23" s="15">
        <f t="shared" si="2"/>
        <v>107.85499999999999</v>
      </c>
      <c r="R23" s="158">
        <f>ROUND(P23/$P$23,5)*100</f>
        <v>100</v>
      </c>
      <c r="S23" s="16"/>
    </row>
    <row r="24" spans="1:19" ht="26.1" customHeight="1">
      <c r="A24" s="222"/>
      <c r="B24" s="471" t="s">
        <v>78</v>
      </c>
      <c r="C24" s="504">
        <v>13622123</v>
      </c>
      <c r="D24" s="504">
        <v>12865156</v>
      </c>
      <c r="E24" s="6">
        <v>100.42</v>
      </c>
      <c r="F24" s="6">
        <f>ROUND(D24/D23,5)*100</f>
        <v>57.238999999999997</v>
      </c>
      <c r="G24" s="504">
        <v>14302108</v>
      </c>
      <c r="H24" s="504">
        <v>13768795</v>
      </c>
      <c r="I24" s="6">
        <f>ROUND(H24/D24,5)*100</f>
        <v>107.024</v>
      </c>
      <c r="J24" s="6">
        <f>ROUND(H24/H23,5)*100</f>
        <v>57.298000000000002</v>
      </c>
      <c r="K24" s="504">
        <v>14702857</v>
      </c>
      <c r="L24" s="504">
        <v>14068814</v>
      </c>
      <c r="M24" s="6">
        <f>ROUND(L24/H24,5)*100</f>
        <v>102.179</v>
      </c>
      <c r="N24" s="6">
        <f>ROUND(L24/L23,5)*100</f>
        <v>58.796999999999997</v>
      </c>
      <c r="O24" s="398">
        <v>15034510</v>
      </c>
      <c r="P24" s="398">
        <v>15265657</v>
      </c>
      <c r="Q24" s="15">
        <f>ROUND(P24/L24,5)*100</f>
        <v>108.50700000000001</v>
      </c>
      <c r="R24" s="158">
        <f t="shared" ref="R24:R28" si="7">ROUND(P24/$P$23,5)*100</f>
        <v>59.152000000000001</v>
      </c>
      <c r="S24" s="325"/>
    </row>
    <row r="25" spans="1:19" ht="26.1" customHeight="1">
      <c r="A25" s="222"/>
      <c r="B25" s="637" t="s">
        <v>437</v>
      </c>
      <c r="C25" s="504">
        <v>2442946</v>
      </c>
      <c r="D25" s="504">
        <v>2018881</v>
      </c>
      <c r="E25" s="6">
        <v>101.35</v>
      </c>
      <c r="F25" s="6">
        <f>ROUND(D25/D23,5)*100</f>
        <v>8.9819999999999993</v>
      </c>
      <c r="G25" s="504">
        <v>2543372</v>
      </c>
      <c r="H25" s="504">
        <v>2018399</v>
      </c>
      <c r="I25" s="6">
        <f t="shared" ref="I25" si="8">ROUND(H25/D25,5)*100</f>
        <v>99.975999999999999</v>
      </c>
      <c r="J25" s="6">
        <f>ROUND(H25/H23,5)*100</f>
        <v>8.3989999999999991</v>
      </c>
      <c r="K25" s="504">
        <v>2584996</v>
      </c>
      <c r="L25" s="504">
        <v>1661587</v>
      </c>
      <c r="M25" s="6">
        <f t="shared" ref="M25" si="9">ROUND(L25/H25,5)*100</f>
        <v>82.321999999999989</v>
      </c>
      <c r="N25" s="6">
        <f>ROUND(L25/L23,5)*100</f>
        <v>6.944</v>
      </c>
      <c r="O25" s="398">
        <v>2702519</v>
      </c>
      <c r="P25" s="398">
        <v>1891084</v>
      </c>
      <c r="Q25" s="15">
        <f>ROUND(P25/L25,5)*100</f>
        <v>113.812</v>
      </c>
      <c r="R25" s="158">
        <f t="shared" si="7"/>
        <v>7.3279999999999994</v>
      </c>
      <c r="S25" s="325"/>
    </row>
    <row r="26" spans="1:19" ht="26.1" customHeight="1">
      <c r="A26" s="222"/>
      <c r="B26" s="470" t="s">
        <v>60</v>
      </c>
      <c r="C26" s="457">
        <v>0</v>
      </c>
      <c r="D26" s="223">
        <v>0</v>
      </c>
      <c r="E26" s="457">
        <v>0</v>
      </c>
      <c r="F26" s="223">
        <f>ROUND(D26/D23,5)*100</f>
        <v>0</v>
      </c>
      <c r="G26" s="457">
        <v>0</v>
      </c>
      <c r="H26" s="457">
        <v>0</v>
      </c>
      <c r="I26" s="457">
        <v>0</v>
      </c>
      <c r="J26" s="457">
        <f>ROUND(H26/H23,5)*100</f>
        <v>0</v>
      </c>
      <c r="K26" s="457">
        <v>0</v>
      </c>
      <c r="L26" s="457">
        <v>0</v>
      </c>
      <c r="M26" s="457">
        <v>0</v>
      </c>
      <c r="N26" s="457">
        <f>ROUND(L26/L23,5)*100</f>
        <v>0</v>
      </c>
      <c r="O26" s="17">
        <v>0</v>
      </c>
      <c r="P26" s="17">
        <v>0</v>
      </c>
      <c r="Q26" s="17">
        <v>0</v>
      </c>
      <c r="R26" s="394">
        <f t="shared" si="7"/>
        <v>0</v>
      </c>
      <c r="S26" s="325"/>
    </row>
    <row r="27" spans="1:19" ht="26.1" customHeight="1">
      <c r="A27" s="222"/>
      <c r="B27" s="471" t="s">
        <v>61</v>
      </c>
      <c r="C27" s="504">
        <v>2376149</v>
      </c>
      <c r="D27" s="504">
        <v>1957572</v>
      </c>
      <c r="E27" s="6">
        <v>106.07</v>
      </c>
      <c r="F27" s="6">
        <f>ROUND(D27/D23,5)*100</f>
        <v>8.7089999999999996</v>
      </c>
      <c r="G27" s="504">
        <v>2445215</v>
      </c>
      <c r="H27" s="504">
        <v>2209206</v>
      </c>
      <c r="I27" s="6">
        <f>ROUND(H27/D27,5)*100</f>
        <v>112.85400000000001</v>
      </c>
      <c r="J27" s="6">
        <f>ROUND(H27/H23,5)*100</f>
        <v>9.1929999999999996</v>
      </c>
      <c r="K27" s="504">
        <v>2018246</v>
      </c>
      <c r="L27" s="504">
        <v>1767136</v>
      </c>
      <c r="M27" s="6">
        <f t="shared" ref="M27:M29" si="10">ROUND(L27/H27,5)*100</f>
        <v>79.990000000000009</v>
      </c>
      <c r="N27" s="6">
        <f>ROUND(L27/L23,5)*100</f>
        <v>7.3849999999999998</v>
      </c>
      <c r="O27" s="398">
        <v>2077685</v>
      </c>
      <c r="P27" s="398">
        <v>1831328</v>
      </c>
      <c r="Q27" s="15">
        <f t="shared" si="2"/>
        <v>103.633</v>
      </c>
      <c r="R27" s="158">
        <f t="shared" si="7"/>
        <v>7.0959999999999992</v>
      </c>
      <c r="S27" s="325"/>
    </row>
    <row r="28" spans="1:19" ht="26.1" customHeight="1">
      <c r="A28" s="222"/>
      <c r="B28" s="470" t="s">
        <v>62</v>
      </c>
      <c r="C28" s="504">
        <v>5089136</v>
      </c>
      <c r="D28" s="504">
        <v>4957418</v>
      </c>
      <c r="E28" s="6">
        <v>106.94</v>
      </c>
      <c r="F28" s="6">
        <f>ROUND(D28/D23,5)*100</f>
        <v>22.056000000000001</v>
      </c>
      <c r="G28" s="504">
        <v>5459533</v>
      </c>
      <c r="H28" s="504">
        <v>5325395</v>
      </c>
      <c r="I28" s="6">
        <f t="shared" ref="I28:I29" si="11">ROUND(H28/D28,5)*100</f>
        <v>107.423</v>
      </c>
      <c r="J28" s="6">
        <f>ROUND(H28/H23,5)*100</f>
        <v>22.161000000000001</v>
      </c>
      <c r="K28" s="504">
        <v>6029827</v>
      </c>
      <c r="L28" s="504">
        <v>5634301</v>
      </c>
      <c r="M28" s="6">
        <f t="shared" si="10"/>
        <v>105.80099999999999</v>
      </c>
      <c r="N28" s="6">
        <f>ROUND(L28/L23,5)*100</f>
        <v>23.547000000000001</v>
      </c>
      <c r="O28" s="398">
        <v>6175978</v>
      </c>
      <c r="P28" s="398">
        <v>5994773</v>
      </c>
      <c r="Q28" s="15">
        <f t="shared" si="2"/>
        <v>106.398</v>
      </c>
      <c r="R28" s="158">
        <f t="shared" si="7"/>
        <v>23.228999999999999</v>
      </c>
      <c r="S28" s="325"/>
    </row>
    <row r="29" spans="1:19" ht="26.1" customHeight="1">
      <c r="A29" s="224"/>
      <c r="B29" s="471" t="s">
        <v>63</v>
      </c>
      <c r="C29" s="504">
        <v>693881</v>
      </c>
      <c r="D29" s="504">
        <v>677347</v>
      </c>
      <c r="E29" s="6">
        <v>105.61</v>
      </c>
      <c r="F29" s="6">
        <f>ROUND(D29/D23,5)*100</f>
        <v>3.0140000000000002</v>
      </c>
      <c r="G29" s="504">
        <v>718066</v>
      </c>
      <c r="H29" s="504">
        <v>708481</v>
      </c>
      <c r="I29" s="6">
        <f t="shared" si="11"/>
        <v>104.596</v>
      </c>
      <c r="J29" s="6">
        <f>ROUND(H29/H23,5)*100</f>
        <v>2.948</v>
      </c>
      <c r="K29" s="504">
        <v>808103</v>
      </c>
      <c r="L29" s="504">
        <v>796076</v>
      </c>
      <c r="M29" s="6">
        <f t="shared" si="10"/>
        <v>112.364</v>
      </c>
      <c r="N29" s="6">
        <f>ROUND(L29/L23,5)*100</f>
        <v>3.327</v>
      </c>
      <c r="O29" s="398">
        <v>846938</v>
      </c>
      <c r="P29" s="398">
        <v>824706</v>
      </c>
      <c r="Q29" s="15">
        <f t="shared" si="2"/>
        <v>103.596</v>
      </c>
      <c r="R29" s="158">
        <v>3.19</v>
      </c>
      <c r="S29" s="325"/>
    </row>
    <row r="30" spans="1:19" ht="9" customHeight="1" thickBot="1">
      <c r="A30" s="225"/>
      <c r="B30" s="472"/>
      <c r="C30" s="520"/>
      <c r="D30" s="520"/>
      <c r="E30" s="227"/>
      <c r="F30" s="227"/>
      <c r="G30" s="228"/>
      <c r="H30" s="228"/>
      <c r="I30" s="229"/>
      <c r="J30" s="229"/>
      <c r="K30" s="228"/>
      <c r="L30" s="228"/>
      <c r="M30" s="229"/>
      <c r="N30" s="229"/>
      <c r="O30" s="228"/>
      <c r="P30" s="228"/>
      <c r="Q30" s="229"/>
      <c r="R30" s="230"/>
      <c r="S30" s="325"/>
    </row>
    <row r="31" spans="1:19" ht="15" customHeight="1">
      <c r="A31" s="733" t="s">
        <v>341</v>
      </c>
      <c r="B31" s="733"/>
      <c r="C31" s="733"/>
      <c r="D31" s="733"/>
      <c r="E31" s="733"/>
      <c r="F31" s="733"/>
      <c r="G31" s="733"/>
      <c r="H31" s="733"/>
      <c r="I31" s="733"/>
      <c r="J31" s="733"/>
      <c r="K31" s="733"/>
      <c r="L31" s="733"/>
      <c r="M31" s="733"/>
      <c r="N31" s="733"/>
      <c r="O31" s="733"/>
      <c r="P31" s="733"/>
      <c r="R31" s="6" t="s">
        <v>28</v>
      </c>
      <c r="S31" s="28"/>
    </row>
    <row r="32" spans="1:19" ht="18.75" customHeight="1">
      <c r="A32" s="727" t="s">
        <v>382</v>
      </c>
      <c r="B32" s="727"/>
      <c r="C32" s="727"/>
      <c r="D32" s="727"/>
      <c r="E32" s="727"/>
      <c r="F32" s="727"/>
      <c r="G32" s="727"/>
      <c r="H32" s="727"/>
      <c r="I32" s="727"/>
    </row>
  </sheetData>
  <sheetProtection selectLockedCells="1" selectUnlockedCells="1"/>
  <mergeCells count="23">
    <mergeCell ref="A32:I32"/>
    <mergeCell ref="R4:R5"/>
    <mergeCell ref="G3:J3"/>
    <mergeCell ref="O3:R3"/>
    <mergeCell ref="A7:B7"/>
    <mergeCell ref="K3:N3"/>
    <mergeCell ref="G4:G5"/>
    <mergeCell ref="A23:B23"/>
    <mergeCell ref="A31:P31"/>
    <mergeCell ref="L4:L5"/>
    <mergeCell ref="N4:N5"/>
    <mergeCell ref="O4:O5"/>
    <mergeCell ref="P4:P5"/>
    <mergeCell ref="H4:H5"/>
    <mergeCell ref="J4:J5"/>
    <mergeCell ref="K4:K5"/>
    <mergeCell ref="A1:C1"/>
    <mergeCell ref="A2:C2"/>
    <mergeCell ref="A3:B5"/>
    <mergeCell ref="C3:F3"/>
    <mergeCell ref="C4:C5"/>
    <mergeCell ref="F4:F5"/>
    <mergeCell ref="D4:D5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firstPageNumber="160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zoomScale="115" zoomScaleNormal="115" zoomScaleSheetLayoutView="115" workbookViewId="0">
      <pane xSplit="2" ySplit="5" topLeftCell="C6" activePane="bottomRight" state="frozen"/>
      <selection pane="topRight" activeCell="K1" sqref="K1"/>
      <selection pane="bottomLeft" activeCell="A6" sqref="A6"/>
      <selection pane="bottomRight" activeCell="R7" sqref="R7"/>
    </sheetView>
  </sheetViews>
  <sheetFormatPr defaultRowHeight="26.1" customHeight="1"/>
  <cols>
    <col min="1" max="1" width="1.75" style="75" customWidth="1"/>
    <col min="2" max="2" width="17.5" style="75" customWidth="1"/>
    <col min="3" max="3" width="12.5" style="231" customWidth="1"/>
    <col min="4" max="4" width="11.75" style="231" customWidth="1"/>
    <col min="5" max="5" width="7.75" style="212" customWidth="1"/>
    <col min="6" max="6" width="7.875" style="212" customWidth="1"/>
    <col min="7" max="7" width="12" style="231" customWidth="1"/>
    <col min="8" max="8" width="11.875" style="231" customWidth="1"/>
    <col min="9" max="9" width="8.625" style="212" customWidth="1"/>
    <col min="10" max="10" width="7.625" style="212" customWidth="1"/>
    <col min="11" max="12" width="12.625" style="231" customWidth="1"/>
    <col min="13" max="14" width="7.625" style="212" customWidth="1"/>
    <col min="15" max="16" width="12.625" style="231" customWidth="1"/>
    <col min="17" max="17" width="9.125" style="212" customWidth="1"/>
    <col min="18" max="18" width="7.625" style="212" customWidth="1"/>
    <col min="19" max="16384" width="9" style="75"/>
  </cols>
  <sheetData>
    <row r="1" spans="1:19" ht="5.0999999999999996" customHeight="1">
      <c r="A1" s="726"/>
      <c r="B1" s="726"/>
      <c r="C1" s="726"/>
      <c r="D1" s="510"/>
      <c r="E1" s="209"/>
      <c r="F1" s="209"/>
      <c r="G1" s="510"/>
      <c r="H1" s="510"/>
      <c r="I1" s="210"/>
      <c r="J1" s="209"/>
      <c r="K1" s="510"/>
      <c r="L1" s="510"/>
      <c r="M1" s="209"/>
      <c r="N1" s="209"/>
      <c r="O1" s="510"/>
      <c r="P1" s="510"/>
      <c r="Q1" s="209"/>
      <c r="R1" s="6"/>
      <c r="S1" s="28"/>
    </row>
    <row r="2" spans="1:19" ht="15" customHeight="1" thickBot="1">
      <c r="A2" s="726" t="s">
        <v>329</v>
      </c>
      <c r="B2" s="726"/>
      <c r="C2" s="726"/>
      <c r="D2" s="211"/>
      <c r="E2" s="13"/>
      <c r="F2" s="13"/>
      <c r="G2" s="211"/>
      <c r="H2" s="211"/>
      <c r="J2" s="13"/>
      <c r="K2" s="211"/>
      <c r="L2" s="211"/>
      <c r="M2" s="13"/>
      <c r="N2" s="13"/>
      <c r="O2" s="211"/>
      <c r="P2" s="211"/>
      <c r="Q2" s="13"/>
      <c r="R2" s="261" t="s">
        <v>1</v>
      </c>
      <c r="S2" s="28"/>
    </row>
    <row r="3" spans="1:19" ht="40.5" customHeight="1">
      <c r="A3" s="712" t="s">
        <v>64</v>
      </c>
      <c r="B3" s="713"/>
      <c r="C3" s="713" t="s">
        <v>396</v>
      </c>
      <c r="D3" s="713"/>
      <c r="E3" s="713"/>
      <c r="F3" s="713"/>
      <c r="G3" s="713" t="s">
        <v>397</v>
      </c>
      <c r="H3" s="713"/>
      <c r="I3" s="713"/>
      <c r="J3" s="713"/>
      <c r="K3" s="713" t="s">
        <v>398</v>
      </c>
      <c r="L3" s="713"/>
      <c r="M3" s="713"/>
      <c r="N3" s="732"/>
      <c r="O3" s="729" t="s">
        <v>399</v>
      </c>
      <c r="P3" s="717"/>
      <c r="Q3" s="717"/>
      <c r="R3" s="718"/>
      <c r="S3" s="502"/>
    </row>
    <row r="4" spans="1:19" s="28" customFormat="1" ht="30" customHeight="1">
      <c r="A4" s="714"/>
      <c r="B4" s="715"/>
      <c r="C4" s="720" t="s">
        <v>31</v>
      </c>
      <c r="D4" s="720" t="s">
        <v>32</v>
      </c>
      <c r="E4" s="213" t="s">
        <v>33</v>
      </c>
      <c r="F4" s="719" t="s">
        <v>34</v>
      </c>
      <c r="G4" s="720" t="s">
        <v>31</v>
      </c>
      <c r="H4" s="720" t="s">
        <v>32</v>
      </c>
      <c r="I4" s="214" t="s">
        <v>33</v>
      </c>
      <c r="J4" s="725" t="s">
        <v>34</v>
      </c>
      <c r="K4" s="720" t="s">
        <v>31</v>
      </c>
      <c r="L4" s="720" t="s">
        <v>32</v>
      </c>
      <c r="M4" s="213" t="s">
        <v>33</v>
      </c>
      <c r="N4" s="734" t="s">
        <v>34</v>
      </c>
      <c r="O4" s="720" t="s">
        <v>31</v>
      </c>
      <c r="P4" s="720" t="s">
        <v>32</v>
      </c>
      <c r="Q4" s="213" t="s">
        <v>33</v>
      </c>
      <c r="R4" s="728" t="s">
        <v>34</v>
      </c>
      <c r="S4" s="502"/>
    </row>
    <row r="5" spans="1:19" ht="30" customHeight="1">
      <c r="A5" s="714"/>
      <c r="B5" s="715"/>
      <c r="C5" s="720"/>
      <c r="D5" s="720"/>
      <c r="E5" s="215" t="s">
        <v>35</v>
      </c>
      <c r="F5" s="719"/>
      <c r="G5" s="720"/>
      <c r="H5" s="720"/>
      <c r="I5" s="216" t="s">
        <v>35</v>
      </c>
      <c r="J5" s="725"/>
      <c r="K5" s="720"/>
      <c r="L5" s="720"/>
      <c r="M5" s="215" t="s">
        <v>35</v>
      </c>
      <c r="N5" s="734"/>
      <c r="O5" s="720"/>
      <c r="P5" s="720"/>
      <c r="Q5" s="215" t="s">
        <v>35</v>
      </c>
      <c r="R5" s="728"/>
      <c r="S5" s="502"/>
    </row>
    <row r="6" spans="1:19" ht="9" customHeight="1">
      <c r="A6" s="468"/>
      <c r="B6" s="469"/>
      <c r="C6" s="218"/>
      <c r="D6" s="218"/>
      <c r="E6" s="219"/>
      <c r="F6" s="219"/>
      <c r="G6" s="218"/>
      <c r="H6" s="218"/>
      <c r="I6" s="219"/>
      <c r="J6" s="219"/>
      <c r="K6" s="218"/>
      <c r="L6" s="218"/>
      <c r="M6" s="219"/>
      <c r="N6" s="219"/>
      <c r="O6" s="218"/>
      <c r="P6" s="218"/>
      <c r="Q6" s="219"/>
      <c r="R6" s="220"/>
      <c r="S6" s="502"/>
    </row>
    <row r="7" spans="1:19" s="221" customFormat="1" ht="26.1" customHeight="1">
      <c r="A7" s="730" t="s">
        <v>36</v>
      </c>
      <c r="B7" s="731"/>
      <c r="C7" s="504">
        <f>SUM(C8:C21)</f>
        <v>38711002</v>
      </c>
      <c r="D7" s="504">
        <f>SUM(D8:D21)</f>
        <v>35616894</v>
      </c>
      <c r="E7" s="6">
        <v>96.57</v>
      </c>
      <c r="F7" s="6">
        <f>ROUND(D7/D7,5)*100</f>
        <v>100</v>
      </c>
      <c r="G7" s="504">
        <f>SUM(G8:G21)</f>
        <v>46301092</v>
      </c>
      <c r="H7" s="504">
        <f>SUM(H8:H21)</f>
        <v>41314117</v>
      </c>
      <c r="I7" s="6">
        <f>ROUND(H7/D7,5)*100</f>
        <v>115.99600000000001</v>
      </c>
      <c r="J7" s="6">
        <f>ROUND(H7/H7,5)*100</f>
        <v>100</v>
      </c>
      <c r="K7" s="504">
        <f>SUM(K8:K21)</f>
        <v>45456484</v>
      </c>
      <c r="L7" s="504">
        <f>SUM(L8:L21)</f>
        <v>41790305</v>
      </c>
      <c r="M7" s="6">
        <f>ROUND(L7/H7,5)*100</f>
        <v>101.15300000000001</v>
      </c>
      <c r="N7" s="6">
        <f>ROUND(L7/L7,5)*100</f>
        <v>100</v>
      </c>
      <c r="O7" s="631">
        <f>SUM(O8:O21)</f>
        <v>47924129</v>
      </c>
      <c r="P7" s="631">
        <f>SUM(P8:P21)</f>
        <v>43623690</v>
      </c>
      <c r="Q7" s="15">
        <f>ROUND(P7/L7,5)*100</f>
        <v>104.387</v>
      </c>
      <c r="R7" s="158">
        <f>ROUND(P7/$P$7,5)*100</f>
        <v>100</v>
      </c>
      <c r="S7" s="16"/>
    </row>
    <row r="8" spans="1:19" ht="26.1" customHeight="1">
      <c r="A8" s="217"/>
      <c r="B8" s="470" t="s">
        <v>65</v>
      </c>
      <c r="C8" s="504">
        <v>431672</v>
      </c>
      <c r="D8" s="504">
        <v>424938</v>
      </c>
      <c r="E8" s="6">
        <v>135.41</v>
      </c>
      <c r="F8" s="6">
        <f>ROUND(D8/D7,5)*100</f>
        <v>1.1930000000000001</v>
      </c>
      <c r="G8" s="504">
        <v>372658</v>
      </c>
      <c r="H8" s="504">
        <v>366966</v>
      </c>
      <c r="I8" s="6">
        <f t="shared" ref="I8:I17" si="0">ROUND(H8/D8,5)*100</f>
        <v>86.358000000000004</v>
      </c>
      <c r="J8" s="6">
        <f>ROUND(H8/H7,5)*100</f>
        <v>0.88800000000000012</v>
      </c>
      <c r="K8" s="504">
        <v>349832</v>
      </c>
      <c r="L8" s="504">
        <v>345480</v>
      </c>
      <c r="M8" s="6">
        <f t="shared" ref="M8:M17" si="1">ROUND(L8/H8,5)*100</f>
        <v>94.144999999999996</v>
      </c>
      <c r="N8" s="6">
        <f>ROUND(L8/L7,5)*100</f>
        <v>0.82699999999999996</v>
      </c>
      <c r="O8" s="631">
        <v>356908</v>
      </c>
      <c r="P8" s="631">
        <v>354007</v>
      </c>
      <c r="Q8" s="15">
        <f>ROUND(P8/L8,5)*100</f>
        <v>102.468</v>
      </c>
      <c r="R8" s="158">
        <f t="shared" ref="R8:R21" si="2">ROUND(P8/$P$7,5)*100</f>
        <v>0.81200000000000006</v>
      </c>
      <c r="S8" s="502"/>
    </row>
    <row r="9" spans="1:19" ht="26.1" customHeight="1">
      <c r="A9" s="217"/>
      <c r="B9" s="470" t="s">
        <v>66</v>
      </c>
      <c r="C9" s="504">
        <v>4447143</v>
      </c>
      <c r="D9" s="504">
        <v>4320166</v>
      </c>
      <c r="E9" s="6">
        <v>89.77</v>
      </c>
      <c r="F9" s="6">
        <f>ROUND(D9/D7,5)*100</f>
        <v>12.13</v>
      </c>
      <c r="G9" s="504">
        <v>8137460</v>
      </c>
      <c r="H9" s="504">
        <v>7517839</v>
      </c>
      <c r="I9" s="6">
        <f>ROUND(H9/D9,5)*100</f>
        <v>174.017</v>
      </c>
      <c r="J9" s="6">
        <f>ROUND(H9/H7,5)*100</f>
        <v>18.196999999999999</v>
      </c>
      <c r="K9" s="504">
        <v>7152843</v>
      </c>
      <c r="L9" s="504">
        <v>6905983</v>
      </c>
      <c r="M9" s="6">
        <f t="shared" si="1"/>
        <v>91.861000000000004</v>
      </c>
      <c r="N9" s="6">
        <f>ROUND(L9/L7,5)*100</f>
        <v>16.525000000000002</v>
      </c>
      <c r="O9" s="631">
        <v>6613063</v>
      </c>
      <c r="P9" s="631">
        <v>6458547</v>
      </c>
      <c r="Q9" s="15">
        <f t="shared" ref="Q9:Q29" si="3">ROUND(P9/L9,5)*100</f>
        <v>93.521000000000001</v>
      </c>
      <c r="R9" s="158">
        <v>14.8</v>
      </c>
      <c r="S9" s="502"/>
    </row>
    <row r="10" spans="1:19" ht="26.1" customHeight="1">
      <c r="A10" s="217"/>
      <c r="B10" s="470" t="s">
        <v>67</v>
      </c>
      <c r="C10" s="504">
        <v>17451872</v>
      </c>
      <c r="D10" s="504">
        <v>16851294</v>
      </c>
      <c r="E10" s="6">
        <v>104.25</v>
      </c>
      <c r="F10" s="6">
        <f>ROUND(D10/D7,5)*100</f>
        <v>47.313000000000002</v>
      </c>
      <c r="G10" s="504">
        <v>18272057</v>
      </c>
      <c r="H10" s="504">
        <v>17614595</v>
      </c>
      <c r="I10" s="6">
        <f>ROUND(H10/D10,5)*100</f>
        <v>104.52999999999999</v>
      </c>
      <c r="J10" s="6">
        <f>ROUND(H10/H7,5)*100</f>
        <v>42.636000000000003</v>
      </c>
      <c r="K10" s="504">
        <v>19495169</v>
      </c>
      <c r="L10" s="504">
        <v>18529415</v>
      </c>
      <c r="M10" s="6">
        <f t="shared" si="1"/>
        <v>105.19400000000002</v>
      </c>
      <c r="N10" s="6">
        <f>ROUND(L10/L7,5)*100</f>
        <v>44.338999999999999</v>
      </c>
      <c r="O10" s="631">
        <v>20821166</v>
      </c>
      <c r="P10" s="631">
        <v>19930891</v>
      </c>
      <c r="Q10" s="15">
        <f t="shared" si="3"/>
        <v>107.56399999999999</v>
      </c>
      <c r="R10" s="158">
        <f t="shared" si="2"/>
        <v>45.688000000000002</v>
      </c>
      <c r="S10" s="502"/>
    </row>
    <row r="11" spans="1:19" ht="26.1" customHeight="1">
      <c r="A11" s="217"/>
      <c r="B11" s="470" t="s">
        <v>68</v>
      </c>
      <c r="C11" s="504">
        <v>3367957</v>
      </c>
      <c r="D11" s="504">
        <v>2203464</v>
      </c>
      <c r="E11" s="6">
        <v>107.64</v>
      </c>
      <c r="F11" s="6">
        <f>ROUND(D11/D7,5)*100</f>
        <v>6.1870000000000003</v>
      </c>
      <c r="G11" s="504">
        <v>3352272</v>
      </c>
      <c r="H11" s="504">
        <v>3202224</v>
      </c>
      <c r="I11" s="6">
        <f t="shared" si="0"/>
        <v>145.327</v>
      </c>
      <c r="J11" s="6">
        <f>ROUND(H11/H7,5)*100</f>
        <v>7.7509999999999994</v>
      </c>
      <c r="K11" s="504">
        <v>2186734</v>
      </c>
      <c r="L11" s="504">
        <v>2090576</v>
      </c>
      <c r="M11" s="6">
        <f t="shared" si="1"/>
        <v>65.285000000000011</v>
      </c>
      <c r="N11" s="6">
        <f>ROUND(L11/L7,5)*100</f>
        <v>5.0030000000000001</v>
      </c>
      <c r="O11" s="631">
        <v>2163936</v>
      </c>
      <c r="P11" s="631">
        <v>2087788</v>
      </c>
      <c r="Q11" s="15">
        <f t="shared" si="3"/>
        <v>99.86699999999999</v>
      </c>
      <c r="R11" s="158">
        <f t="shared" si="2"/>
        <v>4.7859999999999996</v>
      </c>
      <c r="S11" s="502"/>
    </row>
    <row r="12" spans="1:19" ht="26.1" customHeight="1">
      <c r="A12" s="217"/>
      <c r="B12" s="470" t="s">
        <v>69</v>
      </c>
      <c r="C12" s="504">
        <v>39764</v>
      </c>
      <c r="D12" s="504">
        <v>38542</v>
      </c>
      <c r="E12" s="6">
        <v>114.76</v>
      </c>
      <c r="F12" s="6">
        <f>ROUND(D12/D7,5)*100</f>
        <v>0.108</v>
      </c>
      <c r="G12" s="504">
        <v>45256</v>
      </c>
      <c r="H12" s="504">
        <v>42499</v>
      </c>
      <c r="I12" s="6">
        <f t="shared" si="0"/>
        <v>110.26700000000001</v>
      </c>
      <c r="J12" s="6">
        <f>ROUND(H12/H7,5)*100</f>
        <v>0.10300000000000001</v>
      </c>
      <c r="K12" s="504">
        <v>47076</v>
      </c>
      <c r="L12" s="504">
        <v>43182</v>
      </c>
      <c r="M12" s="6">
        <f t="shared" si="1"/>
        <v>101.607</v>
      </c>
      <c r="N12" s="6">
        <f>ROUND(L12/L7,5)*100</f>
        <v>0.10300000000000001</v>
      </c>
      <c r="O12" s="631">
        <v>94397</v>
      </c>
      <c r="P12" s="631">
        <v>61833</v>
      </c>
      <c r="Q12" s="15">
        <f t="shared" si="3"/>
        <v>143.19200000000001</v>
      </c>
      <c r="R12" s="158">
        <f t="shared" si="2"/>
        <v>0.14200000000000002</v>
      </c>
      <c r="S12" s="502"/>
    </row>
    <row r="13" spans="1:19" ht="26.1" customHeight="1">
      <c r="A13" s="217"/>
      <c r="B13" s="470" t="s">
        <v>70</v>
      </c>
      <c r="C13" s="504">
        <v>107796</v>
      </c>
      <c r="D13" s="504">
        <v>100327</v>
      </c>
      <c r="E13" s="6">
        <v>78.94</v>
      </c>
      <c r="F13" s="6">
        <f>ROUND(D13/D7,5)*100</f>
        <v>0.28200000000000003</v>
      </c>
      <c r="G13" s="504">
        <v>101986</v>
      </c>
      <c r="H13" s="504">
        <v>88422</v>
      </c>
      <c r="I13" s="6">
        <f t="shared" si="0"/>
        <v>88.134</v>
      </c>
      <c r="J13" s="6">
        <f>ROUND(H13/H7,5)*100</f>
        <v>0.214</v>
      </c>
      <c r="K13" s="504">
        <v>84092</v>
      </c>
      <c r="L13" s="504">
        <v>75495</v>
      </c>
      <c r="M13" s="6">
        <f t="shared" si="1"/>
        <v>85.38</v>
      </c>
      <c r="N13" s="6">
        <f>ROUND(L13/L7,5)*100</f>
        <v>0.18099999999999999</v>
      </c>
      <c r="O13" s="631">
        <v>88219</v>
      </c>
      <c r="P13" s="631">
        <v>81504</v>
      </c>
      <c r="Q13" s="15">
        <f t="shared" si="3"/>
        <v>107.959</v>
      </c>
      <c r="R13" s="158">
        <f t="shared" si="2"/>
        <v>0.187</v>
      </c>
      <c r="S13" s="502"/>
    </row>
    <row r="14" spans="1:19" ht="26.1" customHeight="1">
      <c r="A14" s="217"/>
      <c r="B14" s="470" t="s">
        <v>71</v>
      </c>
      <c r="C14" s="504">
        <v>261940</v>
      </c>
      <c r="D14" s="504">
        <v>249501</v>
      </c>
      <c r="E14" s="6">
        <v>69.31</v>
      </c>
      <c r="F14" s="6">
        <f>ROUND(D14/D7,5)*100</f>
        <v>0.70099999999999996</v>
      </c>
      <c r="G14" s="504">
        <v>328384</v>
      </c>
      <c r="H14" s="504">
        <v>288686</v>
      </c>
      <c r="I14" s="6">
        <f t="shared" si="0"/>
        <v>115.70499999999998</v>
      </c>
      <c r="J14" s="6">
        <f>ROUND(H14/H7,5)*100</f>
        <v>0.69899999999999995</v>
      </c>
      <c r="K14" s="504">
        <v>284187</v>
      </c>
      <c r="L14" s="504">
        <v>256177</v>
      </c>
      <c r="M14" s="6">
        <f t="shared" si="1"/>
        <v>88.739000000000004</v>
      </c>
      <c r="N14" s="6">
        <f>ROUND(L14/L7,5)*100</f>
        <v>0.61299999999999999</v>
      </c>
      <c r="O14" s="631">
        <v>580544</v>
      </c>
      <c r="P14" s="631">
        <v>400212</v>
      </c>
      <c r="Q14" s="15">
        <f t="shared" si="3"/>
        <v>156.22499999999999</v>
      </c>
      <c r="R14" s="158">
        <f t="shared" si="2"/>
        <v>0.91699999999999993</v>
      </c>
      <c r="S14" s="502"/>
    </row>
    <row r="15" spans="1:19" ht="26.1" customHeight="1">
      <c r="A15" s="217"/>
      <c r="B15" s="470" t="s">
        <v>72</v>
      </c>
      <c r="C15" s="504">
        <v>3589726</v>
      </c>
      <c r="D15" s="504">
        <v>3136958</v>
      </c>
      <c r="E15" s="6">
        <v>95.39</v>
      </c>
      <c r="F15" s="6">
        <f>ROUND(D15/D7,5)*100</f>
        <v>8.8079999999999998</v>
      </c>
      <c r="G15" s="504">
        <v>4941384</v>
      </c>
      <c r="H15" s="504">
        <v>3246486</v>
      </c>
      <c r="I15" s="6">
        <f t="shared" si="0"/>
        <v>103.492</v>
      </c>
      <c r="J15" s="6">
        <f>ROUND(H15/H7,5)*100</f>
        <v>7.8579999999999997</v>
      </c>
      <c r="K15" s="504">
        <v>6003261</v>
      </c>
      <c r="L15" s="504">
        <v>4083862</v>
      </c>
      <c r="M15" s="6">
        <f t="shared" si="1"/>
        <v>125.79300000000001</v>
      </c>
      <c r="N15" s="6">
        <f>ROUND(L15/L7,5)*100</f>
        <v>9.7720000000000002</v>
      </c>
      <c r="O15" s="631">
        <v>7634639</v>
      </c>
      <c r="P15" s="631">
        <v>5002527</v>
      </c>
      <c r="Q15" s="15">
        <f t="shared" si="3"/>
        <v>122.495</v>
      </c>
      <c r="R15" s="158">
        <f t="shared" si="2"/>
        <v>11.466999999999999</v>
      </c>
      <c r="S15" s="502"/>
    </row>
    <row r="16" spans="1:19" ht="26.1" customHeight="1">
      <c r="A16" s="217"/>
      <c r="B16" s="470" t="s">
        <v>73</v>
      </c>
      <c r="C16" s="504">
        <v>1020841</v>
      </c>
      <c r="D16" s="504">
        <v>761866</v>
      </c>
      <c r="E16" s="6">
        <v>87.87</v>
      </c>
      <c r="F16" s="6">
        <f>ROUND(D16/D7,5)*100</f>
        <v>2.1389999999999998</v>
      </c>
      <c r="G16" s="504">
        <v>1071179</v>
      </c>
      <c r="H16" s="504">
        <v>991361</v>
      </c>
      <c r="I16" s="6">
        <f t="shared" si="0"/>
        <v>130.12300000000002</v>
      </c>
      <c r="J16" s="6">
        <f>ROUND(H16/H7,5)*100</f>
        <v>2.4</v>
      </c>
      <c r="K16" s="504">
        <v>974099</v>
      </c>
      <c r="L16" s="504">
        <v>860072</v>
      </c>
      <c r="M16" s="6">
        <f t="shared" si="1"/>
        <v>86.756999999999991</v>
      </c>
      <c r="N16" s="6">
        <f>ROUND(L16/L7,5)*100</f>
        <v>2.0580000000000003</v>
      </c>
      <c r="O16" s="631">
        <v>961057</v>
      </c>
      <c r="P16" s="631">
        <v>924196</v>
      </c>
      <c r="Q16" s="15">
        <f t="shared" si="3"/>
        <v>107.45599999999999</v>
      </c>
      <c r="R16" s="158">
        <f t="shared" si="2"/>
        <v>2.1190000000000002</v>
      </c>
      <c r="S16" s="502"/>
    </row>
    <row r="17" spans="1:19" ht="26.1" customHeight="1">
      <c r="A17" s="217"/>
      <c r="B17" s="470" t="s">
        <v>74</v>
      </c>
      <c r="C17" s="504">
        <v>4411866</v>
      </c>
      <c r="D17" s="504">
        <v>4043455</v>
      </c>
      <c r="E17" s="6">
        <v>74.44</v>
      </c>
      <c r="F17" s="6">
        <f>ROUND(D17/D7,5)*100</f>
        <v>11.353</v>
      </c>
      <c r="G17" s="504">
        <v>6143621</v>
      </c>
      <c r="H17" s="504">
        <v>4442332</v>
      </c>
      <c r="I17" s="6">
        <f t="shared" si="0"/>
        <v>109.86499999999999</v>
      </c>
      <c r="J17" s="6">
        <f>ROUND(H17/H7,5)*100</f>
        <v>10.753</v>
      </c>
      <c r="K17" s="504">
        <v>5341543</v>
      </c>
      <c r="L17" s="504">
        <v>5138607</v>
      </c>
      <c r="M17" s="6">
        <f t="shared" si="1"/>
        <v>115.67400000000001</v>
      </c>
      <c r="N17" s="6">
        <f>ROUND(L17/L7,5)*100</f>
        <v>12.295999999999999</v>
      </c>
      <c r="O17" s="631">
        <v>5185448</v>
      </c>
      <c r="P17" s="631">
        <v>4943756</v>
      </c>
      <c r="Q17" s="15">
        <f t="shared" si="3"/>
        <v>96.207999999999998</v>
      </c>
      <c r="R17" s="158">
        <f t="shared" si="2"/>
        <v>11.333</v>
      </c>
      <c r="S17" s="502"/>
    </row>
    <row r="18" spans="1:19" ht="26.1" customHeight="1">
      <c r="A18" s="217"/>
      <c r="B18" s="470" t="s">
        <v>75</v>
      </c>
      <c r="C18" s="504">
        <v>3</v>
      </c>
      <c r="D18" s="457">
        <v>0</v>
      </c>
      <c r="E18" s="457">
        <v>0</v>
      </c>
      <c r="F18" s="457">
        <f>ROUND(D18/D7,5)*100</f>
        <v>0</v>
      </c>
      <c r="G18" s="504">
        <v>15841</v>
      </c>
      <c r="H18" s="457">
        <v>0</v>
      </c>
      <c r="I18" s="457">
        <v>0</v>
      </c>
      <c r="J18" s="457">
        <f>ROUND(H18/H7,5)*100</f>
        <v>0</v>
      </c>
      <c r="K18" s="504">
        <v>15841</v>
      </c>
      <c r="L18" s="457">
        <v>15578</v>
      </c>
      <c r="M18" s="6">
        <v>0</v>
      </c>
      <c r="N18" s="6">
        <f>ROUND(L18/L7,5)*100</f>
        <v>3.6999999999999998E-2</v>
      </c>
      <c r="O18" s="631">
        <v>3</v>
      </c>
      <c r="P18" s="17">
        <v>0</v>
      </c>
      <c r="Q18" s="15">
        <v>0</v>
      </c>
      <c r="R18" s="158">
        <f t="shared" si="2"/>
        <v>0</v>
      </c>
      <c r="S18" s="502"/>
    </row>
    <row r="19" spans="1:19" ht="26.1" customHeight="1">
      <c r="A19" s="217"/>
      <c r="B19" s="470" t="s">
        <v>18</v>
      </c>
      <c r="C19" s="504">
        <v>3487363</v>
      </c>
      <c r="D19" s="504">
        <v>3486383</v>
      </c>
      <c r="E19" s="6">
        <v>101.43</v>
      </c>
      <c r="F19" s="6">
        <f>ROUND(D19/D7,5)*100</f>
        <v>9.7889999999999997</v>
      </c>
      <c r="G19" s="504">
        <v>3513708</v>
      </c>
      <c r="H19" s="504">
        <v>3512707</v>
      </c>
      <c r="I19" s="6">
        <f t="shared" ref="I19" si="4">ROUND(H19/D19,5)*100</f>
        <v>100.755</v>
      </c>
      <c r="J19" s="6">
        <f>ROUND(H19/H7,5)*100</f>
        <v>8.5020000000000007</v>
      </c>
      <c r="K19" s="504">
        <v>3446875</v>
      </c>
      <c r="L19" s="504">
        <v>3445878</v>
      </c>
      <c r="M19" s="6">
        <f t="shared" ref="M19" si="5">ROUND(L19/H19,5)*100</f>
        <v>98.097999999999999</v>
      </c>
      <c r="N19" s="6">
        <f>ROUND(L19/L7,5)*100</f>
        <v>8.2460000000000004</v>
      </c>
      <c r="O19" s="631">
        <v>3379846</v>
      </c>
      <c r="P19" s="631">
        <v>3378429</v>
      </c>
      <c r="Q19" s="15">
        <f t="shared" si="3"/>
        <v>98.043000000000006</v>
      </c>
      <c r="R19" s="158">
        <f t="shared" si="2"/>
        <v>7.7439999999999998</v>
      </c>
      <c r="S19" s="502"/>
    </row>
    <row r="20" spans="1:19" ht="26.1" customHeight="1">
      <c r="A20" s="217"/>
      <c r="B20" s="470" t="s">
        <v>76</v>
      </c>
      <c r="C20" s="504">
        <v>1</v>
      </c>
      <c r="D20" s="457">
        <v>0</v>
      </c>
      <c r="E20" s="457">
        <v>0</v>
      </c>
      <c r="F20" s="457">
        <f>ROUND(D20/D7,5)*100</f>
        <v>0</v>
      </c>
      <c r="G20" s="504">
        <v>1</v>
      </c>
      <c r="H20" s="457">
        <v>0</v>
      </c>
      <c r="I20" s="457">
        <v>0</v>
      </c>
      <c r="J20" s="457">
        <f>ROUND(H20/H7,5)*100</f>
        <v>0</v>
      </c>
      <c r="K20" s="504">
        <v>1</v>
      </c>
      <c r="L20" s="457">
        <v>0</v>
      </c>
      <c r="M20" s="457">
        <v>0</v>
      </c>
      <c r="N20" s="457">
        <f>ROUND(L20/L7,5)*100</f>
        <v>0</v>
      </c>
      <c r="O20" s="631">
        <v>1</v>
      </c>
      <c r="P20" s="17">
        <v>0</v>
      </c>
      <c r="Q20" s="17">
        <v>0</v>
      </c>
      <c r="R20" s="394">
        <f t="shared" si="2"/>
        <v>0</v>
      </c>
      <c r="S20" s="502"/>
    </row>
    <row r="21" spans="1:19" ht="26.1" customHeight="1">
      <c r="A21" s="217"/>
      <c r="B21" s="470" t="s">
        <v>77</v>
      </c>
      <c r="C21" s="504">
        <v>93058</v>
      </c>
      <c r="D21" s="457">
        <v>0</v>
      </c>
      <c r="E21" s="457">
        <v>0</v>
      </c>
      <c r="F21" s="457">
        <f>ROUND(D21/D7,5)*100</f>
        <v>0</v>
      </c>
      <c r="G21" s="504">
        <v>5285</v>
      </c>
      <c r="H21" s="457">
        <v>0</v>
      </c>
      <c r="I21" s="457">
        <v>0</v>
      </c>
      <c r="J21" s="457">
        <f>ROUND(H21/H7,5)*100</f>
        <v>0</v>
      </c>
      <c r="K21" s="504">
        <v>74931</v>
      </c>
      <c r="L21" s="457">
        <v>0</v>
      </c>
      <c r="M21" s="457">
        <v>0</v>
      </c>
      <c r="N21" s="457">
        <f>ROUND(L21/L7,5)*100</f>
        <v>0</v>
      </c>
      <c r="O21" s="631">
        <v>44902</v>
      </c>
      <c r="P21" s="17">
        <v>0</v>
      </c>
      <c r="Q21" s="17">
        <v>0</v>
      </c>
      <c r="R21" s="394">
        <f t="shared" si="2"/>
        <v>0</v>
      </c>
      <c r="S21" s="502"/>
    </row>
    <row r="22" spans="1:19" ht="26.1" customHeight="1">
      <c r="A22" s="217"/>
      <c r="B22" s="470"/>
      <c r="C22" s="504"/>
      <c r="D22" s="504"/>
      <c r="E22" s="6"/>
      <c r="F22" s="6"/>
      <c r="G22" s="504"/>
      <c r="H22" s="504"/>
      <c r="I22" s="6"/>
      <c r="J22" s="6"/>
      <c r="K22" s="504"/>
      <c r="L22" s="504"/>
      <c r="M22" s="6"/>
      <c r="N22" s="6"/>
      <c r="O22" s="631"/>
      <c r="P22" s="631"/>
      <c r="Q22" s="15"/>
      <c r="R22" s="158"/>
      <c r="S22" s="502"/>
    </row>
    <row r="23" spans="1:19" s="221" customFormat="1" ht="26.1" customHeight="1">
      <c r="A23" s="730" t="s">
        <v>57</v>
      </c>
      <c r="B23" s="731"/>
      <c r="C23" s="504">
        <f>SUM(C24:C29)</f>
        <v>24224235</v>
      </c>
      <c r="D23" s="504">
        <f>SUM(D24:D29)</f>
        <v>22476374</v>
      </c>
      <c r="E23" s="6">
        <v>102.37</v>
      </c>
      <c r="F23" s="6">
        <f>ROUND(D23/D23,5)*100</f>
        <v>100</v>
      </c>
      <c r="G23" s="504">
        <f>SUM(G24:G29)</f>
        <v>25468294</v>
      </c>
      <c r="H23" s="504">
        <f>SUM(H24:H29)</f>
        <v>24030276</v>
      </c>
      <c r="I23" s="6">
        <f>ROUND(H23/D23,5)*100</f>
        <v>106.913</v>
      </c>
      <c r="J23" s="6">
        <f>ROUND(H23/H23,5)*100</f>
        <v>100</v>
      </c>
      <c r="K23" s="504">
        <f>SUM(K24:K29)</f>
        <v>26144029</v>
      </c>
      <c r="L23" s="504">
        <f>SUM(L24:L29)</f>
        <v>23927914</v>
      </c>
      <c r="M23" s="6">
        <f t="shared" ref="M23" si="6">ROUND(L23/H23,5)*100</f>
        <v>99.573999999999998</v>
      </c>
      <c r="N23" s="6">
        <f>ROUND(L23/L23,5)*100</f>
        <v>100</v>
      </c>
      <c r="O23" s="631">
        <f>SUM(O24:O29)</f>
        <v>26837630</v>
      </c>
      <c r="P23" s="631">
        <f>SUM(P24:P29)</f>
        <v>25807548</v>
      </c>
      <c r="Q23" s="15">
        <f t="shared" si="3"/>
        <v>107.85499999999999</v>
      </c>
      <c r="R23" s="158">
        <f>ROUND(P23/$P$23,5)*100</f>
        <v>100</v>
      </c>
      <c r="S23" s="16"/>
    </row>
    <row r="24" spans="1:19" ht="26.1" customHeight="1">
      <c r="A24" s="222"/>
      <c r="B24" s="471" t="s">
        <v>78</v>
      </c>
      <c r="C24" s="504">
        <v>13622123</v>
      </c>
      <c r="D24" s="504">
        <v>12865156</v>
      </c>
      <c r="E24" s="6">
        <v>100.42</v>
      </c>
      <c r="F24" s="6">
        <f>ROUND(D24/D23,5)*100</f>
        <v>57.238999999999997</v>
      </c>
      <c r="G24" s="504">
        <v>14302108</v>
      </c>
      <c r="H24" s="504">
        <v>13768795</v>
      </c>
      <c r="I24" s="6">
        <f>ROUND(H24/D24,5)*100</f>
        <v>107.024</v>
      </c>
      <c r="J24" s="6">
        <f>ROUND(H24/H23,5)*100</f>
        <v>57.298000000000002</v>
      </c>
      <c r="K24" s="504">
        <v>14702857</v>
      </c>
      <c r="L24" s="504">
        <v>14068814</v>
      </c>
      <c r="M24" s="6">
        <f>ROUND(L24/H24,5)*100</f>
        <v>102.179</v>
      </c>
      <c r="N24" s="6">
        <f>ROUND(L24/L23,5)*100</f>
        <v>58.796999999999997</v>
      </c>
      <c r="O24" s="631">
        <v>15034510</v>
      </c>
      <c r="P24" s="631">
        <v>15265657</v>
      </c>
      <c r="Q24" s="15">
        <f>ROUND(P24/L24,5)*100</f>
        <v>108.50700000000001</v>
      </c>
      <c r="R24" s="158">
        <f t="shared" ref="R24:R28" si="7">ROUND(P24/$P$23,5)*100</f>
        <v>59.152000000000001</v>
      </c>
      <c r="S24" s="502"/>
    </row>
    <row r="25" spans="1:19" ht="26.1" customHeight="1">
      <c r="A25" s="222"/>
      <c r="B25" s="471" t="s">
        <v>79</v>
      </c>
      <c r="C25" s="504">
        <v>2442946</v>
      </c>
      <c r="D25" s="504">
        <v>2018881</v>
      </c>
      <c r="E25" s="6">
        <v>101.35</v>
      </c>
      <c r="F25" s="6">
        <f>ROUND(D25/D23,5)*100</f>
        <v>8.9819999999999993</v>
      </c>
      <c r="G25" s="504">
        <v>2543372</v>
      </c>
      <c r="H25" s="504">
        <v>2018399</v>
      </c>
      <c r="I25" s="6">
        <f t="shared" ref="I25" si="8">ROUND(H25/D25,5)*100</f>
        <v>99.975999999999999</v>
      </c>
      <c r="J25" s="6">
        <f>ROUND(H25/H23,5)*100</f>
        <v>8.3989999999999991</v>
      </c>
      <c r="K25" s="504">
        <v>2584996</v>
      </c>
      <c r="L25" s="504">
        <v>1661587</v>
      </c>
      <c r="M25" s="6">
        <f t="shared" ref="M25" si="9">ROUND(L25/H25,5)*100</f>
        <v>82.321999999999989</v>
      </c>
      <c r="N25" s="6">
        <f>ROUND(L25/L23,5)*100</f>
        <v>6.944</v>
      </c>
      <c r="O25" s="631">
        <v>2702519</v>
      </c>
      <c r="P25" s="631">
        <v>1891084</v>
      </c>
      <c r="Q25" s="15">
        <f>ROUND(P25/L25,5)*100</f>
        <v>113.812</v>
      </c>
      <c r="R25" s="158">
        <f t="shared" si="7"/>
        <v>7.3279999999999994</v>
      </c>
      <c r="S25" s="502"/>
    </row>
    <row r="26" spans="1:19" ht="26.1" customHeight="1">
      <c r="A26" s="222"/>
      <c r="B26" s="470" t="s">
        <v>60</v>
      </c>
      <c r="C26" s="457">
        <v>0</v>
      </c>
      <c r="D26" s="223">
        <v>0</v>
      </c>
      <c r="E26" s="457">
        <v>0</v>
      </c>
      <c r="F26" s="223">
        <f>ROUND(D26/D23,5)*100</f>
        <v>0</v>
      </c>
      <c r="G26" s="457">
        <v>0</v>
      </c>
      <c r="H26" s="457">
        <v>0</v>
      </c>
      <c r="I26" s="457">
        <v>0</v>
      </c>
      <c r="J26" s="457">
        <f>ROUND(H26/H23,5)*100</f>
        <v>0</v>
      </c>
      <c r="K26" s="457">
        <v>0</v>
      </c>
      <c r="L26" s="457">
        <v>0</v>
      </c>
      <c r="M26" s="457">
        <v>0</v>
      </c>
      <c r="N26" s="457">
        <f>ROUND(L26/L23,5)*100</f>
        <v>0</v>
      </c>
      <c r="O26" s="17">
        <v>0</v>
      </c>
      <c r="P26" s="17">
        <v>0</v>
      </c>
      <c r="Q26" s="17">
        <v>0</v>
      </c>
      <c r="R26" s="394">
        <f t="shared" si="7"/>
        <v>0</v>
      </c>
      <c r="S26" s="502"/>
    </row>
    <row r="27" spans="1:19" ht="26.1" customHeight="1">
      <c r="A27" s="222"/>
      <c r="B27" s="471" t="s">
        <v>61</v>
      </c>
      <c r="C27" s="504">
        <v>2376149</v>
      </c>
      <c r="D27" s="504">
        <v>1957572</v>
      </c>
      <c r="E27" s="6">
        <v>106.07</v>
      </c>
      <c r="F27" s="6">
        <f>ROUND(D27/D23,5)*100</f>
        <v>8.7089999999999996</v>
      </c>
      <c r="G27" s="504">
        <v>2445215</v>
      </c>
      <c r="H27" s="504">
        <v>2209206</v>
      </c>
      <c r="I27" s="6">
        <f>ROUND(H27/D27,5)*100</f>
        <v>112.85400000000001</v>
      </c>
      <c r="J27" s="6">
        <f>ROUND(H27/H23,5)*100</f>
        <v>9.1929999999999996</v>
      </c>
      <c r="K27" s="504">
        <v>2018246</v>
      </c>
      <c r="L27" s="504">
        <v>1767136</v>
      </c>
      <c r="M27" s="6">
        <f t="shared" ref="M27:M29" si="10">ROUND(L27/H27,5)*100</f>
        <v>79.990000000000009</v>
      </c>
      <c r="N27" s="6">
        <f>ROUND(L27/L23,5)*100</f>
        <v>7.3849999999999998</v>
      </c>
      <c r="O27" s="631">
        <v>2077685</v>
      </c>
      <c r="P27" s="631">
        <v>1831328</v>
      </c>
      <c r="Q27" s="15">
        <f t="shared" si="3"/>
        <v>103.633</v>
      </c>
      <c r="R27" s="158">
        <f t="shared" si="7"/>
        <v>7.0959999999999992</v>
      </c>
      <c r="S27" s="502"/>
    </row>
    <row r="28" spans="1:19" ht="26.1" customHeight="1">
      <c r="A28" s="222"/>
      <c r="B28" s="470" t="s">
        <v>62</v>
      </c>
      <c r="C28" s="504">
        <v>5089136</v>
      </c>
      <c r="D28" s="504">
        <v>4957418</v>
      </c>
      <c r="E28" s="6">
        <v>106.94</v>
      </c>
      <c r="F28" s="6">
        <f>ROUND(D28/D23,5)*100</f>
        <v>22.056000000000001</v>
      </c>
      <c r="G28" s="504">
        <v>5459533</v>
      </c>
      <c r="H28" s="504">
        <v>5325395</v>
      </c>
      <c r="I28" s="6">
        <f t="shared" ref="I28:I29" si="11">ROUND(H28/D28,5)*100</f>
        <v>107.423</v>
      </c>
      <c r="J28" s="6">
        <f>ROUND(H28/H23,5)*100</f>
        <v>22.161000000000001</v>
      </c>
      <c r="K28" s="504">
        <v>6029827</v>
      </c>
      <c r="L28" s="504">
        <v>5634301</v>
      </c>
      <c r="M28" s="6">
        <f t="shared" si="10"/>
        <v>105.80099999999999</v>
      </c>
      <c r="N28" s="6">
        <f>ROUND(L28/L23,5)*100</f>
        <v>23.547000000000001</v>
      </c>
      <c r="O28" s="631">
        <v>6175978</v>
      </c>
      <c r="P28" s="631">
        <v>5994773</v>
      </c>
      <c r="Q28" s="15">
        <f t="shared" si="3"/>
        <v>106.398</v>
      </c>
      <c r="R28" s="158">
        <f t="shared" si="7"/>
        <v>23.228999999999999</v>
      </c>
      <c r="S28" s="502"/>
    </row>
    <row r="29" spans="1:19" ht="26.1" customHeight="1">
      <c r="A29" s="224"/>
      <c r="B29" s="471" t="s">
        <v>63</v>
      </c>
      <c r="C29" s="504">
        <v>693881</v>
      </c>
      <c r="D29" s="504">
        <v>677347</v>
      </c>
      <c r="E29" s="6">
        <v>105.61</v>
      </c>
      <c r="F29" s="6">
        <f>ROUND(D29/D23,5)*100</f>
        <v>3.0140000000000002</v>
      </c>
      <c r="G29" s="504">
        <v>718066</v>
      </c>
      <c r="H29" s="504">
        <v>708481</v>
      </c>
      <c r="I29" s="6">
        <f t="shared" si="11"/>
        <v>104.596</v>
      </c>
      <c r="J29" s="6">
        <f>ROUND(H29/H23,5)*100</f>
        <v>2.948</v>
      </c>
      <c r="K29" s="504">
        <v>808103</v>
      </c>
      <c r="L29" s="504">
        <v>796076</v>
      </c>
      <c r="M29" s="6">
        <f t="shared" si="10"/>
        <v>112.364</v>
      </c>
      <c r="N29" s="6">
        <f>ROUND(L29/L23,5)*100</f>
        <v>3.327</v>
      </c>
      <c r="O29" s="631">
        <v>846938</v>
      </c>
      <c r="P29" s="631">
        <v>824706</v>
      </c>
      <c r="Q29" s="15">
        <f t="shared" si="3"/>
        <v>103.596</v>
      </c>
      <c r="R29" s="158">
        <v>3.19</v>
      </c>
      <c r="S29" s="502"/>
    </row>
    <row r="30" spans="1:19" ht="9" customHeight="1" thickBot="1">
      <c r="A30" s="225"/>
      <c r="B30" s="472"/>
      <c r="C30" s="520"/>
      <c r="D30" s="520"/>
      <c r="E30" s="227"/>
      <c r="F30" s="227"/>
      <c r="G30" s="228"/>
      <c r="H30" s="228"/>
      <c r="I30" s="229"/>
      <c r="J30" s="229"/>
      <c r="K30" s="228"/>
      <c r="L30" s="228"/>
      <c r="M30" s="229"/>
      <c r="N30" s="229"/>
      <c r="O30" s="575"/>
      <c r="P30" s="575"/>
      <c r="Q30" s="576"/>
      <c r="R30" s="577"/>
      <c r="S30" s="502"/>
    </row>
    <row r="31" spans="1:19" ht="15" customHeight="1">
      <c r="A31" s="733" t="s">
        <v>341</v>
      </c>
      <c r="B31" s="733"/>
      <c r="C31" s="733"/>
      <c r="D31" s="733"/>
      <c r="E31" s="733"/>
      <c r="F31" s="733"/>
      <c r="G31" s="733"/>
      <c r="H31" s="733"/>
      <c r="I31" s="733"/>
      <c r="J31" s="733"/>
      <c r="K31" s="733"/>
      <c r="L31" s="733"/>
      <c r="M31" s="733"/>
      <c r="N31" s="733"/>
      <c r="O31" s="733"/>
      <c r="P31" s="733"/>
      <c r="R31" s="6" t="s">
        <v>28</v>
      </c>
      <c r="S31" s="28"/>
    </row>
    <row r="32" spans="1:19" ht="18.75" customHeight="1">
      <c r="A32" s="727" t="s">
        <v>382</v>
      </c>
      <c r="B32" s="727"/>
      <c r="C32" s="727"/>
      <c r="D32" s="727"/>
      <c r="E32" s="727"/>
      <c r="F32" s="727"/>
      <c r="G32" s="727"/>
      <c r="H32" s="727"/>
      <c r="I32" s="727"/>
    </row>
  </sheetData>
  <sheetProtection selectLockedCells="1" selectUnlockedCells="1"/>
  <mergeCells count="23">
    <mergeCell ref="A32:I32"/>
    <mergeCell ref="A23:B23"/>
    <mergeCell ref="A1:C1"/>
    <mergeCell ref="A2:C2"/>
    <mergeCell ref="C3:F3"/>
    <mergeCell ref="D4:D5"/>
    <mergeCell ref="F4:F5"/>
    <mergeCell ref="A31:P31"/>
    <mergeCell ref="L4:L5"/>
    <mergeCell ref="N4:N5"/>
    <mergeCell ref="O4:O5"/>
    <mergeCell ref="P4:P5"/>
    <mergeCell ref="A3:B5"/>
    <mergeCell ref="C4:C5"/>
    <mergeCell ref="O3:R3"/>
    <mergeCell ref="G4:G5"/>
    <mergeCell ref="G3:J3"/>
    <mergeCell ref="R4:R5"/>
    <mergeCell ref="K3:N3"/>
    <mergeCell ref="H4:H5"/>
    <mergeCell ref="A7:B7"/>
    <mergeCell ref="J4:J5"/>
    <mergeCell ref="K4:K5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firstPageNumber="161" orientation="portrait" useFirstPageNumber="1" verticalDpi="300" r:id="rId1"/>
  <headerFooter scaleWithDoc="0" alignWithMargins="0">
    <oddHeader>&amp;R&amp;"ＭＳ 明朝,標準"&amp;10財　政</oddHeader>
    <oddFooter>&amp;C&amp;"ＭＳ 明朝,標準"&amp;12&amp;A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view="pageBreakPreview" zoomScale="90" zoomScaleNormal="90" zoomScaleSheetLayoutView="90" workbookViewId="0">
      <selection activeCell="N11" sqref="N11"/>
    </sheetView>
  </sheetViews>
  <sheetFormatPr defaultRowHeight="17.100000000000001" customHeight="1"/>
  <cols>
    <col min="1" max="2" width="1.625" style="75" customWidth="1"/>
    <col min="3" max="3" width="13.125" style="75" customWidth="1"/>
    <col min="4" max="4" width="0.875" style="75" customWidth="1"/>
    <col min="5" max="7" width="13.125" style="75" customWidth="1"/>
    <col min="8" max="8" width="7" style="75" customWidth="1"/>
    <col min="9" max="9" width="9.625" style="75" customWidth="1"/>
    <col min="10" max="10" width="11" style="75" customWidth="1"/>
    <col min="11" max="11" width="7.375" style="75" customWidth="1"/>
    <col min="12" max="16384" width="9" style="75"/>
  </cols>
  <sheetData>
    <row r="1" spans="1:13" ht="5.0999999999999996" customHeight="1">
      <c r="A1" s="28"/>
      <c r="D1" s="28"/>
      <c r="E1" s="28"/>
      <c r="F1" s="28"/>
      <c r="G1" s="28"/>
      <c r="H1" s="28"/>
      <c r="I1" s="28"/>
      <c r="J1" s="28"/>
      <c r="K1" s="22"/>
      <c r="L1" s="28"/>
      <c r="M1" s="28"/>
    </row>
    <row r="2" spans="1:13" ht="15" customHeight="1" thickBot="1">
      <c r="A2" s="733" t="s">
        <v>400</v>
      </c>
      <c r="B2" s="733"/>
      <c r="C2" s="733"/>
      <c r="D2" s="733"/>
      <c r="E2" s="733"/>
      <c r="F2" s="28"/>
      <c r="G2" s="28"/>
      <c r="H2" s="28"/>
      <c r="I2" s="28"/>
      <c r="J2" s="28"/>
      <c r="K2" s="22" t="s">
        <v>1</v>
      </c>
      <c r="L2" s="28"/>
      <c r="M2" s="28"/>
    </row>
    <row r="3" spans="1:13" ht="28.5" customHeight="1">
      <c r="A3" s="266"/>
      <c r="B3" s="745" t="s">
        <v>372</v>
      </c>
      <c r="C3" s="745"/>
      <c r="D3" s="475"/>
      <c r="E3" s="476" t="s">
        <v>31</v>
      </c>
      <c r="F3" s="473" t="s">
        <v>80</v>
      </c>
      <c r="G3" s="474" t="s">
        <v>81</v>
      </c>
      <c r="H3" s="262" t="s">
        <v>82</v>
      </c>
      <c r="I3" s="476" t="s">
        <v>83</v>
      </c>
      <c r="J3" s="476" t="s">
        <v>84</v>
      </c>
      <c r="K3" s="263" t="s">
        <v>85</v>
      </c>
      <c r="L3" s="325"/>
    </row>
    <row r="4" spans="1:13" ht="8.1" customHeight="1">
      <c r="A4" s="217"/>
      <c r="B4" s="110"/>
      <c r="C4" s="14"/>
      <c r="D4" s="14"/>
      <c r="E4" s="561"/>
      <c r="F4" s="562"/>
      <c r="G4" s="562"/>
      <c r="H4" s="562"/>
      <c r="I4" s="562"/>
      <c r="J4" s="562"/>
      <c r="K4" s="563"/>
      <c r="L4" s="325"/>
    </row>
    <row r="5" spans="1:13" ht="20.100000000000001" customHeight="1">
      <c r="A5" s="721" t="s">
        <v>86</v>
      </c>
      <c r="B5" s="722"/>
      <c r="C5" s="722"/>
      <c r="D5" s="722"/>
      <c r="E5" s="602">
        <f t="shared" ref="E5:J5" si="0">SUM(E7,E30)</f>
        <v>13952613</v>
      </c>
      <c r="F5" s="603">
        <f t="shared" si="0"/>
        <v>14803108</v>
      </c>
      <c r="G5" s="603">
        <f t="shared" si="0"/>
        <v>14333664</v>
      </c>
      <c r="H5" s="603">
        <f>SUM(H7,H30)</f>
        <v>665</v>
      </c>
      <c r="I5" s="603">
        <f t="shared" si="0"/>
        <v>25431</v>
      </c>
      <c r="J5" s="604">
        <f t="shared" si="0"/>
        <v>444678</v>
      </c>
      <c r="K5" s="605">
        <f>ROUND($G5/$F5,5)*100</f>
        <v>96.828999999999994</v>
      </c>
      <c r="L5" s="325"/>
    </row>
    <row r="6" spans="1:13" ht="12" customHeight="1">
      <c r="A6" s="217"/>
      <c r="B6" s="267"/>
      <c r="C6" s="18"/>
      <c r="D6" s="595"/>
      <c r="E6" s="606"/>
      <c r="F6" s="21"/>
      <c r="G6" s="21"/>
      <c r="H6" s="21"/>
      <c r="I6" s="21"/>
      <c r="J6" s="21"/>
      <c r="K6" s="607"/>
      <c r="L6" s="325"/>
    </row>
    <row r="7" spans="1:13" ht="15" customHeight="1">
      <c r="A7" s="217"/>
      <c r="B7" s="751" t="s">
        <v>87</v>
      </c>
      <c r="C7" s="751"/>
      <c r="D7" s="44"/>
      <c r="E7" s="602">
        <f t="shared" ref="E7:J7" si="1">SUM(E9,E15,E22,E24,E26,E28)</f>
        <v>13759437</v>
      </c>
      <c r="F7" s="603">
        <f t="shared" si="1"/>
        <v>14323172</v>
      </c>
      <c r="G7" s="603">
        <f>SUM(G9,G15,G22,G24,G26,G28)</f>
        <v>14147786</v>
      </c>
      <c r="H7" s="603">
        <f>SUM(H9,H15,H22,H24,H26,H28)</f>
        <v>665</v>
      </c>
      <c r="I7" s="603">
        <f t="shared" si="1"/>
        <v>373</v>
      </c>
      <c r="J7" s="603">
        <f t="shared" si="1"/>
        <v>175678</v>
      </c>
      <c r="K7" s="605">
        <f>ROUND($G7/$F7,5)*100</f>
        <v>98.775999999999996</v>
      </c>
      <c r="L7" s="325"/>
    </row>
    <row r="8" spans="1:13" ht="12" customHeight="1">
      <c r="A8" s="217"/>
      <c r="B8" s="599"/>
      <c r="C8" s="599"/>
      <c r="D8" s="14"/>
      <c r="E8" s="606"/>
      <c r="F8" s="21"/>
      <c r="G8" s="21"/>
      <c r="H8" s="21"/>
      <c r="I8" s="21"/>
      <c r="J8" s="268"/>
      <c r="K8" s="608"/>
      <c r="L8" s="325"/>
    </row>
    <row r="9" spans="1:13" ht="15" customHeight="1">
      <c r="A9" s="217"/>
      <c r="B9" s="747" t="s">
        <v>88</v>
      </c>
      <c r="C9" s="747"/>
      <c r="D9" s="18"/>
      <c r="E9" s="606">
        <f>E11+E13</f>
        <v>5310265</v>
      </c>
      <c r="F9" s="21">
        <f t="shared" ref="F9:J9" si="2">F11+F13</f>
        <v>5631036</v>
      </c>
      <c r="G9" s="21">
        <f t="shared" si="2"/>
        <v>5554276</v>
      </c>
      <c r="H9" s="21">
        <f t="shared" si="2"/>
        <v>469</v>
      </c>
      <c r="I9" s="21">
        <f t="shared" si="2"/>
        <v>211</v>
      </c>
      <c r="J9" s="21">
        <f t="shared" si="2"/>
        <v>77018</v>
      </c>
      <c r="K9" s="607">
        <f>ROUND($G9/$F9,5)*100</f>
        <v>98.637</v>
      </c>
      <c r="L9" s="325"/>
    </row>
    <row r="10" spans="1:13" ht="12" customHeight="1">
      <c r="A10" s="217"/>
      <c r="B10" s="599"/>
      <c r="C10" s="599"/>
      <c r="D10" s="595"/>
      <c r="E10" s="606"/>
      <c r="F10" s="21"/>
      <c r="G10" s="21"/>
      <c r="H10" s="21"/>
      <c r="I10" s="21"/>
      <c r="J10" s="268"/>
      <c r="K10" s="608"/>
      <c r="L10" s="325"/>
    </row>
    <row r="11" spans="1:13" ht="12.75" customHeight="1">
      <c r="A11" s="217"/>
      <c r="B11" s="599"/>
      <c r="C11" s="599" t="s">
        <v>89</v>
      </c>
      <c r="D11" s="595"/>
      <c r="E11" s="606">
        <v>4095676</v>
      </c>
      <c r="F11" s="21">
        <v>4288296</v>
      </c>
      <c r="G11" s="21">
        <v>4223506</v>
      </c>
      <c r="H11" s="21">
        <v>469</v>
      </c>
      <c r="I11" s="21">
        <v>211</v>
      </c>
      <c r="J11" s="21">
        <v>65048</v>
      </c>
      <c r="K11" s="607">
        <f>ROUND($G11/$F11,5)*100</f>
        <v>98.489000000000004</v>
      </c>
      <c r="L11" s="325"/>
    </row>
    <row r="12" spans="1:13" ht="12" customHeight="1">
      <c r="A12" s="217"/>
      <c r="B12" s="599"/>
      <c r="C12" s="599"/>
      <c r="D12" s="595"/>
      <c r="E12" s="606"/>
      <c r="F12" s="21"/>
      <c r="G12" s="21"/>
      <c r="H12" s="21"/>
      <c r="I12" s="21"/>
      <c r="J12" s="268"/>
      <c r="K12" s="608"/>
      <c r="L12" s="325"/>
    </row>
    <row r="13" spans="1:13" ht="12.75" customHeight="1">
      <c r="A13" s="217"/>
      <c r="B13" s="599"/>
      <c r="C13" s="599" t="s">
        <v>90</v>
      </c>
      <c r="D13" s="595"/>
      <c r="E13" s="606">
        <v>1214589</v>
      </c>
      <c r="F13" s="21">
        <v>1342740</v>
      </c>
      <c r="G13" s="21">
        <v>1330770</v>
      </c>
      <c r="H13" s="21">
        <v>0</v>
      </c>
      <c r="I13" s="21">
        <v>0</v>
      </c>
      <c r="J13" s="21">
        <v>11970</v>
      </c>
      <c r="K13" s="607">
        <f>ROUND($G13/$F13,5)*100</f>
        <v>99.109000000000009</v>
      </c>
      <c r="L13" s="325"/>
    </row>
    <row r="14" spans="1:13" ht="12" customHeight="1">
      <c r="A14" s="217"/>
      <c r="B14" s="599"/>
      <c r="C14" s="599"/>
      <c r="D14" s="595"/>
      <c r="E14" s="606"/>
      <c r="F14" s="21"/>
      <c r="G14" s="21"/>
      <c r="H14" s="21"/>
      <c r="I14" s="21"/>
      <c r="J14" s="268"/>
      <c r="K14" s="608"/>
      <c r="L14" s="325"/>
    </row>
    <row r="15" spans="1:13" ht="15" customHeight="1">
      <c r="A15" s="217"/>
      <c r="B15" s="747" t="s">
        <v>91</v>
      </c>
      <c r="C15" s="747"/>
      <c r="D15" s="18"/>
      <c r="E15" s="606">
        <f>E17+E19</f>
        <v>6277951</v>
      </c>
      <c r="F15" s="21">
        <f t="shared" ref="F15:J15" si="3">F17+F19</f>
        <v>6474074</v>
      </c>
      <c r="G15" s="21">
        <f t="shared" si="3"/>
        <v>6382512</v>
      </c>
      <c r="H15" s="21">
        <f t="shared" si="3"/>
        <v>164</v>
      </c>
      <c r="I15" s="21">
        <f t="shared" si="3"/>
        <v>131</v>
      </c>
      <c r="J15" s="21">
        <f t="shared" si="3"/>
        <v>91595</v>
      </c>
      <c r="K15" s="607">
        <f>ROUND($G15/$F15,5)*100</f>
        <v>98.585999999999999</v>
      </c>
      <c r="L15" s="325"/>
    </row>
    <row r="16" spans="1:13" ht="12" customHeight="1">
      <c r="A16" s="217"/>
      <c r="B16" s="599"/>
      <c r="C16" s="599"/>
      <c r="D16" s="595"/>
      <c r="E16" s="606"/>
      <c r="F16" s="21"/>
      <c r="G16" s="21"/>
      <c r="H16" s="21"/>
      <c r="I16" s="21"/>
      <c r="J16" s="268"/>
      <c r="K16" s="608"/>
      <c r="L16" s="325"/>
    </row>
    <row r="17" spans="1:12" ht="12.75" customHeight="1">
      <c r="A17" s="217"/>
      <c r="B17" s="599"/>
      <c r="C17" s="599" t="s">
        <v>91</v>
      </c>
      <c r="D17" s="595"/>
      <c r="E17" s="606">
        <v>6197602</v>
      </c>
      <c r="F17" s="21">
        <v>6393724</v>
      </c>
      <c r="G17" s="21">
        <v>6302162</v>
      </c>
      <c r="H17" s="21">
        <v>164</v>
      </c>
      <c r="I17" s="21">
        <v>131</v>
      </c>
      <c r="J17" s="21">
        <v>91595</v>
      </c>
      <c r="K17" s="607">
        <f>ROUND($G17/$F17,5)*100</f>
        <v>98.567999999999998</v>
      </c>
      <c r="L17" s="325"/>
    </row>
    <row r="18" spans="1:12" ht="12" customHeight="1">
      <c r="A18" s="217"/>
      <c r="B18" s="599"/>
      <c r="C18" s="599"/>
      <c r="D18" s="595"/>
      <c r="E18" s="606"/>
      <c r="F18" s="21"/>
      <c r="G18" s="268"/>
      <c r="H18" s="21"/>
      <c r="I18" s="21"/>
      <c r="J18" s="21"/>
      <c r="K18" s="608"/>
      <c r="L18" s="325"/>
    </row>
    <row r="19" spans="1:12" ht="15" customHeight="1">
      <c r="A19" s="217"/>
      <c r="B19" s="599"/>
      <c r="C19" s="14" t="s">
        <v>92</v>
      </c>
      <c r="D19" s="595"/>
      <c r="E19" s="753">
        <v>80349</v>
      </c>
      <c r="F19" s="750">
        <v>80350</v>
      </c>
      <c r="G19" s="750">
        <v>80350</v>
      </c>
      <c r="H19" s="752">
        <v>0</v>
      </c>
      <c r="I19" s="750">
        <v>0</v>
      </c>
      <c r="J19" s="750">
        <v>0</v>
      </c>
      <c r="K19" s="746">
        <f>ROUND($G19/$F19,5)*100</f>
        <v>100</v>
      </c>
      <c r="L19" s="325"/>
    </row>
    <row r="20" spans="1:12" ht="12.75" customHeight="1">
      <c r="A20" s="217"/>
      <c r="B20" s="599"/>
      <c r="C20" s="599" t="s">
        <v>93</v>
      </c>
      <c r="D20" s="595"/>
      <c r="E20" s="753"/>
      <c r="F20" s="750"/>
      <c r="G20" s="750"/>
      <c r="H20" s="750"/>
      <c r="I20" s="750"/>
      <c r="J20" s="750"/>
      <c r="K20" s="746"/>
      <c r="L20" s="325"/>
    </row>
    <row r="21" spans="1:12" ht="12" customHeight="1">
      <c r="A21" s="217"/>
      <c r="B21" s="599"/>
      <c r="C21" s="599"/>
      <c r="D21" s="595"/>
      <c r="E21" s="606"/>
      <c r="F21" s="21"/>
      <c r="G21" s="21"/>
      <c r="H21" s="21"/>
      <c r="I21" s="21"/>
      <c r="J21" s="21"/>
      <c r="K21" s="608"/>
      <c r="L21" s="325"/>
    </row>
    <row r="22" spans="1:12" ht="15" customHeight="1">
      <c r="A22" s="217"/>
      <c r="B22" s="747" t="s">
        <v>94</v>
      </c>
      <c r="C22" s="747"/>
      <c r="D22" s="18"/>
      <c r="E22" s="606">
        <v>282496</v>
      </c>
      <c r="F22" s="21">
        <v>291390</v>
      </c>
      <c r="G22" s="21">
        <v>284326</v>
      </c>
      <c r="H22" s="21">
        <v>32</v>
      </c>
      <c r="I22" s="21">
        <v>31</v>
      </c>
      <c r="J22" s="21">
        <v>7065</v>
      </c>
      <c r="K22" s="607">
        <f>ROUND($G22/$F22,5)*100</f>
        <v>97.575999999999993</v>
      </c>
      <c r="L22" s="325"/>
    </row>
    <row r="23" spans="1:12" ht="12" customHeight="1">
      <c r="A23" s="217"/>
      <c r="B23" s="599"/>
      <c r="C23" s="599"/>
      <c r="D23" s="18"/>
      <c r="E23" s="606"/>
      <c r="F23" s="21"/>
      <c r="G23" s="21"/>
      <c r="H23" s="21"/>
      <c r="I23" s="21"/>
      <c r="J23" s="21"/>
      <c r="K23" s="608"/>
      <c r="L23" s="325"/>
    </row>
    <row r="24" spans="1:12" ht="12.75" customHeight="1">
      <c r="A24" s="217"/>
      <c r="B24" s="747" t="s">
        <v>95</v>
      </c>
      <c r="C24" s="747"/>
      <c r="D24" s="18"/>
      <c r="E24" s="606">
        <v>1880243</v>
      </c>
      <c r="F24" s="21">
        <v>1918431</v>
      </c>
      <c r="G24" s="21">
        <v>1918431</v>
      </c>
      <c r="H24" s="21">
        <v>0</v>
      </c>
      <c r="I24" s="21">
        <v>0</v>
      </c>
      <c r="J24" s="21">
        <v>0</v>
      </c>
      <c r="K24" s="607">
        <f>ROUND($G24/$F24,5)*100</f>
        <v>100</v>
      </c>
      <c r="L24" s="325"/>
    </row>
    <row r="25" spans="1:12" ht="12" customHeight="1">
      <c r="A25" s="217"/>
      <c r="B25" s="599"/>
      <c r="C25" s="599"/>
      <c r="D25" s="18"/>
      <c r="E25" s="606"/>
      <c r="F25" s="21"/>
      <c r="G25" s="268"/>
      <c r="H25" s="21"/>
      <c r="I25" s="21"/>
      <c r="J25" s="21"/>
      <c r="K25" s="608"/>
      <c r="L25" s="325"/>
    </row>
    <row r="26" spans="1:12" ht="12.75" customHeight="1">
      <c r="A26" s="217"/>
      <c r="B26" s="747" t="s">
        <v>96</v>
      </c>
      <c r="C26" s="747"/>
      <c r="D26" s="18"/>
      <c r="E26" s="609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610">
        <v>0</v>
      </c>
      <c r="L26" s="325"/>
    </row>
    <row r="27" spans="1:12" ht="12" customHeight="1">
      <c r="A27" s="217"/>
      <c r="B27" s="599"/>
      <c r="C27" s="599"/>
      <c r="D27" s="18"/>
      <c r="E27" s="606"/>
      <c r="F27" s="21"/>
      <c r="G27" s="21"/>
      <c r="H27" s="21"/>
      <c r="I27" s="21"/>
      <c r="J27" s="21"/>
      <c r="K27" s="608"/>
      <c r="L27" s="325"/>
    </row>
    <row r="28" spans="1:12" ht="12.75" customHeight="1">
      <c r="A28" s="217"/>
      <c r="B28" s="747" t="s">
        <v>98</v>
      </c>
      <c r="C28" s="747"/>
      <c r="D28" s="18"/>
      <c r="E28" s="606">
        <v>8482</v>
      </c>
      <c r="F28" s="21">
        <v>8241</v>
      </c>
      <c r="G28" s="21">
        <v>8241</v>
      </c>
      <c r="H28" s="21">
        <v>0</v>
      </c>
      <c r="I28" s="21">
        <v>0</v>
      </c>
      <c r="J28" s="21">
        <v>0</v>
      </c>
      <c r="K28" s="607">
        <f>ROUND($G28/$F28,5)*100</f>
        <v>100</v>
      </c>
      <c r="L28" s="325"/>
    </row>
    <row r="29" spans="1:12" ht="12" customHeight="1">
      <c r="A29" s="217"/>
      <c r="B29" s="599"/>
      <c r="C29" s="599"/>
      <c r="D29" s="18"/>
      <c r="E29" s="606"/>
      <c r="F29" s="21"/>
      <c r="G29" s="21"/>
      <c r="H29" s="21"/>
      <c r="I29" s="21"/>
      <c r="J29" s="21"/>
      <c r="K29" s="608"/>
      <c r="L29" s="325"/>
    </row>
    <row r="30" spans="1:12" s="270" customFormat="1" ht="20.100000000000001" customHeight="1">
      <c r="A30" s="269"/>
      <c r="B30" s="751" t="s">
        <v>99</v>
      </c>
      <c r="C30" s="751"/>
      <c r="D30" s="46"/>
      <c r="E30" s="602">
        <f>SUM(E32,E38,E40,E42,E44)</f>
        <v>193176</v>
      </c>
      <c r="F30" s="603">
        <f>SUM(F32,F38,F40,F42,F44)</f>
        <v>479936</v>
      </c>
      <c r="G30" s="603">
        <f>SUM(G32,G38,G40,G42,G44)</f>
        <v>185878</v>
      </c>
      <c r="H30" s="76" t="s">
        <v>97</v>
      </c>
      <c r="I30" s="603">
        <f>SUM(I32,I38,I40,I42,I44)</f>
        <v>25058</v>
      </c>
      <c r="J30" s="603">
        <f>SUM(J32,J38,J40,J42,J44)</f>
        <v>269000</v>
      </c>
      <c r="K30" s="605">
        <f>ROUND($G30/$F30,5)*100</f>
        <v>38.729999999999997</v>
      </c>
      <c r="L30" s="16"/>
    </row>
    <row r="31" spans="1:12" ht="12" customHeight="1">
      <c r="A31" s="217"/>
      <c r="B31" s="599"/>
      <c r="C31" s="599"/>
      <c r="D31" s="18"/>
      <c r="E31" s="606"/>
      <c r="F31" s="21"/>
      <c r="G31" s="21"/>
      <c r="H31" s="21"/>
      <c r="I31" s="21"/>
      <c r="J31" s="21"/>
      <c r="K31" s="608"/>
      <c r="L31" s="325"/>
    </row>
    <row r="32" spans="1:12" ht="12.75" customHeight="1">
      <c r="A32" s="217"/>
      <c r="B32" s="747" t="s">
        <v>88</v>
      </c>
      <c r="C32" s="747"/>
      <c r="D32" s="18"/>
      <c r="E32" s="606">
        <f>SUM(E34,E36)</f>
        <v>80452</v>
      </c>
      <c r="F32" s="21">
        <f t="shared" ref="F32:J32" si="4">SUM(F34,F36)</f>
        <v>217636</v>
      </c>
      <c r="G32" s="21">
        <f t="shared" si="4"/>
        <v>67166</v>
      </c>
      <c r="H32" s="21">
        <f t="shared" si="4"/>
        <v>0</v>
      </c>
      <c r="I32" s="21">
        <f t="shared" si="4"/>
        <v>14649</v>
      </c>
      <c r="J32" s="21">
        <f t="shared" si="4"/>
        <v>135821</v>
      </c>
      <c r="K32" s="607">
        <f>ROUND($G32/$F32,5)*100</f>
        <v>30.862000000000002</v>
      </c>
      <c r="L32" s="325"/>
    </row>
    <row r="33" spans="1:13" ht="12" customHeight="1">
      <c r="A33" s="217"/>
      <c r="B33" s="599"/>
      <c r="C33" s="599"/>
      <c r="D33" s="595"/>
      <c r="E33" s="606"/>
      <c r="F33" s="21"/>
      <c r="G33" s="21"/>
      <c r="H33" s="21"/>
      <c r="I33" s="21"/>
      <c r="J33" s="21"/>
      <c r="K33" s="608"/>
      <c r="L33" s="325"/>
    </row>
    <row r="34" spans="1:13" ht="12.75" customHeight="1">
      <c r="A34" s="217"/>
      <c r="B34" s="599"/>
      <c r="C34" s="599" t="s">
        <v>89</v>
      </c>
      <c r="D34" s="595"/>
      <c r="E34" s="606">
        <v>77537</v>
      </c>
      <c r="F34" s="21">
        <v>196385</v>
      </c>
      <c r="G34" s="21">
        <v>60415</v>
      </c>
      <c r="H34" s="21">
        <v>0</v>
      </c>
      <c r="I34" s="21">
        <v>13449</v>
      </c>
      <c r="J34" s="21">
        <v>122521</v>
      </c>
      <c r="K34" s="607">
        <f>ROUND($G34/$F34,5)*100</f>
        <v>30.764000000000003</v>
      </c>
      <c r="L34" s="325"/>
    </row>
    <row r="35" spans="1:13" ht="12" customHeight="1">
      <c r="A35" s="217"/>
      <c r="B35" s="599"/>
      <c r="C35" s="599"/>
      <c r="D35" s="595"/>
      <c r="E35" s="606"/>
      <c r="F35" s="21"/>
      <c r="G35" s="21"/>
      <c r="H35" s="21"/>
      <c r="I35" s="21"/>
      <c r="J35" s="21"/>
      <c r="K35" s="608"/>
      <c r="L35" s="325"/>
    </row>
    <row r="36" spans="1:13" ht="12.75" customHeight="1">
      <c r="A36" s="217"/>
      <c r="B36" s="599"/>
      <c r="C36" s="599" t="s">
        <v>90</v>
      </c>
      <c r="D36" s="595"/>
      <c r="E36" s="606">
        <v>2915</v>
      </c>
      <c r="F36" s="21">
        <v>21251</v>
      </c>
      <c r="G36" s="21">
        <v>6751</v>
      </c>
      <c r="H36" s="21">
        <v>0</v>
      </c>
      <c r="I36" s="21">
        <v>1200</v>
      </c>
      <c r="J36" s="21">
        <v>13300</v>
      </c>
      <c r="K36" s="607">
        <f>ROUND($G36/$F36,5)*100</f>
        <v>31.768000000000001</v>
      </c>
      <c r="L36" s="325"/>
    </row>
    <row r="37" spans="1:13" ht="12" customHeight="1">
      <c r="A37" s="217"/>
      <c r="B37" s="599"/>
      <c r="C37" s="599"/>
      <c r="D37" s="595"/>
      <c r="E37" s="606"/>
      <c r="F37" s="21"/>
      <c r="G37" s="21"/>
      <c r="H37" s="21"/>
      <c r="I37" s="21"/>
      <c r="J37" s="21"/>
      <c r="K37" s="608"/>
      <c r="L37" s="325"/>
    </row>
    <row r="38" spans="1:13" ht="12.75" customHeight="1">
      <c r="A38" s="217"/>
      <c r="B38" s="747" t="s">
        <v>91</v>
      </c>
      <c r="C38" s="747"/>
      <c r="D38" s="18"/>
      <c r="E38" s="606">
        <v>106841</v>
      </c>
      <c r="F38" s="21">
        <v>243623</v>
      </c>
      <c r="G38" s="21">
        <v>113309</v>
      </c>
      <c r="H38" s="21">
        <v>0</v>
      </c>
      <c r="I38" s="21">
        <v>8727</v>
      </c>
      <c r="J38" s="21">
        <v>121587</v>
      </c>
      <c r="K38" s="607">
        <f>ROUND($G38/$F38,5)*100</f>
        <v>46.51</v>
      </c>
      <c r="L38" s="325"/>
    </row>
    <row r="39" spans="1:13" ht="12" customHeight="1">
      <c r="A39" s="217"/>
      <c r="B39" s="599"/>
      <c r="C39" s="599"/>
      <c r="D39" s="18"/>
      <c r="E39" s="606"/>
      <c r="F39" s="21"/>
      <c r="G39" s="21"/>
      <c r="H39" s="21"/>
      <c r="I39" s="21"/>
      <c r="J39" s="21"/>
      <c r="K39" s="608"/>
      <c r="L39" s="325"/>
    </row>
    <row r="40" spans="1:13" ht="12.75" customHeight="1">
      <c r="A40" s="217"/>
      <c r="B40" s="747" t="s">
        <v>94</v>
      </c>
      <c r="C40" s="747"/>
      <c r="D40" s="18"/>
      <c r="E40" s="606">
        <v>5883</v>
      </c>
      <c r="F40" s="21">
        <v>18677</v>
      </c>
      <c r="G40" s="21">
        <v>5403</v>
      </c>
      <c r="H40" s="21">
        <v>0</v>
      </c>
      <c r="I40" s="21">
        <v>1682</v>
      </c>
      <c r="J40" s="21">
        <v>11592</v>
      </c>
      <c r="K40" s="607">
        <f>ROUND($G40/$F40,5)*100</f>
        <v>28.928999999999998</v>
      </c>
      <c r="L40" s="325"/>
    </row>
    <row r="41" spans="1:13" ht="12" customHeight="1">
      <c r="A41" s="217"/>
      <c r="B41" s="599"/>
      <c r="C41" s="599"/>
      <c r="D41" s="18"/>
      <c r="E41" s="606"/>
      <c r="F41" s="21"/>
      <c r="G41" s="21"/>
      <c r="H41" s="21"/>
      <c r="I41" s="21"/>
      <c r="J41" s="21"/>
      <c r="K41" s="608"/>
      <c r="L41" s="325"/>
    </row>
    <row r="42" spans="1:13" ht="12.75" customHeight="1">
      <c r="A42" s="217"/>
      <c r="B42" s="747" t="s">
        <v>100</v>
      </c>
      <c r="C42" s="747"/>
      <c r="D42" s="19"/>
      <c r="E42" s="61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610">
        <v>0</v>
      </c>
      <c r="L42" s="325"/>
    </row>
    <row r="43" spans="1:13" ht="12" customHeight="1">
      <c r="A43" s="217"/>
      <c r="B43" s="599"/>
      <c r="C43" s="599"/>
      <c r="D43" s="19"/>
      <c r="E43" s="611"/>
      <c r="F43" s="21"/>
      <c r="G43" s="21"/>
      <c r="H43" s="21"/>
      <c r="I43" s="21"/>
      <c r="J43" s="21"/>
      <c r="K43" s="608"/>
      <c r="L43" s="325"/>
    </row>
    <row r="44" spans="1:13" ht="12.75" customHeight="1">
      <c r="A44" s="217"/>
      <c r="B44" s="747" t="s">
        <v>96</v>
      </c>
      <c r="C44" s="747"/>
      <c r="D44" s="19"/>
      <c r="E44" s="61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610">
        <v>0</v>
      </c>
      <c r="L44" s="325"/>
    </row>
    <row r="45" spans="1:13" ht="7.35" customHeight="1" thickBot="1">
      <c r="A45" s="225"/>
      <c r="B45" s="271"/>
      <c r="C45" s="271"/>
      <c r="D45" s="271"/>
      <c r="E45" s="612"/>
      <c r="F45" s="613"/>
      <c r="G45" s="613"/>
      <c r="H45" s="613"/>
      <c r="I45" s="613"/>
      <c r="J45" s="613"/>
      <c r="K45" s="614"/>
      <c r="L45" s="325"/>
    </row>
    <row r="46" spans="1:13" ht="15" customHeight="1">
      <c r="C46" s="28"/>
      <c r="D46" s="28"/>
      <c r="E46" s="28"/>
      <c r="F46" s="28"/>
      <c r="G46" s="28"/>
      <c r="H46" s="28"/>
      <c r="I46" s="28"/>
      <c r="K46" s="22" t="s">
        <v>101</v>
      </c>
      <c r="L46" s="28"/>
      <c r="M46" s="28"/>
    </row>
    <row r="47" spans="1:13" ht="15" customHeight="1"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spans="1:13" ht="15" customHeight="1" thickBot="1">
      <c r="A48" s="733" t="s">
        <v>342</v>
      </c>
      <c r="B48" s="733"/>
      <c r="C48" s="733"/>
      <c r="D48" s="733"/>
      <c r="E48" s="733"/>
      <c r="F48" s="733"/>
      <c r="G48" s="733"/>
      <c r="H48" s="28"/>
      <c r="I48" s="28"/>
      <c r="J48" s="28"/>
      <c r="K48" s="22" t="s">
        <v>1</v>
      </c>
      <c r="L48" s="28"/>
      <c r="M48" s="28"/>
    </row>
    <row r="49" spans="1:13" ht="23.45" customHeight="1">
      <c r="A49" s="266"/>
      <c r="B49" s="745" t="s">
        <v>102</v>
      </c>
      <c r="C49" s="745"/>
      <c r="D49" s="598"/>
      <c r="E49" s="597" t="s">
        <v>401</v>
      </c>
      <c r="F49" s="597" t="s">
        <v>375</v>
      </c>
      <c r="G49" s="597" t="s">
        <v>376</v>
      </c>
      <c r="H49" s="744" t="s">
        <v>402</v>
      </c>
      <c r="I49" s="744"/>
      <c r="J49" s="748" t="s">
        <v>403</v>
      </c>
      <c r="K49" s="749"/>
      <c r="L49" s="28"/>
      <c r="M49" s="28"/>
    </row>
    <row r="50" spans="1:13" ht="8.1" customHeight="1">
      <c r="A50" s="217"/>
      <c r="B50" s="272"/>
      <c r="C50" s="36"/>
      <c r="D50" s="37"/>
      <c r="E50" s="23"/>
      <c r="F50" s="23"/>
      <c r="G50" s="23"/>
      <c r="H50" s="23"/>
      <c r="I50" s="273"/>
      <c r="J50" s="615"/>
      <c r="K50" s="616"/>
      <c r="L50" s="28"/>
      <c r="M50" s="28"/>
    </row>
    <row r="51" spans="1:13" ht="15" customHeight="1">
      <c r="A51" s="735" t="s">
        <v>103</v>
      </c>
      <c r="B51" s="736"/>
      <c r="C51" s="736"/>
      <c r="D51" s="736"/>
      <c r="E51" s="600">
        <v>13142232</v>
      </c>
      <c r="F51" s="600">
        <v>13410248</v>
      </c>
      <c r="G51" s="600">
        <v>13228664</v>
      </c>
      <c r="H51" s="741">
        <v>13741360</v>
      </c>
      <c r="I51" s="741"/>
      <c r="J51" s="742">
        <v>13952613</v>
      </c>
      <c r="K51" s="743"/>
      <c r="L51" s="28"/>
      <c r="M51" s="28"/>
    </row>
    <row r="52" spans="1:13" ht="15" customHeight="1">
      <c r="A52" s="735" t="s">
        <v>104</v>
      </c>
      <c r="B52" s="736"/>
      <c r="C52" s="736"/>
      <c r="D52" s="736"/>
      <c r="E52" s="600">
        <v>14061345</v>
      </c>
      <c r="F52" s="600">
        <v>14221016</v>
      </c>
      <c r="G52" s="600">
        <v>14053626</v>
      </c>
      <c r="H52" s="741">
        <v>14489032</v>
      </c>
      <c r="I52" s="741"/>
      <c r="J52" s="742">
        <v>14803108</v>
      </c>
      <c r="K52" s="743"/>
      <c r="L52" s="28"/>
      <c r="M52" s="28"/>
    </row>
    <row r="53" spans="1:13" ht="15" customHeight="1">
      <c r="A53" s="735" t="s">
        <v>105</v>
      </c>
      <c r="B53" s="736"/>
      <c r="C53" s="736"/>
      <c r="D53" s="736"/>
      <c r="E53" s="600">
        <v>13421192</v>
      </c>
      <c r="F53" s="600">
        <v>13646826</v>
      </c>
      <c r="G53" s="600">
        <v>13509102</v>
      </c>
      <c r="H53" s="741">
        <v>13984803</v>
      </c>
      <c r="I53" s="741"/>
      <c r="J53" s="742">
        <v>14333664</v>
      </c>
      <c r="K53" s="743"/>
      <c r="L53" s="28"/>
      <c r="M53" s="28"/>
    </row>
    <row r="54" spans="1:13" ht="15" customHeight="1">
      <c r="A54" s="735" t="s">
        <v>106</v>
      </c>
      <c r="B54" s="736"/>
      <c r="C54" s="736"/>
      <c r="D54" s="736"/>
      <c r="E54" s="600">
        <v>21802</v>
      </c>
      <c r="F54" s="600">
        <v>26676</v>
      </c>
      <c r="G54" s="600">
        <v>31165</v>
      </c>
      <c r="H54" s="741">
        <v>22258</v>
      </c>
      <c r="I54" s="741"/>
      <c r="J54" s="742">
        <v>25431</v>
      </c>
      <c r="K54" s="743"/>
      <c r="L54" s="28"/>
      <c r="M54" s="28"/>
    </row>
    <row r="55" spans="1:13" ht="15" customHeight="1">
      <c r="A55" s="735" t="s">
        <v>107</v>
      </c>
      <c r="B55" s="736"/>
      <c r="C55" s="736"/>
      <c r="D55" s="736"/>
      <c r="E55" s="600">
        <v>618508</v>
      </c>
      <c r="F55" s="600">
        <v>547630</v>
      </c>
      <c r="G55" s="600">
        <v>514262</v>
      </c>
      <c r="H55" s="741">
        <v>482422</v>
      </c>
      <c r="I55" s="741"/>
      <c r="J55" s="742">
        <v>444678</v>
      </c>
      <c r="K55" s="743"/>
      <c r="L55" s="28"/>
      <c r="M55" s="28"/>
    </row>
    <row r="56" spans="1:13" ht="15" customHeight="1">
      <c r="A56" s="735" t="s">
        <v>85</v>
      </c>
      <c r="B56" s="736"/>
      <c r="C56" s="736"/>
      <c r="D56" s="736"/>
      <c r="E56" s="596">
        <f>E53/E52*100</f>
        <v>95.447426970890774</v>
      </c>
      <c r="F56" s="596">
        <f>F53/F52*100</f>
        <v>95.96238412220336</v>
      </c>
      <c r="G56" s="596">
        <f>G53/G52*100</f>
        <v>96.125384295839382</v>
      </c>
      <c r="H56" s="737">
        <f>H53/H52*100</f>
        <v>96.519926244900276</v>
      </c>
      <c r="I56" s="737"/>
      <c r="J56" s="738">
        <f>J53/J52*100</f>
        <v>96.828747044201805</v>
      </c>
      <c r="K56" s="739"/>
      <c r="L56" s="28"/>
      <c r="M56" s="28"/>
    </row>
    <row r="57" spans="1:13" ht="15" customHeight="1">
      <c r="A57" s="735" t="s">
        <v>108</v>
      </c>
      <c r="B57" s="736"/>
      <c r="C57" s="736"/>
      <c r="D57" s="736"/>
      <c r="E57" s="596">
        <v>102</v>
      </c>
      <c r="F57" s="596">
        <f t="shared" ref="F57:F59" si="5">F51/E51*100</f>
        <v>102.03934917599993</v>
      </c>
      <c r="G57" s="596">
        <f t="shared" ref="G57:H59" si="6">G51/F51*100</f>
        <v>98.645931081960597</v>
      </c>
      <c r="H57" s="737">
        <f>H51/G51*100</f>
        <v>103.87564458512213</v>
      </c>
      <c r="I57" s="737"/>
      <c r="J57" s="738">
        <f>J51/H51*100</f>
        <v>101.53735147030571</v>
      </c>
      <c r="K57" s="739"/>
      <c r="L57" s="28"/>
      <c r="M57" s="28"/>
    </row>
    <row r="58" spans="1:13" ht="15" customHeight="1">
      <c r="A58" s="735" t="s">
        <v>109</v>
      </c>
      <c r="B58" s="736"/>
      <c r="C58" s="736"/>
      <c r="D58" s="736"/>
      <c r="E58" s="596">
        <v>102</v>
      </c>
      <c r="F58" s="596">
        <f t="shared" si="5"/>
        <v>101.13553148720837</v>
      </c>
      <c r="G58" s="596">
        <f t="shared" si="6"/>
        <v>98.822939233033708</v>
      </c>
      <c r="H58" s="737">
        <f t="shared" si="6"/>
        <v>103.09817551712277</v>
      </c>
      <c r="I58" s="737"/>
      <c r="J58" s="738">
        <f>J52/H52*100</f>
        <v>102.16768104315044</v>
      </c>
      <c r="K58" s="739"/>
      <c r="L58" s="28"/>
      <c r="M58" s="28"/>
    </row>
    <row r="59" spans="1:13" ht="15" customHeight="1">
      <c r="A59" s="735" t="s">
        <v>110</v>
      </c>
      <c r="B59" s="736"/>
      <c r="C59" s="736"/>
      <c r="D59" s="736"/>
      <c r="E59" s="596">
        <v>103.1</v>
      </c>
      <c r="F59" s="596">
        <f t="shared" si="5"/>
        <v>101.68117705193399</v>
      </c>
      <c r="G59" s="596">
        <f t="shared" si="6"/>
        <v>98.99079829991237</v>
      </c>
      <c r="H59" s="737">
        <f t="shared" si="6"/>
        <v>103.52133694748917</v>
      </c>
      <c r="I59" s="737"/>
      <c r="J59" s="738">
        <f>J53/H53*100</f>
        <v>102.49457214377635</v>
      </c>
      <c r="K59" s="739"/>
      <c r="L59" s="28"/>
      <c r="M59" s="28"/>
    </row>
    <row r="60" spans="1:13" ht="7.35" customHeight="1" thickBot="1">
      <c r="A60" s="225"/>
      <c r="B60" s="740"/>
      <c r="C60" s="740"/>
      <c r="D60" s="264"/>
      <c r="E60" s="271"/>
      <c r="F60" s="271"/>
      <c r="G60" s="271"/>
      <c r="H60" s="265"/>
      <c r="I60" s="274"/>
      <c r="J60" s="564"/>
      <c r="K60" s="565"/>
      <c r="L60" s="28"/>
      <c r="M60" s="28"/>
    </row>
    <row r="61" spans="1:13" ht="15" customHeight="1">
      <c r="C61" s="28"/>
      <c r="D61" s="28"/>
      <c r="E61" s="28"/>
      <c r="F61" s="28"/>
      <c r="G61" s="28"/>
      <c r="H61" s="28"/>
      <c r="J61" s="28"/>
      <c r="K61" s="22" t="s">
        <v>101</v>
      </c>
      <c r="L61" s="28"/>
      <c r="M61" s="28"/>
    </row>
  </sheetData>
  <sheetProtection selectLockedCells="1" selectUnlockedCells="1"/>
  <mergeCells count="55">
    <mergeCell ref="A2:E2"/>
    <mergeCell ref="B3:C3"/>
    <mergeCell ref="A5:D5"/>
    <mergeCell ref="B7:C7"/>
    <mergeCell ref="F19:F20"/>
    <mergeCell ref="E19:E20"/>
    <mergeCell ref="B40:C40"/>
    <mergeCell ref="B32:C32"/>
    <mergeCell ref="B15:C15"/>
    <mergeCell ref="I19:I20"/>
    <mergeCell ref="B9:C9"/>
    <mergeCell ref="H19:H20"/>
    <mergeCell ref="K19:K20"/>
    <mergeCell ref="B22:C22"/>
    <mergeCell ref="B24:C24"/>
    <mergeCell ref="A51:D51"/>
    <mergeCell ref="H51:I51"/>
    <mergeCell ref="J49:K49"/>
    <mergeCell ref="B26:C26"/>
    <mergeCell ref="G19:G20"/>
    <mergeCell ref="J51:K51"/>
    <mergeCell ref="J19:J20"/>
    <mergeCell ref="B28:C28"/>
    <mergeCell ref="B30:C30"/>
    <mergeCell ref="B42:C42"/>
    <mergeCell ref="A48:G48"/>
    <mergeCell ref="B44:C44"/>
    <mergeCell ref="B38:C38"/>
    <mergeCell ref="H49:I49"/>
    <mergeCell ref="J54:K54"/>
    <mergeCell ref="A53:D53"/>
    <mergeCell ref="H53:I53"/>
    <mergeCell ref="J53:K53"/>
    <mergeCell ref="A54:D54"/>
    <mergeCell ref="H54:I54"/>
    <mergeCell ref="A52:D52"/>
    <mergeCell ref="B49:C49"/>
    <mergeCell ref="H52:I52"/>
    <mergeCell ref="A55:D55"/>
    <mergeCell ref="H55:I55"/>
    <mergeCell ref="J55:K55"/>
    <mergeCell ref="J52:K52"/>
    <mergeCell ref="A56:D56"/>
    <mergeCell ref="H56:I56"/>
    <mergeCell ref="J56:K56"/>
    <mergeCell ref="A57:D57"/>
    <mergeCell ref="H57:I57"/>
    <mergeCell ref="J57:K57"/>
    <mergeCell ref="B60:C60"/>
    <mergeCell ref="A58:D58"/>
    <mergeCell ref="H58:I58"/>
    <mergeCell ref="J58:K58"/>
    <mergeCell ref="A59:D59"/>
    <mergeCell ref="H59:I59"/>
    <mergeCell ref="J59:K59"/>
  </mergeCells>
  <phoneticPr fontId="30"/>
  <printOptions horizontalCentered="1"/>
  <pageMargins left="0.31496062992125984" right="0.31496062992125984" top="0.59055118110236227" bottom="0.59055118110236227" header="0.39370078740157483" footer="0.39370078740157483"/>
  <pageSetup paperSize="9" firstPageNumber="162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view="pageBreakPreview" zoomScale="90" zoomScaleNormal="90" zoomScaleSheetLayoutView="90" workbookViewId="0">
      <selection activeCell="X8" sqref="X8"/>
    </sheetView>
  </sheetViews>
  <sheetFormatPr defaultRowHeight="15.6" customHeight="1"/>
  <cols>
    <col min="1" max="1" width="6.625" style="5" customWidth="1"/>
    <col min="2" max="2" width="4.625" style="5" customWidth="1"/>
    <col min="3" max="3" width="7.625" style="5" customWidth="1"/>
    <col min="4" max="4" width="4.625" style="5" customWidth="1"/>
    <col min="5" max="5" width="7.625" style="5" customWidth="1"/>
    <col min="6" max="6" width="0.875" style="5" customWidth="1"/>
    <col min="7" max="7" width="4.125" style="5" customWidth="1"/>
    <col min="8" max="8" width="7.625" style="5" customWidth="1"/>
    <col min="9" max="9" width="1.25" style="5" customWidth="1"/>
    <col min="10" max="10" width="6.625" style="5" customWidth="1"/>
    <col min="11" max="12" width="6.125" style="5" customWidth="1"/>
    <col min="13" max="13" width="7.125" style="5" customWidth="1"/>
    <col min="14" max="14" width="0.875" style="5" customWidth="1"/>
    <col min="15" max="15" width="11.625" style="5" customWidth="1"/>
    <col min="16" max="16" width="0.875" style="5" customWidth="1"/>
    <col min="17" max="17" width="7.125" style="5" customWidth="1"/>
    <col min="18" max="16384" width="9" style="5"/>
  </cols>
  <sheetData>
    <row r="1" spans="1:17" ht="5.0999999999999996" customHeight="1">
      <c r="A1" s="28"/>
    </row>
    <row r="2" spans="1:17" ht="15" customHeight="1" thickBot="1">
      <c r="A2" s="28" t="s">
        <v>343</v>
      </c>
      <c r="M2" s="806" t="s">
        <v>111</v>
      </c>
      <c r="N2" s="806"/>
      <c r="O2" s="806"/>
      <c r="P2" s="806"/>
    </row>
    <row r="3" spans="1:17" ht="30" customHeight="1">
      <c r="A3" s="816" t="s">
        <v>344</v>
      </c>
      <c r="B3" s="817"/>
      <c r="C3" s="817"/>
      <c r="D3" s="713" t="s">
        <v>404</v>
      </c>
      <c r="E3" s="713"/>
      <c r="F3" s="815"/>
      <c r="G3" s="829" t="s">
        <v>405</v>
      </c>
      <c r="H3" s="830"/>
      <c r="I3" s="831"/>
      <c r="J3" s="713" t="s">
        <v>406</v>
      </c>
      <c r="K3" s="713"/>
      <c r="L3" s="713" t="s">
        <v>402</v>
      </c>
      <c r="M3" s="713"/>
      <c r="N3" s="717" t="s">
        <v>407</v>
      </c>
      <c r="O3" s="717"/>
      <c r="P3" s="718"/>
      <c r="Q3" s="140"/>
    </row>
    <row r="4" spans="1:17" ht="30" customHeight="1">
      <c r="A4" s="818" t="s">
        <v>345</v>
      </c>
      <c r="B4" s="819"/>
      <c r="C4" s="819"/>
      <c r="D4" s="820">
        <v>111463</v>
      </c>
      <c r="E4" s="820"/>
      <c r="F4" s="820"/>
      <c r="G4" s="820">
        <v>112413</v>
      </c>
      <c r="H4" s="820"/>
      <c r="I4" s="820"/>
      <c r="J4" s="808">
        <v>113752</v>
      </c>
      <c r="K4" s="808"/>
      <c r="L4" s="808">
        <v>113893</v>
      </c>
      <c r="M4" s="808"/>
      <c r="N4" s="809">
        <v>113974</v>
      </c>
      <c r="O4" s="809"/>
      <c r="P4" s="810"/>
      <c r="Q4" s="202"/>
    </row>
    <row r="5" spans="1:17" ht="30" customHeight="1">
      <c r="A5" s="814" t="s">
        <v>112</v>
      </c>
      <c r="B5" s="799" t="s">
        <v>113</v>
      </c>
      <c r="C5" s="799"/>
      <c r="D5" s="754">
        <v>14061346</v>
      </c>
      <c r="E5" s="754"/>
      <c r="F5" s="754"/>
      <c r="G5" s="754">
        <v>14221016</v>
      </c>
      <c r="H5" s="754"/>
      <c r="I5" s="754"/>
      <c r="J5" s="807">
        <v>14053626</v>
      </c>
      <c r="K5" s="807"/>
      <c r="L5" s="807">
        <v>14489032</v>
      </c>
      <c r="M5" s="807"/>
      <c r="N5" s="811">
        <v>14803108</v>
      </c>
      <c r="O5" s="811"/>
      <c r="P5" s="812"/>
      <c r="Q5" s="202"/>
    </row>
    <row r="6" spans="1:17" ht="30" customHeight="1">
      <c r="A6" s="814"/>
      <c r="B6" s="799" t="s">
        <v>114</v>
      </c>
      <c r="C6" s="799"/>
      <c r="D6" s="754">
        <v>126153</v>
      </c>
      <c r="E6" s="754"/>
      <c r="F6" s="754"/>
      <c r="G6" s="754">
        <v>126507</v>
      </c>
      <c r="H6" s="754"/>
      <c r="I6" s="754"/>
      <c r="J6" s="741">
        <v>123546</v>
      </c>
      <c r="K6" s="741"/>
      <c r="L6" s="741">
        <v>127216</v>
      </c>
      <c r="M6" s="741"/>
      <c r="N6" s="813">
        <v>129881</v>
      </c>
      <c r="O6" s="813"/>
      <c r="P6" s="743"/>
      <c r="Q6" s="202"/>
    </row>
    <row r="7" spans="1:17" ht="30" customHeight="1">
      <c r="A7" s="814"/>
      <c r="B7" s="799" t="s">
        <v>115</v>
      </c>
      <c r="C7" s="799"/>
      <c r="D7" s="754">
        <v>13421193</v>
      </c>
      <c r="E7" s="754"/>
      <c r="F7" s="754"/>
      <c r="G7" s="754">
        <v>13646826</v>
      </c>
      <c r="H7" s="754"/>
      <c r="I7" s="754"/>
      <c r="J7" s="795">
        <v>13509102</v>
      </c>
      <c r="K7" s="795"/>
      <c r="L7" s="795">
        <v>13984803</v>
      </c>
      <c r="M7" s="795"/>
      <c r="N7" s="803">
        <v>14333664</v>
      </c>
      <c r="O7" s="803"/>
      <c r="P7" s="804"/>
      <c r="Q7" s="202"/>
    </row>
    <row r="8" spans="1:17" ht="30" customHeight="1">
      <c r="A8" s="814"/>
      <c r="B8" s="799" t="s">
        <v>116</v>
      </c>
      <c r="C8" s="799"/>
      <c r="D8" s="754">
        <v>120409</v>
      </c>
      <c r="E8" s="754"/>
      <c r="F8" s="754"/>
      <c r="G8" s="754">
        <v>121399</v>
      </c>
      <c r="H8" s="754"/>
      <c r="I8" s="754"/>
      <c r="J8" s="795">
        <v>118759</v>
      </c>
      <c r="K8" s="795"/>
      <c r="L8" s="795">
        <v>122789</v>
      </c>
      <c r="M8" s="795"/>
      <c r="N8" s="803">
        <v>125763</v>
      </c>
      <c r="O8" s="803"/>
      <c r="P8" s="804"/>
      <c r="Q8" s="202"/>
    </row>
    <row r="9" spans="1:17" ht="30" customHeight="1">
      <c r="A9" s="792" t="s">
        <v>117</v>
      </c>
      <c r="B9" s="799" t="s">
        <v>118</v>
      </c>
      <c r="C9" s="799"/>
      <c r="D9" s="754">
        <v>36883165</v>
      </c>
      <c r="E9" s="754"/>
      <c r="F9" s="754"/>
      <c r="G9" s="754">
        <v>35616895</v>
      </c>
      <c r="H9" s="754"/>
      <c r="I9" s="754"/>
      <c r="J9" s="795">
        <v>41314117</v>
      </c>
      <c r="K9" s="795"/>
      <c r="L9" s="795">
        <v>41790305</v>
      </c>
      <c r="M9" s="795"/>
      <c r="N9" s="803">
        <v>43623690</v>
      </c>
      <c r="O9" s="803"/>
      <c r="P9" s="804"/>
      <c r="Q9" s="202"/>
    </row>
    <row r="10" spans="1:17" ht="30" customHeight="1" thickBot="1">
      <c r="A10" s="793"/>
      <c r="B10" s="800" t="s">
        <v>119</v>
      </c>
      <c r="C10" s="800"/>
      <c r="D10" s="758">
        <f>D9*1000/D4</f>
        <v>330900.52304352116</v>
      </c>
      <c r="E10" s="758"/>
      <c r="F10" s="758"/>
      <c r="G10" s="758">
        <f>G9*1000/G4</f>
        <v>316839.64488093014</v>
      </c>
      <c r="H10" s="758"/>
      <c r="I10" s="758"/>
      <c r="J10" s="794">
        <f>J9*1000/J4</f>
        <v>363194.64273155638</v>
      </c>
      <c r="K10" s="794"/>
      <c r="L10" s="794">
        <f>L9*1000/L4</f>
        <v>366926.01828031574</v>
      </c>
      <c r="M10" s="794"/>
      <c r="N10" s="823">
        <f>N9*1000/N4</f>
        <v>382751.24151122186</v>
      </c>
      <c r="O10" s="823"/>
      <c r="P10" s="824"/>
      <c r="Q10" s="202"/>
    </row>
    <row r="11" spans="1:17" ht="15" customHeight="1">
      <c r="A11" s="28" t="s">
        <v>120</v>
      </c>
      <c r="P11" s="22" t="s">
        <v>101</v>
      </c>
    </row>
    <row r="12" spans="1:17" ht="15" customHeight="1">
      <c r="A12" s="28"/>
    </row>
    <row r="13" spans="1:17" ht="15" customHeight="1" thickBot="1">
      <c r="A13" s="28" t="s">
        <v>346</v>
      </c>
      <c r="B13" s="28"/>
      <c r="C13" s="28"/>
      <c r="D13" s="28"/>
      <c r="Q13" s="22" t="s">
        <v>1</v>
      </c>
    </row>
    <row r="14" spans="1:17" ht="30" customHeight="1">
      <c r="A14" s="195"/>
      <c r="B14" s="196"/>
      <c r="C14" s="716" t="s">
        <v>405</v>
      </c>
      <c r="D14" s="716"/>
      <c r="E14" s="716"/>
      <c r="F14" s="798" t="s">
        <v>406</v>
      </c>
      <c r="G14" s="798"/>
      <c r="H14" s="798"/>
      <c r="I14" s="798"/>
      <c r="J14" s="798"/>
      <c r="K14" s="713" t="s">
        <v>402</v>
      </c>
      <c r="L14" s="713"/>
      <c r="M14" s="713"/>
      <c r="N14" s="713"/>
      <c r="O14" s="717" t="s">
        <v>403</v>
      </c>
      <c r="P14" s="717"/>
      <c r="Q14" s="718"/>
    </row>
    <row r="15" spans="1:17" ht="20.25" customHeight="1">
      <c r="A15" s="790" t="s">
        <v>121</v>
      </c>
      <c r="B15" s="791"/>
      <c r="C15" s="805" t="s">
        <v>122</v>
      </c>
      <c r="D15" s="805"/>
      <c r="E15" s="478" t="s">
        <v>33</v>
      </c>
      <c r="F15" s="766" t="s">
        <v>122</v>
      </c>
      <c r="G15" s="766"/>
      <c r="H15" s="766"/>
      <c r="I15" s="767" t="s">
        <v>33</v>
      </c>
      <c r="J15" s="767"/>
      <c r="K15" s="715" t="s">
        <v>122</v>
      </c>
      <c r="L15" s="715"/>
      <c r="M15" s="801" t="s">
        <v>33</v>
      </c>
      <c r="N15" s="801"/>
      <c r="O15" s="825" t="s">
        <v>122</v>
      </c>
      <c r="P15" s="761" t="s">
        <v>33</v>
      </c>
      <c r="Q15" s="762"/>
    </row>
    <row r="16" spans="1:17" ht="20.25" customHeight="1">
      <c r="A16" s="153"/>
      <c r="B16" s="43"/>
      <c r="C16" s="805"/>
      <c r="D16" s="805"/>
      <c r="E16" s="477" t="s">
        <v>35</v>
      </c>
      <c r="F16" s="766"/>
      <c r="G16" s="766"/>
      <c r="H16" s="766"/>
      <c r="I16" s="802" t="s">
        <v>35</v>
      </c>
      <c r="J16" s="802"/>
      <c r="K16" s="715"/>
      <c r="L16" s="715"/>
      <c r="M16" s="763" t="s">
        <v>123</v>
      </c>
      <c r="N16" s="763"/>
      <c r="O16" s="825"/>
      <c r="P16" s="764" t="s">
        <v>123</v>
      </c>
      <c r="Q16" s="765"/>
    </row>
    <row r="17" spans="1:19" s="197" customFormat="1" ht="22.5" customHeight="1">
      <c r="A17" s="786" t="s">
        <v>347</v>
      </c>
      <c r="B17" s="787"/>
      <c r="C17" s="788">
        <f>C19+C25+C27+C29+C31+C33</f>
        <v>13605014</v>
      </c>
      <c r="D17" s="789"/>
      <c r="E17" s="507">
        <v>101.4</v>
      </c>
      <c r="F17" s="797">
        <f>F19+F25+F27+F29+F33+F31</f>
        <v>13509536</v>
      </c>
      <c r="G17" s="797"/>
      <c r="H17" s="797"/>
      <c r="I17" s="796">
        <f>F17/C17*100</f>
        <v>99.298214614112126</v>
      </c>
      <c r="J17" s="796"/>
      <c r="K17" s="797">
        <f>K19+K25+K27+K29+K31+K33</f>
        <v>13975876</v>
      </c>
      <c r="L17" s="797"/>
      <c r="M17" s="821">
        <f>ROUND(K17/F17*100,3)</f>
        <v>103.452</v>
      </c>
      <c r="N17" s="821"/>
      <c r="O17" s="601">
        <f>O19+O25+O27+O29+O31+O33</f>
        <v>14323172</v>
      </c>
      <c r="P17" s="759">
        <f>O17/K17*100</f>
        <v>102.48496766857404</v>
      </c>
      <c r="Q17" s="760"/>
    </row>
    <row r="18" spans="1:19" ht="16.5" customHeight="1">
      <c r="A18" s="154"/>
      <c r="B18" s="479"/>
      <c r="C18" s="510"/>
      <c r="D18" s="202"/>
      <c r="E18" s="505"/>
      <c r="F18" s="481"/>
      <c r="G18" s="4"/>
      <c r="H18" s="396"/>
      <c r="I18" s="297"/>
      <c r="J18" s="482"/>
      <c r="K18" s="4"/>
      <c r="L18" s="396"/>
      <c r="M18" s="737"/>
      <c r="N18" s="737"/>
      <c r="O18" s="483"/>
      <c r="P18" s="738"/>
      <c r="Q18" s="739"/>
    </row>
    <row r="19" spans="1:19" ht="16.5" customHeight="1">
      <c r="A19" s="735" t="s">
        <v>124</v>
      </c>
      <c r="B19" s="736"/>
      <c r="C19" s="777">
        <v>5133268</v>
      </c>
      <c r="D19" s="757"/>
      <c r="E19" s="505">
        <v>94.3</v>
      </c>
      <c r="F19" s="755">
        <v>5263176</v>
      </c>
      <c r="G19" s="755"/>
      <c r="H19" s="755"/>
      <c r="I19" s="756">
        <f>F19/C19*100</f>
        <v>102.5307075336803</v>
      </c>
      <c r="J19" s="756"/>
      <c r="K19" s="757">
        <v>5422384</v>
      </c>
      <c r="L19" s="757"/>
      <c r="M19" s="737">
        <f>K19/F19*100</f>
        <v>103.02494159420093</v>
      </c>
      <c r="N19" s="737"/>
      <c r="O19" s="483">
        <v>5631036</v>
      </c>
      <c r="P19" s="738">
        <f>O19/K19*100</f>
        <v>103.8479753554894</v>
      </c>
      <c r="Q19" s="739"/>
    </row>
    <row r="20" spans="1:19" ht="16.5" customHeight="1">
      <c r="A20" s="155"/>
      <c r="B20" s="39"/>
      <c r="C20" s="510"/>
      <c r="D20" s="202"/>
      <c r="E20" s="505"/>
      <c r="F20" s="481"/>
      <c r="G20" s="4"/>
      <c r="H20" s="396"/>
      <c r="I20" s="297"/>
      <c r="J20" s="482"/>
      <c r="K20" s="4"/>
      <c r="L20" s="396"/>
      <c r="M20" s="480"/>
      <c r="N20" s="480"/>
      <c r="O20" s="483"/>
      <c r="P20" s="482"/>
      <c r="Q20" s="617"/>
    </row>
    <row r="21" spans="1:19" ht="16.5" customHeight="1">
      <c r="A21" s="156" t="s">
        <v>125</v>
      </c>
      <c r="B21" s="479" t="s">
        <v>89</v>
      </c>
      <c r="C21" s="777">
        <v>3832616</v>
      </c>
      <c r="D21" s="757"/>
      <c r="E21" s="505">
        <v>98.8</v>
      </c>
      <c r="F21" s="755">
        <v>4073387</v>
      </c>
      <c r="G21" s="755"/>
      <c r="H21" s="755"/>
      <c r="I21" s="756">
        <f>F21/C21*100</f>
        <v>106.28215819168945</v>
      </c>
      <c r="J21" s="756"/>
      <c r="K21" s="757">
        <v>4233759</v>
      </c>
      <c r="L21" s="757"/>
      <c r="M21" s="737">
        <f>K21/F21*100</f>
        <v>103.93706760491945</v>
      </c>
      <c r="N21" s="737"/>
      <c r="O21" s="483">
        <v>4288296</v>
      </c>
      <c r="P21" s="738">
        <f>O21/K21*100</f>
        <v>101.28814606594281</v>
      </c>
      <c r="Q21" s="739"/>
    </row>
    <row r="22" spans="1:19" ht="16.5" customHeight="1">
      <c r="A22" s="157"/>
      <c r="B22" s="39"/>
      <c r="C22" s="510"/>
      <c r="D22" s="502"/>
      <c r="E22" s="505"/>
      <c r="F22" s="481"/>
      <c r="G22" s="4"/>
      <c r="H22" s="396"/>
      <c r="I22" s="297"/>
      <c r="J22" s="482"/>
      <c r="K22" s="4"/>
      <c r="L22" s="396"/>
      <c r="M22" s="480"/>
      <c r="N22" s="480"/>
      <c r="O22" s="483"/>
      <c r="P22" s="482"/>
      <c r="Q22" s="617"/>
    </row>
    <row r="23" spans="1:19" ht="16.5" customHeight="1">
      <c r="A23" s="156"/>
      <c r="B23" s="479" t="s">
        <v>90</v>
      </c>
      <c r="C23" s="777">
        <v>1300652</v>
      </c>
      <c r="D23" s="757"/>
      <c r="E23" s="509">
        <v>83</v>
      </c>
      <c r="F23" s="755">
        <v>1189789</v>
      </c>
      <c r="G23" s="755"/>
      <c r="H23" s="755"/>
      <c r="I23" s="756">
        <f>F23/C23*100</f>
        <v>91.47635186045153</v>
      </c>
      <c r="J23" s="756"/>
      <c r="K23" s="757">
        <v>1188625</v>
      </c>
      <c r="L23" s="757"/>
      <c r="M23" s="737">
        <f>K23/F23*100</f>
        <v>99.902167527183394</v>
      </c>
      <c r="N23" s="737"/>
      <c r="O23" s="483">
        <v>1342740</v>
      </c>
      <c r="P23" s="738">
        <f>O23/K23*100</f>
        <v>112.96582185298138</v>
      </c>
      <c r="Q23" s="739"/>
    </row>
    <row r="24" spans="1:19" ht="16.5" customHeight="1">
      <c r="A24" s="155"/>
      <c r="B24" s="39"/>
      <c r="C24" s="510"/>
      <c r="D24" s="502"/>
      <c r="E24" s="505"/>
      <c r="F24" s="481"/>
      <c r="G24" s="4"/>
      <c r="H24" s="396"/>
      <c r="I24" s="297"/>
      <c r="J24" s="482"/>
      <c r="K24" s="4"/>
      <c r="L24" s="396"/>
      <c r="M24" s="480"/>
      <c r="N24" s="480"/>
      <c r="O24" s="483"/>
      <c r="P24" s="482"/>
      <c r="Q24" s="617"/>
    </row>
    <row r="25" spans="1:19" ht="16.5" customHeight="1">
      <c r="A25" s="784" t="s">
        <v>91</v>
      </c>
      <c r="B25" s="785"/>
      <c r="C25" s="777">
        <v>6271451</v>
      </c>
      <c r="D25" s="757"/>
      <c r="E25" s="509">
        <v>101.6</v>
      </c>
      <c r="F25" s="755">
        <v>6119128</v>
      </c>
      <c r="G25" s="755"/>
      <c r="H25" s="755"/>
      <c r="I25" s="756">
        <f>F25/C25*100</f>
        <v>97.571168139558125</v>
      </c>
      <c r="J25" s="756"/>
      <c r="K25" s="757">
        <v>6241848</v>
      </c>
      <c r="L25" s="757"/>
      <c r="M25" s="737">
        <f>K25/F25*100</f>
        <v>102.00551451121794</v>
      </c>
      <c r="N25" s="737"/>
      <c r="O25" s="483">
        <v>6474074</v>
      </c>
      <c r="P25" s="738">
        <f>O25/K25*100</f>
        <v>103.72046868171093</v>
      </c>
      <c r="Q25" s="739"/>
    </row>
    <row r="26" spans="1:19" ht="16.5" customHeight="1">
      <c r="A26" s="154"/>
      <c r="B26" s="479"/>
      <c r="C26" s="510"/>
      <c r="D26" s="502"/>
      <c r="E26" s="505"/>
      <c r="F26" s="481"/>
      <c r="G26" s="4"/>
      <c r="H26" s="396"/>
      <c r="I26" s="297"/>
      <c r="J26" s="482"/>
      <c r="K26" s="4"/>
      <c r="L26" s="396"/>
      <c r="M26" s="480"/>
      <c r="N26" s="480"/>
      <c r="O26" s="483"/>
      <c r="P26" s="482"/>
      <c r="Q26" s="617"/>
    </row>
    <row r="27" spans="1:19" ht="16.5" customHeight="1">
      <c r="A27" s="784" t="s">
        <v>94</v>
      </c>
      <c r="B27" s="785"/>
      <c r="C27" s="777">
        <v>265053</v>
      </c>
      <c r="D27" s="757"/>
      <c r="E27" s="509">
        <v>103.2</v>
      </c>
      <c r="F27" s="755">
        <v>272819</v>
      </c>
      <c r="G27" s="755"/>
      <c r="H27" s="755"/>
      <c r="I27" s="756">
        <f>F27/C27*100</f>
        <v>102.9299800417275</v>
      </c>
      <c r="J27" s="756"/>
      <c r="K27" s="757">
        <v>282702</v>
      </c>
      <c r="L27" s="757"/>
      <c r="M27" s="737">
        <f>K27/F27*100</f>
        <v>103.62254828292751</v>
      </c>
      <c r="N27" s="737"/>
      <c r="O27" s="483">
        <v>291390</v>
      </c>
      <c r="P27" s="738">
        <f>O27/K27*100</f>
        <v>103.07320075556594</v>
      </c>
      <c r="Q27" s="739"/>
    </row>
    <row r="28" spans="1:19" ht="16.5" customHeight="1">
      <c r="A28" s="154"/>
      <c r="B28" s="479"/>
      <c r="C28" s="510"/>
      <c r="D28" s="502"/>
      <c r="E28" s="505"/>
      <c r="F28" s="481"/>
      <c r="G28" s="4"/>
      <c r="H28" s="396"/>
      <c r="I28" s="297"/>
      <c r="J28" s="482"/>
      <c r="K28" s="4"/>
      <c r="L28" s="396"/>
      <c r="M28" s="480"/>
      <c r="N28" s="480"/>
      <c r="O28" s="483"/>
      <c r="P28" s="482"/>
      <c r="Q28" s="617"/>
      <c r="R28" s="754"/>
      <c r="S28" s="754"/>
    </row>
    <row r="29" spans="1:19" ht="16.5" customHeight="1">
      <c r="A29" s="784" t="s">
        <v>95</v>
      </c>
      <c r="B29" s="785"/>
      <c r="C29" s="777">
        <v>1927661</v>
      </c>
      <c r="D29" s="757"/>
      <c r="E29" s="509">
        <v>125.7</v>
      </c>
      <c r="F29" s="822">
        <v>1846873</v>
      </c>
      <c r="G29" s="822"/>
      <c r="H29" s="822"/>
      <c r="I29" s="756">
        <f>F29/C29*100</f>
        <v>95.809014136821773</v>
      </c>
      <c r="J29" s="756"/>
      <c r="K29" s="828">
        <v>2020681</v>
      </c>
      <c r="L29" s="828"/>
      <c r="M29" s="737">
        <f>K29/F29*100</f>
        <v>109.41093404906563</v>
      </c>
      <c r="N29" s="737"/>
      <c r="O29" s="618">
        <v>1918431</v>
      </c>
      <c r="P29" s="738">
        <f>O29/K29*100</f>
        <v>94.939824742252739</v>
      </c>
      <c r="Q29" s="739"/>
    </row>
    <row r="30" spans="1:19" ht="13.5">
      <c r="A30" s="154"/>
      <c r="B30" s="479"/>
      <c r="C30" s="510"/>
      <c r="D30" s="502"/>
      <c r="E30" s="484"/>
      <c r="F30" s="481"/>
      <c r="G30" s="396"/>
      <c r="H30" s="485"/>
      <c r="I30" s="128"/>
      <c r="J30" s="483"/>
      <c r="K30" s="4"/>
      <c r="L30" s="396"/>
      <c r="M30" s="209"/>
      <c r="N30" s="209"/>
      <c r="O30" s="483"/>
      <c r="P30" s="619"/>
      <c r="Q30" s="620"/>
    </row>
    <row r="31" spans="1:19" ht="16.5" customHeight="1">
      <c r="A31" s="772" t="s">
        <v>96</v>
      </c>
      <c r="B31" s="773"/>
      <c r="C31" s="774">
        <v>0</v>
      </c>
      <c r="D31" s="775"/>
      <c r="E31" s="506">
        <v>0</v>
      </c>
      <c r="F31" s="775">
        <v>0</v>
      </c>
      <c r="G31" s="775"/>
      <c r="H31" s="775"/>
      <c r="I31" s="776">
        <v>0</v>
      </c>
      <c r="J31" s="776"/>
      <c r="K31" s="775">
        <v>0</v>
      </c>
      <c r="L31" s="775"/>
      <c r="M31" s="775">
        <v>0</v>
      </c>
      <c r="N31" s="775"/>
      <c r="O31" s="621">
        <v>0</v>
      </c>
      <c r="P31" s="826">
        <v>0</v>
      </c>
      <c r="Q31" s="827"/>
    </row>
    <row r="32" spans="1:19" ht="16.5" customHeight="1">
      <c r="A32" s="154"/>
      <c r="B32" s="479"/>
      <c r="C32" s="510"/>
      <c r="D32" s="502"/>
      <c r="E32" s="484"/>
      <c r="F32" s="481"/>
      <c r="G32" s="396"/>
      <c r="H32" s="485"/>
      <c r="I32" s="128"/>
      <c r="J32" s="483"/>
      <c r="K32" s="4"/>
      <c r="L32" s="396"/>
      <c r="M32" s="209"/>
      <c r="N32" s="209"/>
      <c r="O32" s="483"/>
      <c r="P32" s="619"/>
      <c r="Q32" s="620"/>
    </row>
    <row r="33" spans="1:17" s="198" customFormat="1" ht="16.5" customHeight="1" thickBot="1">
      <c r="A33" s="768" t="s">
        <v>98</v>
      </c>
      <c r="B33" s="769"/>
      <c r="C33" s="770">
        <v>7581</v>
      </c>
      <c r="D33" s="771"/>
      <c r="E33" s="522">
        <v>112.9</v>
      </c>
      <c r="F33" s="781">
        <v>7540</v>
      </c>
      <c r="G33" s="781"/>
      <c r="H33" s="781"/>
      <c r="I33" s="782">
        <f>F33/C33*100</f>
        <v>99.45917425141802</v>
      </c>
      <c r="J33" s="782"/>
      <c r="K33" s="783">
        <v>8261</v>
      </c>
      <c r="L33" s="783"/>
      <c r="M33" s="778">
        <f>K33/F33*100</f>
        <v>109.56233421750663</v>
      </c>
      <c r="N33" s="778"/>
      <c r="O33" s="622">
        <v>8241</v>
      </c>
      <c r="P33" s="779">
        <f>O33/K33*100</f>
        <v>99.757898559496425</v>
      </c>
      <c r="Q33" s="780"/>
    </row>
    <row r="34" spans="1:17" s="198" customFormat="1" ht="15" customHeight="1">
      <c r="A34" s="129"/>
      <c r="B34" s="129"/>
      <c r="C34" s="130"/>
      <c r="D34" s="199"/>
      <c r="E34" s="131"/>
      <c r="F34" s="200"/>
      <c r="G34" s="132"/>
      <c r="H34" s="199"/>
      <c r="I34" s="133"/>
      <c r="J34" s="133"/>
      <c r="K34" s="130"/>
      <c r="L34" s="194"/>
      <c r="M34" s="131"/>
      <c r="N34" s="134"/>
      <c r="O34" s="135"/>
      <c r="P34" s="135"/>
      <c r="Q34" s="22" t="s">
        <v>101</v>
      </c>
    </row>
  </sheetData>
  <sheetProtection selectLockedCells="1" selectUnlockedCells="1"/>
  <mergeCells count="130">
    <mergeCell ref="K31:L31"/>
    <mergeCell ref="D4:F4"/>
    <mergeCell ref="J3:K3"/>
    <mergeCell ref="D7:F7"/>
    <mergeCell ref="J5:K5"/>
    <mergeCell ref="J6:K6"/>
    <mergeCell ref="L3:M3"/>
    <mergeCell ref="L6:M6"/>
    <mergeCell ref="J8:K8"/>
    <mergeCell ref="M17:N17"/>
    <mergeCell ref="F29:H29"/>
    <mergeCell ref="I29:J29"/>
    <mergeCell ref="N10:P10"/>
    <mergeCell ref="O14:Q14"/>
    <mergeCell ref="O15:O16"/>
    <mergeCell ref="P31:Q31"/>
    <mergeCell ref="C29:D29"/>
    <mergeCell ref="P29:Q29"/>
    <mergeCell ref="K29:L29"/>
    <mergeCell ref="G3:I3"/>
    <mergeCell ref="G4:I4"/>
    <mergeCell ref="G5:I5"/>
    <mergeCell ref="G6:I6"/>
    <mergeCell ref="G7:I7"/>
    <mergeCell ref="B6:C6"/>
    <mergeCell ref="B7:C7"/>
    <mergeCell ref="B5:C5"/>
    <mergeCell ref="A5:A8"/>
    <mergeCell ref="B8:C8"/>
    <mergeCell ref="D5:F5"/>
    <mergeCell ref="D6:F6"/>
    <mergeCell ref="D3:F3"/>
    <mergeCell ref="D8:F8"/>
    <mergeCell ref="A3:C3"/>
    <mergeCell ref="A4:C4"/>
    <mergeCell ref="M2:P2"/>
    <mergeCell ref="L5:M5"/>
    <mergeCell ref="L7:M7"/>
    <mergeCell ref="L8:M8"/>
    <mergeCell ref="N3:P3"/>
    <mergeCell ref="L4:M4"/>
    <mergeCell ref="J7:K7"/>
    <mergeCell ref="N4:P4"/>
    <mergeCell ref="N5:P5"/>
    <mergeCell ref="N6:P6"/>
    <mergeCell ref="N7:P7"/>
    <mergeCell ref="N8:P8"/>
    <mergeCell ref="J4:K4"/>
    <mergeCell ref="A17:B17"/>
    <mergeCell ref="C17:D17"/>
    <mergeCell ref="A15:B15"/>
    <mergeCell ref="A9:A10"/>
    <mergeCell ref="K14:N14"/>
    <mergeCell ref="L10:M10"/>
    <mergeCell ref="L9:M9"/>
    <mergeCell ref="I17:J17"/>
    <mergeCell ref="F17:H17"/>
    <mergeCell ref="F14:J14"/>
    <mergeCell ref="B9:C9"/>
    <mergeCell ref="B10:C10"/>
    <mergeCell ref="D10:F10"/>
    <mergeCell ref="J10:K10"/>
    <mergeCell ref="K17:L17"/>
    <mergeCell ref="D9:F9"/>
    <mergeCell ref="M15:N15"/>
    <mergeCell ref="J9:K9"/>
    <mergeCell ref="C14:E14"/>
    <mergeCell ref="I16:J16"/>
    <mergeCell ref="N9:P9"/>
    <mergeCell ref="C15:D16"/>
    <mergeCell ref="A27:B27"/>
    <mergeCell ref="C27:D27"/>
    <mergeCell ref="A19:B19"/>
    <mergeCell ref="C19:D19"/>
    <mergeCell ref="F19:H19"/>
    <mergeCell ref="I19:J19"/>
    <mergeCell ref="K19:L19"/>
    <mergeCell ref="M19:N19"/>
    <mergeCell ref="M18:N18"/>
    <mergeCell ref="C21:D21"/>
    <mergeCell ref="F21:H21"/>
    <mergeCell ref="I21:J21"/>
    <mergeCell ref="A25:B25"/>
    <mergeCell ref="C25:D25"/>
    <mergeCell ref="A33:B33"/>
    <mergeCell ref="C33:D33"/>
    <mergeCell ref="A31:B31"/>
    <mergeCell ref="C31:D31"/>
    <mergeCell ref="F31:H31"/>
    <mergeCell ref="I31:J31"/>
    <mergeCell ref="C23:D23"/>
    <mergeCell ref="M33:N33"/>
    <mergeCell ref="P33:Q33"/>
    <mergeCell ref="F33:H33"/>
    <mergeCell ref="I33:J33"/>
    <mergeCell ref="K33:L33"/>
    <mergeCell ref="M25:N25"/>
    <mergeCell ref="P25:Q25"/>
    <mergeCell ref="I25:J25"/>
    <mergeCell ref="K25:L25"/>
    <mergeCell ref="F25:H25"/>
    <mergeCell ref="K23:L23"/>
    <mergeCell ref="M31:N31"/>
    <mergeCell ref="M29:N29"/>
    <mergeCell ref="F27:H27"/>
    <mergeCell ref="I27:J27"/>
    <mergeCell ref="K27:L27"/>
    <mergeCell ref="A29:B29"/>
    <mergeCell ref="G8:I8"/>
    <mergeCell ref="G9:I9"/>
    <mergeCell ref="G10:I10"/>
    <mergeCell ref="P17:Q17"/>
    <mergeCell ref="P19:Q19"/>
    <mergeCell ref="P18:Q18"/>
    <mergeCell ref="P15:Q15"/>
    <mergeCell ref="M16:N16"/>
    <mergeCell ref="P16:Q16"/>
    <mergeCell ref="F15:H16"/>
    <mergeCell ref="I15:J15"/>
    <mergeCell ref="K15:L16"/>
    <mergeCell ref="R28:S28"/>
    <mergeCell ref="M27:N27"/>
    <mergeCell ref="P27:Q27"/>
    <mergeCell ref="P23:Q23"/>
    <mergeCell ref="F23:H23"/>
    <mergeCell ref="M23:N23"/>
    <mergeCell ref="M21:N21"/>
    <mergeCell ref="P21:Q21"/>
    <mergeCell ref="I23:J23"/>
    <mergeCell ref="K21:L21"/>
  </mergeCells>
  <phoneticPr fontId="30"/>
  <printOptions horizontalCentered="1"/>
  <pageMargins left="0.27559055118110237" right="0.59055118110236227" top="0.59055118110236227" bottom="0.59055118110236227" header="0.39370078740157483" footer="0.39370078740157483"/>
  <pageSetup paperSize="9" firstPageNumber="163" orientation="portrait" useFirstPageNumber="1" verticalDpi="300" r:id="rId1"/>
  <headerFooter scaleWithDoc="0" alignWithMargins="0">
    <oddHeader>&amp;R&amp;"ＭＳ 明朝,標準"&amp;10財　政</oddHeader>
    <oddFooter>&amp;C&amp;"ＭＳ 明朝,標準"&amp;12&amp;A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zoomScaleNormal="90" zoomScaleSheetLayoutView="100" workbookViewId="0">
      <pane xSplit="2" topLeftCell="D1" activePane="topRight" state="frozen"/>
      <selection activeCell="A16" sqref="A16"/>
      <selection pane="topRight" activeCell="E13" sqref="E13"/>
    </sheetView>
  </sheetViews>
  <sheetFormatPr defaultRowHeight="18.95" customHeight="1"/>
  <cols>
    <col min="1" max="1" width="3.5" style="75" customWidth="1"/>
    <col min="2" max="2" width="30.125" style="75" customWidth="1"/>
    <col min="3" max="4" width="29.25" style="75" customWidth="1"/>
    <col min="5" max="7" width="30.625" style="75" customWidth="1"/>
    <col min="8" max="16384" width="9" style="75"/>
  </cols>
  <sheetData>
    <row r="1" spans="1:7" ht="5.0999999999999996" customHeight="1">
      <c r="A1" s="28"/>
      <c r="D1" s="28"/>
      <c r="G1" s="452"/>
    </row>
    <row r="2" spans="1:7" ht="15" customHeight="1" thickBot="1">
      <c r="A2" s="28" t="s">
        <v>348</v>
      </c>
      <c r="D2" s="28"/>
      <c r="G2" s="452" t="s">
        <v>126</v>
      </c>
    </row>
    <row r="3" spans="1:7" ht="20.100000000000001" customHeight="1">
      <c r="A3" s="712" t="s">
        <v>127</v>
      </c>
      <c r="B3" s="713"/>
      <c r="C3" s="716" t="s">
        <v>408</v>
      </c>
      <c r="D3" s="713" t="s">
        <v>409</v>
      </c>
      <c r="E3" s="713" t="s">
        <v>410</v>
      </c>
      <c r="F3" s="713"/>
      <c r="G3" s="275" t="s">
        <v>128</v>
      </c>
    </row>
    <row r="4" spans="1:7" ht="20.100000000000001" customHeight="1">
      <c r="A4" s="714"/>
      <c r="B4" s="715"/>
      <c r="C4" s="832"/>
      <c r="D4" s="715"/>
      <c r="E4" s="446" t="s">
        <v>129</v>
      </c>
      <c r="F4" s="450" t="s">
        <v>130</v>
      </c>
      <c r="G4" s="276" t="s">
        <v>131</v>
      </c>
    </row>
    <row r="5" spans="1:7" ht="15.95" customHeight="1">
      <c r="A5" s="721" t="s">
        <v>86</v>
      </c>
      <c r="B5" s="722"/>
      <c r="C5" s="277">
        <f>C6+C28</f>
        <v>41506285</v>
      </c>
      <c r="D5" s="629">
        <f>D6+D28</f>
        <v>3484381</v>
      </c>
      <c r="E5" s="409">
        <f>E6+E28</f>
        <v>3374423</v>
      </c>
      <c r="F5" s="409">
        <f>F6+F28</f>
        <v>643747</v>
      </c>
      <c r="G5" s="278">
        <f>+C5+D5-E5</f>
        <v>41616243</v>
      </c>
    </row>
    <row r="6" spans="1:7" ht="15.95" customHeight="1">
      <c r="A6" s="721" t="s">
        <v>132</v>
      </c>
      <c r="B6" s="722"/>
      <c r="C6" s="396">
        <f>SUM(C7:C27)</f>
        <v>36263702</v>
      </c>
      <c r="D6" s="483">
        <f>SUM(D7:D27)</f>
        <v>3225781</v>
      </c>
      <c r="E6" s="410">
        <f>SUM(E7:E27)</f>
        <v>3035938</v>
      </c>
      <c r="F6" s="410">
        <f>SUM(F7:F27)</f>
        <v>520272</v>
      </c>
      <c r="G6" s="279">
        <f t="shared" ref="G6:G29" si="0">+C6+D6-E6</f>
        <v>36453545</v>
      </c>
    </row>
    <row r="7" spans="1:7" ht="15.95" customHeight="1">
      <c r="A7" s="217"/>
      <c r="B7" s="453" t="s">
        <v>327</v>
      </c>
      <c r="C7" s="280">
        <v>5494053</v>
      </c>
      <c r="D7" s="632">
        <v>590000</v>
      </c>
      <c r="E7" s="459">
        <v>330579</v>
      </c>
      <c r="F7" s="459">
        <v>78874</v>
      </c>
      <c r="G7" s="281">
        <f t="shared" si="0"/>
        <v>5753474</v>
      </c>
    </row>
    <row r="8" spans="1:7" ht="15.95" customHeight="1">
      <c r="A8" s="217"/>
      <c r="B8" s="453" t="s">
        <v>133</v>
      </c>
      <c r="C8" s="395">
        <v>6268075</v>
      </c>
      <c r="D8" s="632">
        <v>184500</v>
      </c>
      <c r="E8" s="459">
        <v>883818</v>
      </c>
      <c r="F8" s="459">
        <v>110863</v>
      </c>
      <c r="G8" s="281">
        <f>+C8+D8-E8</f>
        <v>5568757</v>
      </c>
    </row>
    <row r="9" spans="1:7" ht="15.95" customHeight="1">
      <c r="A9" s="217"/>
      <c r="B9" s="453" t="s">
        <v>134</v>
      </c>
      <c r="C9" s="280">
        <v>503511</v>
      </c>
      <c r="D9" s="21">
        <v>0</v>
      </c>
      <c r="E9" s="459">
        <v>58390</v>
      </c>
      <c r="F9" s="459">
        <v>10383</v>
      </c>
      <c r="G9" s="281">
        <f t="shared" si="0"/>
        <v>445121</v>
      </c>
    </row>
    <row r="10" spans="1:7" ht="15.95" customHeight="1">
      <c r="A10" s="217"/>
      <c r="B10" s="453" t="s">
        <v>135</v>
      </c>
      <c r="C10" s="511">
        <v>4171812</v>
      </c>
      <c r="D10" s="632">
        <v>187600</v>
      </c>
      <c r="E10" s="459">
        <v>443095</v>
      </c>
      <c r="F10" s="459">
        <v>94074</v>
      </c>
      <c r="G10" s="281">
        <f t="shared" si="0"/>
        <v>3916317</v>
      </c>
    </row>
    <row r="11" spans="1:7" ht="15.95" customHeight="1">
      <c r="A11" s="217"/>
      <c r="B11" s="453" t="s">
        <v>136</v>
      </c>
      <c r="C11" s="21">
        <v>0</v>
      </c>
      <c r="D11" s="21">
        <v>0</v>
      </c>
      <c r="E11" s="408">
        <v>0</v>
      </c>
      <c r="F11" s="408">
        <v>0</v>
      </c>
      <c r="G11" s="392">
        <f t="shared" si="0"/>
        <v>0</v>
      </c>
    </row>
    <row r="12" spans="1:7" ht="15.95" customHeight="1">
      <c r="A12" s="217"/>
      <c r="B12" s="453" t="s">
        <v>137</v>
      </c>
      <c r="C12" s="21">
        <v>0</v>
      </c>
      <c r="D12" s="21">
        <v>0</v>
      </c>
      <c r="E12" s="408">
        <v>0</v>
      </c>
      <c r="F12" s="408">
        <v>0</v>
      </c>
      <c r="G12" s="392">
        <f t="shared" si="0"/>
        <v>0</v>
      </c>
    </row>
    <row r="13" spans="1:7" ht="15.95" customHeight="1">
      <c r="A13" s="217"/>
      <c r="B13" s="458" t="s">
        <v>381</v>
      </c>
      <c r="C13" s="21">
        <v>143200</v>
      </c>
      <c r="D13" s="21">
        <v>0</v>
      </c>
      <c r="E13" s="408">
        <v>0</v>
      </c>
      <c r="F13" s="408">
        <v>573</v>
      </c>
      <c r="G13" s="281">
        <f t="shared" si="0"/>
        <v>143200</v>
      </c>
    </row>
    <row r="14" spans="1:7" ht="15.95" customHeight="1">
      <c r="A14" s="217"/>
      <c r="B14" s="453" t="s">
        <v>138</v>
      </c>
      <c r="C14" s="282">
        <v>853101</v>
      </c>
      <c r="D14" s="21">
        <v>0</v>
      </c>
      <c r="E14" s="459">
        <v>155670</v>
      </c>
      <c r="F14" s="459">
        <v>9048</v>
      </c>
      <c r="G14" s="281">
        <f t="shared" si="0"/>
        <v>697431</v>
      </c>
    </row>
    <row r="15" spans="1:7" ht="15.95" customHeight="1">
      <c r="A15" s="217"/>
      <c r="B15" s="453" t="s">
        <v>139</v>
      </c>
      <c r="C15" s="282">
        <v>88994</v>
      </c>
      <c r="D15" s="21">
        <v>0</v>
      </c>
      <c r="E15" s="459">
        <v>15393</v>
      </c>
      <c r="F15" s="459">
        <v>1432</v>
      </c>
      <c r="G15" s="281">
        <f t="shared" si="0"/>
        <v>73601</v>
      </c>
    </row>
    <row r="16" spans="1:7" ht="15.95" customHeight="1">
      <c r="A16" s="217"/>
      <c r="B16" s="453" t="s">
        <v>140</v>
      </c>
      <c r="C16" s="282">
        <v>721096</v>
      </c>
      <c r="D16" s="282">
        <v>29200</v>
      </c>
      <c r="E16" s="459">
        <v>59094</v>
      </c>
      <c r="F16" s="459">
        <v>10060</v>
      </c>
      <c r="G16" s="281">
        <f t="shared" si="0"/>
        <v>691202</v>
      </c>
    </row>
    <row r="17" spans="1:7" ht="15.95" customHeight="1">
      <c r="A17" s="217"/>
      <c r="B17" s="453" t="s">
        <v>141</v>
      </c>
      <c r="C17" s="283">
        <v>12039</v>
      </c>
      <c r="D17" s="21">
        <v>0</v>
      </c>
      <c r="E17" s="459">
        <v>4542</v>
      </c>
      <c r="F17" s="459">
        <v>615</v>
      </c>
      <c r="G17" s="281">
        <f t="shared" si="0"/>
        <v>7497</v>
      </c>
    </row>
    <row r="18" spans="1:7" ht="15.95" customHeight="1">
      <c r="A18" s="217"/>
      <c r="B18" s="453" t="s">
        <v>142</v>
      </c>
      <c r="C18" s="283">
        <v>0</v>
      </c>
      <c r="D18" s="21">
        <v>0</v>
      </c>
      <c r="E18" s="408">
        <v>0</v>
      </c>
      <c r="F18" s="408">
        <v>0</v>
      </c>
      <c r="G18" s="392">
        <f t="shared" si="0"/>
        <v>0</v>
      </c>
    </row>
    <row r="19" spans="1:7" ht="15.95" customHeight="1">
      <c r="A19" s="217"/>
      <c r="B19" s="453" t="s">
        <v>143</v>
      </c>
      <c r="C19" s="282">
        <v>23740</v>
      </c>
      <c r="D19" s="21">
        <v>0</v>
      </c>
      <c r="E19" s="459">
        <v>6820</v>
      </c>
      <c r="F19" s="459">
        <v>356</v>
      </c>
      <c r="G19" s="281">
        <f t="shared" si="0"/>
        <v>16920</v>
      </c>
    </row>
    <row r="20" spans="1:7" ht="15.95" customHeight="1">
      <c r="A20" s="217"/>
      <c r="B20" s="453" t="s">
        <v>144</v>
      </c>
      <c r="C20" s="21">
        <v>0</v>
      </c>
      <c r="D20" s="21">
        <v>0</v>
      </c>
      <c r="E20" s="408">
        <v>0</v>
      </c>
      <c r="F20" s="408">
        <v>0</v>
      </c>
      <c r="G20" s="392">
        <f t="shared" si="0"/>
        <v>0</v>
      </c>
    </row>
    <row r="21" spans="1:7" ht="15.95" customHeight="1">
      <c r="A21" s="217"/>
      <c r="B21" s="453" t="s">
        <v>145</v>
      </c>
      <c r="C21" s="282">
        <v>879076</v>
      </c>
      <c r="D21" s="21">
        <v>0</v>
      </c>
      <c r="E21" s="459">
        <v>207759</v>
      </c>
      <c r="F21" s="459">
        <v>10037</v>
      </c>
      <c r="G21" s="281">
        <f t="shared" si="0"/>
        <v>671317</v>
      </c>
    </row>
    <row r="22" spans="1:7" ht="15.95" customHeight="1">
      <c r="A22" s="217"/>
      <c r="B22" s="453" t="s">
        <v>146</v>
      </c>
      <c r="C22" s="282">
        <v>118683</v>
      </c>
      <c r="D22" s="21">
        <v>0</v>
      </c>
      <c r="E22" s="459">
        <v>28791</v>
      </c>
      <c r="F22" s="459">
        <v>2230</v>
      </c>
      <c r="G22" s="281">
        <f t="shared" si="0"/>
        <v>89892</v>
      </c>
    </row>
    <row r="23" spans="1:7" ht="15.95" customHeight="1">
      <c r="A23" s="217"/>
      <c r="B23" s="453" t="s">
        <v>147</v>
      </c>
      <c r="C23" s="282">
        <v>140473</v>
      </c>
      <c r="D23" s="21">
        <v>0</v>
      </c>
      <c r="E23" s="459">
        <v>14251</v>
      </c>
      <c r="F23" s="459">
        <v>2328</v>
      </c>
      <c r="G23" s="281">
        <f t="shared" si="0"/>
        <v>126222</v>
      </c>
    </row>
    <row r="24" spans="1:7" ht="15.95" customHeight="1">
      <c r="A24" s="217"/>
      <c r="B24" s="453" t="s">
        <v>148</v>
      </c>
      <c r="C24" s="282">
        <v>1536019</v>
      </c>
      <c r="D24" s="282">
        <v>259400</v>
      </c>
      <c r="E24" s="459">
        <v>57950</v>
      </c>
      <c r="F24" s="459">
        <v>19897</v>
      </c>
      <c r="G24" s="281">
        <f t="shared" si="0"/>
        <v>1737469</v>
      </c>
    </row>
    <row r="25" spans="1:7" ht="15.95" customHeight="1">
      <c r="A25" s="217"/>
      <c r="B25" s="453" t="s">
        <v>149</v>
      </c>
      <c r="C25" s="282">
        <v>14807039</v>
      </c>
      <c r="D25" s="282">
        <v>1975081</v>
      </c>
      <c r="E25" s="459">
        <v>702947</v>
      </c>
      <c r="F25" s="459">
        <v>164051</v>
      </c>
      <c r="G25" s="281">
        <f t="shared" si="0"/>
        <v>16079173</v>
      </c>
    </row>
    <row r="26" spans="1:7" ht="15.95" customHeight="1">
      <c r="A26" s="217"/>
      <c r="B26" s="453" t="s">
        <v>150</v>
      </c>
      <c r="C26" s="282">
        <v>325391</v>
      </c>
      <c r="D26" s="21">
        <v>0</v>
      </c>
      <c r="E26" s="459">
        <v>60639</v>
      </c>
      <c r="F26" s="459">
        <v>5451</v>
      </c>
      <c r="G26" s="281">
        <f t="shared" si="0"/>
        <v>264752</v>
      </c>
    </row>
    <row r="27" spans="1:7" ht="15.95" customHeight="1">
      <c r="A27" s="217"/>
      <c r="B27" s="453" t="s">
        <v>151</v>
      </c>
      <c r="C27" s="282">
        <v>177400</v>
      </c>
      <c r="D27" s="21">
        <v>0</v>
      </c>
      <c r="E27" s="408">
        <v>6200</v>
      </c>
      <c r="F27" s="408">
        <v>0</v>
      </c>
      <c r="G27" s="281">
        <f t="shared" si="0"/>
        <v>171200</v>
      </c>
    </row>
    <row r="28" spans="1:7" ht="15.95" customHeight="1">
      <c r="A28" s="721" t="s">
        <v>152</v>
      </c>
      <c r="B28" s="722"/>
      <c r="C28" s="4">
        <f>SUM(C29:C29)</f>
        <v>5242583</v>
      </c>
      <c r="D28" s="483">
        <f>SUM(D29:D29)</f>
        <v>258600</v>
      </c>
      <c r="E28" s="410">
        <f>SUM(E29:E29)</f>
        <v>338485</v>
      </c>
      <c r="F28" s="410">
        <f>SUM(F29:F29)</f>
        <v>123475</v>
      </c>
      <c r="G28" s="279">
        <f t="shared" si="0"/>
        <v>5162698</v>
      </c>
    </row>
    <row r="29" spans="1:7" ht="15.95" customHeight="1" thickBot="1">
      <c r="A29" s="225"/>
      <c r="B29" s="454" t="s">
        <v>153</v>
      </c>
      <c r="C29" s="284">
        <v>5242583</v>
      </c>
      <c r="D29" s="628">
        <v>258600</v>
      </c>
      <c r="E29" s="461">
        <v>338485</v>
      </c>
      <c r="F29" s="461">
        <v>123475</v>
      </c>
      <c r="G29" s="285">
        <f t="shared" si="0"/>
        <v>5162698</v>
      </c>
    </row>
    <row r="30" spans="1:7" ht="15" customHeight="1">
      <c r="A30" s="110" t="s">
        <v>386</v>
      </c>
      <c r="B30" s="497"/>
      <c r="C30" s="447"/>
      <c r="D30" s="624"/>
      <c r="E30" s="447"/>
      <c r="F30" s="447"/>
      <c r="G30" s="22" t="s">
        <v>28</v>
      </c>
    </row>
    <row r="31" spans="1:7" ht="15" customHeight="1">
      <c r="A31" s="110"/>
      <c r="B31" s="497" t="s">
        <v>387</v>
      </c>
      <c r="C31" s="447"/>
      <c r="D31" s="624"/>
      <c r="E31" s="447"/>
      <c r="F31" s="447"/>
      <c r="G31" s="447"/>
    </row>
    <row r="32" spans="1:7" ht="15" customHeight="1" thickBot="1">
      <c r="A32" s="447" t="s">
        <v>349</v>
      </c>
      <c r="C32" s="447"/>
      <c r="D32" s="624"/>
      <c r="F32" s="447"/>
      <c r="G32" s="452" t="s">
        <v>126</v>
      </c>
    </row>
    <row r="33" spans="1:7" ht="20.100000000000001" customHeight="1">
      <c r="A33" s="712" t="s">
        <v>154</v>
      </c>
      <c r="B33" s="713"/>
      <c r="C33" s="716" t="s">
        <v>408</v>
      </c>
      <c r="D33" s="713" t="s">
        <v>409</v>
      </c>
      <c r="E33" s="713" t="s">
        <v>410</v>
      </c>
      <c r="F33" s="713"/>
      <c r="G33" s="275" t="s">
        <v>128</v>
      </c>
    </row>
    <row r="34" spans="1:7" ht="20.100000000000001" customHeight="1">
      <c r="A34" s="714"/>
      <c r="B34" s="715"/>
      <c r="C34" s="832"/>
      <c r="D34" s="715"/>
      <c r="E34" s="446" t="s">
        <v>129</v>
      </c>
      <c r="F34" s="450" t="s">
        <v>130</v>
      </c>
      <c r="G34" s="276" t="s">
        <v>131</v>
      </c>
    </row>
    <row r="35" spans="1:7" ht="15.95" customHeight="1">
      <c r="A35" s="833" t="s">
        <v>86</v>
      </c>
      <c r="B35" s="834"/>
      <c r="C35" s="448">
        <f>C36+C49</f>
        <v>41506285</v>
      </c>
      <c r="D35" s="456">
        <f>D36+D49</f>
        <v>3484381</v>
      </c>
      <c r="E35" s="411">
        <f>E36+E49</f>
        <v>3374423</v>
      </c>
      <c r="F35" s="411">
        <f>F36+F49</f>
        <v>643747</v>
      </c>
      <c r="G35" s="286">
        <f>+C35+D35-E35</f>
        <v>41616243</v>
      </c>
    </row>
    <row r="36" spans="1:7" ht="15.95" customHeight="1">
      <c r="A36" s="721" t="s">
        <v>132</v>
      </c>
      <c r="B36" s="722"/>
      <c r="C36" s="448">
        <f>SUM(C37:C48)</f>
        <v>36263702</v>
      </c>
      <c r="D36" s="456">
        <f>SUM(D37:D48)</f>
        <v>3225781</v>
      </c>
      <c r="E36" s="411">
        <f>SUM(E37:E48)</f>
        <v>3035938</v>
      </c>
      <c r="F36" s="411">
        <f>SUM(F37:F48)</f>
        <v>520272</v>
      </c>
      <c r="G36" s="287">
        <f t="shared" ref="G36:G50" si="1">+C36+D36-E36</f>
        <v>36453545</v>
      </c>
    </row>
    <row r="37" spans="1:7" ht="15.95" customHeight="1">
      <c r="A37" s="217"/>
      <c r="B37" s="453" t="s">
        <v>155</v>
      </c>
      <c r="C37" s="448">
        <v>2151445</v>
      </c>
      <c r="D37" s="457">
        <v>259400</v>
      </c>
      <c r="E37" s="465">
        <v>206280</v>
      </c>
      <c r="F37" s="465">
        <v>39408</v>
      </c>
      <c r="G37" s="288">
        <f t="shared" si="1"/>
        <v>2204565</v>
      </c>
    </row>
    <row r="38" spans="1:7" ht="15.95" customHeight="1">
      <c r="A38" s="217"/>
      <c r="B38" s="453" t="s">
        <v>156</v>
      </c>
      <c r="C38" s="448">
        <v>430946</v>
      </c>
      <c r="D38" s="457">
        <v>0</v>
      </c>
      <c r="E38" s="465">
        <v>40873</v>
      </c>
      <c r="F38" s="465">
        <v>7183</v>
      </c>
      <c r="G38" s="288">
        <f t="shared" si="1"/>
        <v>390073</v>
      </c>
    </row>
    <row r="39" spans="1:7" ht="15.95" customHeight="1">
      <c r="A39" s="217"/>
      <c r="B39" s="453" t="s">
        <v>157</v>
      </c>
      <c r="C39" s="448">
        <v>1026734</v>
      </c>
      <c r="D39" s="457">
        <v>0</v>
      </c>
      <c r="E39" s="465">
        <v>187602</v>
      </c>
      <c r="F39" s="465">
        <v>10906</v>
      </c>
      <c r="G39" s="288">
        <f t="shared" si="1"/>
        <v>839132</v>
      </c>
    </row>
    <row r="40" spans="1:7" ht="15.95" customHeight="1">
      <c r="A40" s="217"/>
      <c r="B40" s="453" t="s">
        <v>158</v>
      </c>
      <c r="C40" s="448">
        <v>121413</v>
      </c>
      <c r="D40" s="457">
        <v>0</v>
      </c>
      <c r="E40" s="465">
        <v>11147</v>
      </c>
      <c r="F40" s="465">
        <v>1899</v>
      </c>
      <c r="G40" s="288">
        <f t="shared" si="1"/>
        <v>110266</v>
      </c>
    </row>
    <row r="41" spans="1:7" ht="15.95" customHeight="1">
      <c r="A41" s="217"/>
      <c r="B41" s="453" t="s">
        <v>159</v>
      </c>
      <c r="C41" s="448">
        <v>11473926</v>
      </c>
      <c r="D41" s="512">
        <v>685300</v>
      </c>
      <c r="E41" s="465">
        <v>1081918</v>
      </c>
      <c r="F41" s="465">
        <v>171943</v>
      </c>
      <c r="G41" s="288">
        <f t="shared" si="1"/>
        <v>11077308</v>
      </c>
    </row>
    <row r="42" spans="1:7" ht="15.95" customHeight="1">
      <c r="A42" s="217"/>
      <c r="B42" s="453" t="s">
        <v>160</v>
      </c>
      <c r="C42" s="448">
        <v>425294</v>
      </c>
      <c r="D42" s="457">
        <v>89200</v>
      </c>
      <c r="E42" s="465">
        <v>46811</v>
      </c>
      <c r="F42" s="465">
        <v>7985</v>
      </c>
      <c r="G42" s="288">
        <f t="shared" si="1"/>
        <v>467683</v>
      </c>
    </row>
    <row r="43" spans="1:7" ht="15.95" customHeight="1">
      <c r="A43" s="217"/>
      <c r="B43" s="453" t="s">
        <v>161</v>
      </c>
      <c r="C43" s="448">
        <v>4803829</v>
      </c>
      <c r="D43" s="512">
        <v>216800</v>
      </c>
      <c r="E43" s="465">
        <v>518997</v>
      </c>
      <c r="F43" s="465">
        <v>103972</v>
      </c>
      <c r="G43" s="288">
        <f t="shared" si="1"/>
        <v>4501632</v>
      </c>
    </row>
    <row r="44" spans="1:7" ht="15.95" customHeight="1">
      <c r="A44" s="217"/>
      <c r="B44" s="453" t="s">
        <v>162</v>
      </c>
      <c r="C44" s="448">
        <v>14807039</v>
      </c>
      <c r="D44" s="512">
        <v>1975081</v>
      </c>
      <c r="E44" s="465">
        <v>702947</v>
      </c>
      <c r="F44" s="465">
        <v>164051</v>
      </c>
      <c r="G44" s="288">
        <f t="shared" si="1"/>
        <v>16079173</v>
      </c>
    </row>
    <row r="45" spans="1:7" ht="15.95" customHeight="1">
      <c r="A45" s="217"/>
      <c r="B45" s="453" t="s">
        <v>163</v>
      </c>
      <c r="C45" s="449">
        <v>0</v>
      </c>
      <c r="D45" s="457">
        <v>0</v>
      </c>
      <c r="E45" s="466">
        <v>0</v>
      </c>
      <c r="F45" s="466">
        <v>0</v>
      </c>
      <c r="G45" s="393">
        <f t="shared" si="1"/>
        <v>0</v>
      </c>
    </row>
    <row r="46" spans="1:7" ht="15.95" customHeight="1">
      <c r="A46" s="217"/>
      <c r="B46" s="453" t="s">
        <v>145</v>
      </c>
      <c r="C46" s="448">
        <v>879076</v>
      </c>
      <c r="D46" s="457">
        <v>0</v>
      </c>
      <c r="E46" s="465">
        <v>207759</v>
      </c>
      <c r="F46" s="465">
        <v>10037</v>
      </c>
      <c r="G46" s="288">
        <f t="shared" si="1"/>
        <v>671317</v>
      </c>
    </row>
    <row r="47" spans="1:7" ht="15.95" customHeight="1">
      <c r="A47" s="217"/>
      <c r="B47" s="453" t="s">
        <v>146</v>
      </c>
      <c r="C47" s="448">
        <v>118683</v>
      </c>
      <c r="D47" s="457">
        <v>0</v>
      </c>
      <c r="E47" s="465">
        <v>28791</v>
      </c>
      <c r="F47" s="465">
        <v>2230</v>
      </c>
      <c r="G47" s="288">
        <f t="shared" si="1"/>
        <v>89892</v>
      </c>
    </row>
    <row r="48" spans="1:7" ht="15.95" customHeight="1">
      <c r="A48" s="217"/>
      <c r="B48" s="453" t="s">
        <v>164</v>
      </c>
      <c r="C48" s="448">
        <v>25317</v>
      </c>
      <c r="D48" s="457">
        <v>0</v>
      </c>
      <c r="E48" s="465">
        <v>2813</v>
      </c>
      <c r="F48" s="465">
        <v>658</v>
      </c>
      <c r="G48" s="288">
        <f t="shared" si="1"/>
        <v>22504</v>
      </c>
    </row>
    <row r="49" spans="1:7" ht="15.95" customHeight="1">
      <c r="A49" s="721" t="s">
        <v>152</v>
      </c>
      <c r="B49" s="722"/>
      <c r="C49" s="448">
        <f>SUM(C50:C50)</f>
        <v>5242583</v>
      </c>
      <c r="D49" s="456">
        <f>SUM(D50:D50)</f>
        <v>258600</v>
      </c>
      <c r="E49" s="411">
        <f>SUM(E50:E50)</f>
        <v>338485</v>
      </c>
      <c r="F49" s="411">
        <f>SUM(F50:F50)</f>
        <v>123475</v>
      </c>
      <c r="G49" s="287">
        <f t="shared" si="1"/>
        <v>5162698</v>
      </c>
    </row>
    <row r="50" spans="1:7" ht="15.95" customHeight="1" thickBot="1">
      <c r="A50" s="225"/>
      <c r="B50" s="454" t="s">
        <v>153</v>
      </c>
      <c r="C50" s="451">
        <v>5242583</v>
      </c>
      <c r="D50" s="630">
        <v>258600</v>
      </c>
      <c r="E50" s="461">
        <v>338485</v>
      </c>
      <c r="F50" s="461">
        <v>123475</v>
      </c>
      <c r="G50" s="290">
        <f t="shared" si="1"/>
        <v>5162698</v>
      </c>
    </row>
    <row r="51" spans="1:7" ht="15" customHeight="1">
      <c r="B51" s="447"/>
      <c r="C51" s="291"/>
      <c r="D51" s="292"/>
      <c r="E51" s="292"/>
      <c r="F51" s="292"/>
      <c r="G51" s="29" t="s">
        <v>28</v>
      </c>
    </row>
  </sheetData>
  <sheetProtection selectLockedCells="1" selectUnlockedCells="1"/>
  <mergeCells count="14">
    <mergeCell ref="A5:B5"/>
    <mergeCell ref="A6:B6"/>
    <mergeCell ref="A28:B28"/>
    <mergeCell ref="A3:B4"/>
    <mergeCell ref="E33:F33"/>
    <mergeCell ref="D33:D34"/>
    <mergeCell ref="D3:D4"/>
    <mergeCell ref="E3:F3"/>
    <mergeCell ref="C3:C4"/>
    <mergeCell ref="A36:B36"/>
    <mergeCell ref="A49:B49"/>
    <mergeCell ref="C33:C34"/>
    <mergeCell ref="A33:B34"/>
    <mergeCell ref="A35:B35"/>
  </mergeCells>
  <phoneticPr fontId="30"/>
  <printOptions horizontalCentered="1"/>
  <pageMargins left="0.59055118110236227" right="0.59055118110236227" top="0.59055118110236227" bottom="0.59055118110236227" header="0.39370078740157483" footer="0.39370078740157483"/>
  <pageSetup paperSize="9" firstPageNumber="164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‐156‐</vt:lpstr>
      <vt:lpstr>-157-</vt:lpstr>
      <vt:lpstr>-158-</vt:lpstr>
      <vt:lpstr>-159-</vt:lpstr>
      <vt:lpstr>-160-</vt:lpstr>
      <vt:lpstr>-161-</vt:lpstr>
      <vt:lpstr>-162-</vt:lpstr>
      <vt:lpstr>-163-</vt:lpstr>
      <vt:lpstr>-164-</vt:lpstr>
      <vt:lpstr>-165-</vt:lpstr>
      <vt:lpstr>-166-</vt:lpstr>
      <vt:lpstr>-167-</vt:lpstr>
      <vt:lpstr>-168-</vt:lpstr>
      <vt:lpstr>-169-</vt:lpstr>
      <vt:lpstr>-170-</vt:lpstr>
      <vt:lpstr>-171-</vt:lpstr>
      <vt:lpstr>グラフ</vt:lpstr>
      <vt:lpstr>‐156‐!Print_Area</vt:lpstr>
      <vt:lpstr>'-157-'!Print_Area</vt:lpstr>
      <vt:lpstr>'-158-'!Print_Area</vt:lpstr>
      <vt:lpstr>'-159-'!Print_Area</vt:lpstr>
      <vt:lpstr>'-160-'!Print_Area</vt:lpstr>
      <vt:lpstr>'-161-'!Print_Area</vt:lpstr>
      <vt:lpstr>'-163-'!Print_Area</vt:lpstr>
      <vt:lpstr>'-164-'!Print_Area</vt:lpstr>
      <vt:lpstr>'-165-'!Print_Area</vt:lpstr>
      <vt:lpstr>'-166-'!Print_Area</vt:lpstr>
      <vt:lpstr>'-167-'!Print_Area</vt:lpstr>
      <vt:lpstr>'-168-'!Print_Area</vt:lpstr>
      <vt:lpstr>'-169-'!Print_Area</vt:lpstr>
      <vt:lpstr>グラフ!Print_Area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島袋 若奈</cp:lastModifiedBy>
  <cp:lastPrinted>2016-02-18T08:48:40Z</cp:lastPrinted>
  <dcterms:created xsi:type="dcterms:W3CDTF">2013-03-25T07:50:48Z</dcterms:created>
  <dcterms:modified xsi:type="dcterms:W3CDTF">2016-03-22T00:28:38Z</dcterms:modified>
</cp:coreProperties>
</file>