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workbookProtection lockStructure="1"/>
  <bookViews>
    <workbookView xWindow="0" yWindow="0" windowWidth="20490" windowHeight="7770"/>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‐31‐!$A$1:$H$34</definedName>
    <definedName name="_xlnm.Print_Area" localSheetId="1">‐32‐!$A$1:$I$62</definedName>
    <definedName name="_xlnm.Print_Area" localSheetId="2">‐33‐!$A$1:$K$49</definedName>
    <definedName name="_xlnm.Print_Area" localSheetId="3">‐34‐!$A$1:$F$38</definedName>
    <definedName name="_xlnm.Print_Area" localSheetId="4">‐35‐!$A$1:$K$43</definedName>
    <definedName name="_xlnm.Print_Area" localSheetId="5">‐36‐!$A$1:$O$50</definedName>
    <definedName name="_xlnm.Print_Area" localSheetId="6">‐37‐!$P$1:$AD$50</definedName>
    <definedName name="_xlnm.Print_Area" localSheetId="7">‐38‐!$A$1:$H$48</definedName>
    <definedName name="_xlnm.Print_Area" localSheetId="8">グラフ!$A$1:$F$120</definedName>
  </definedNames>
  <calcPr calcId="152511"/>
</workbook>
</file>

<file path=xl/calcChain.xml><?xml version="1.0" encoding="utf-8"?>
<calcChain xmlns="http://schemas.openxmlformats.org/spreadsheetml/2006/main">
  <c r="J79" i="9" l="1"/>
  <c r="B8" i="3" l="1"/>
  <c r="J30" i="3" l="1"/>
  <c r="W13" i="7" l="1"/>
  <c r="S37" i="7" l="1"/>
  <c r="AD37" i="7"/>
  <c r="AC37" i="7"/>
  <c r="AB37" i="7"/>
  <c r="AA37" i="7"/>
  <c r="Z37" i="7"/>
  <c r="Y37" i="7"/>
  <c r="X37" i="7"/>
  <c r="W37" i="7"/>
  <c r="V37" i="7"/>
  <c r="U37" i="7"/>
  <c r="T37" i="7"/>
  <c r="O13" i="6" l="1"/>
  <c r="N13" i="6"/>
  <c r="M13" i="6"/>
  <c r="L13" i="6"/>
  <c r="I13" i="6"/>
  <c r="J13" i="6" s="1"/>
  <c r="H13" i="6"/>
  <c r="G13" i="6"/>
  <c r="F13" i="6"/>
  <c r="Q13" i="7"/>
  <c r="U13" i="7"/>
  <c r="V13" i="7"/>
  <c r="Y13" i="7" s="1"/>
  <c r="Z13" i="7" l="1"/>
  <c r="K13" i="6"/>
  <c r="B13" i="6"/>
  <c r="R13" i="7"/>
  <c r="M13" i="7"/>
  <c r="I13" i="7"/>
  <c r="F13" i="7"/>
  <c r="T13" i="7" l="1"/>
  <c r="S13" i="7"/>
  <c r="B41" i="6"/>
  <c r="R43" i="7" l="1"/>
  <c r="R41" i="7"/>
  <c r="R39" i="7"/>
  <c r="R37" i="7"/>
  <c r="B37" i="7"/>
  <c r="AD13" i="7"/>
  <c r="AC13" i="7"/>
  <c r="L13" i="7"/>
  <c r="E13" i="7"/>
  <c r="B13" i="7"/>
  <c r="AC13" i="6"/>
  <c r="K19" i="3"/>
  <c r="J31" i="3" l="1"/>
  <c r="J32" i="3"/>
  <c r="J33" i="3"/>
  <c r="J34" i="3"/>
  <c r="J35" i="3"/>
  <c r="J36" i="3"/>
  <c r="J37" i="3"/>
  <c r="J38" i="3"/>
  <c r="J39" i="3"/>
  <c r="J40" i="3"/>
  <c r="J41" i="3"/>
  <c r="J42" i="3"/>
  <c r="J43" i="3"/>
  <c r="J44" i="3"/>
  <c r="J45" i="3"/>
  <c r="J46" i="3"/>
  <c r="J29" i="3"/>
  <c r="U13" i="6" l="1"/>
  <c r="Q13" i="6" l="1"/>
  <c r="R43" i="6" l="1"/>
  <c r="R41" i="6"/>
  <c r="R39" i="6"/>
  <c r="R37" i="6"/>
  <c r="C19" i="2" l="1"/>
  <c r="B20" i="3" l="1"/>
  <c r="B19" i="3"/>
  <c r="B18" i="3"/>
  <c r="C17" i="3"/>
  <c r="B17" i="3"/>
  <c r="B7" i="3"/>
  <c r="B6" i="3"/>
  <c r="B5" i="3"/>
  <c r="B4" i="3"/>
  <c r="L11" i="2" l="1"/>
  <c r="C9" i="2" s="1"/>
  <c r="S11" i="2"/>
  <c r="M11" i="2"/>
  <c r="D9" i="2" s="1"/>
  <c r="N11" i="2"/>
  <c r="E9" i="2" s="1"/>
  <c r="O11" i="2"/>
  <c r="F9" i="2" s="1"/>
  <c r="P11" i="2"/>
  <c r="G9" i="2" s="1"/>
  <c r="Q11" i="2"/>
  <c r="H9" i="2" s="1"/>
  <c r="R11" i="2"/>
  <c r="I9" i="2" s="1"/>
  <c r="H28" i="1" l="1"/>
  <c r="G28" i="1"/>
  <c r="F28" i="1"/>
  <c r="E28" i="1"/>
  <c r="C28" i="1"/>
  <c r="D28" i="1"/>
  <c r="C16" i="8" l="1"/>
  <c r="K20" i="3" l="1"/>
  <c r="E28" i="3"/>
  <c r="G33" i="3" l="1"/>
  <c r="G37" i="3"/>
  <c r="G41" i="3"/>
  <c r="G45" i="3"/>
  <c r="G30" i="3"/>
  <c r="G34" i="3"/>
  <c r="G38" i="3"/>
  <c r="G42" i="3"/>
  <c r="G46" i="3"/>
  <c r="G31" i="3"/>
  <c r="G35" i="3"/>
  <c r="G39" i="3"/>
  <c r="G43" i="3"/>
  <c r="G29" i="3"/>
  <c r="G32" i="3"/>
  <c r="G36" i="3"/>
  <c r="G40" i="3"/>
  <c r="G44" i="3"/>
  <c r="H28" i="3"/>
  <c r="J28" i="3" s="1"/>
  <c r="D28" i="3"/>
  <c r="C28" i="3"/>
  <c r="AD13" i="6"/>
  <c r="B37" i="6"/>
  <c r="J37" i="9"/>
  <c r="E13" i="6"/>
  <c r="G28" i="3" l="1"/>
  <c r="D63" i="2"/>
  <c r="B21" i="3"/>
  <c r="H96" i="9"/>
  <c r="H97" i="9"/>
  <c r="H98" i="9"/>
  <c r="H99" i="9"/>
  <c r="H100" i="9"/>
  <c r="H101" i="9"/>
  <c r="H102" i="9"/>
  <c r="H103" i="9"/>
  <c r="H104" i="9"/>
  <c r="H105" i="9"/>
  <c r="H106" i="9"/>
  <c r="H95" i="9"/>
  <c r="B28" i="1"/>
  <c r="H4" i="9"/>
  <c r="I4" i="9"/>
  <c r="J4" i="9"/>
  <c r="K4" i="9"/>
  <c r="L4" i="9"/>
  <c r="M4" i="9"/>
  <c r="N4" i="9"/>
  <c r="I13" i="9"/>
  <c r="I14" i="9"/>
  <c r="I37" i="9"/>
  <c r="K37" i="9"/>
  <c r="L37" i="9"/>
  <c r="M37" i="9"/>
  <c r="N37" i="9"/>
  <c r="O37" i="9"/>
  <c r="P37" i="9"/>
  <c r="Q37" i="9"/>
  <c r="I38" i="9"/>
  <c r="J38" i="9"/>
  <c r="K38" i="9"/>
  <c r="L38" i="9"/>
  <c r="M38" i="9"/>
  <c r="N38" i="9"/>
  <c r="O38" i="9"/>
  <c r="P38" i="9"/>
  <c r="Q38" i="9"/>
  <c r="I39" i="9"/>
  <c r="J39" i="9"/>
  <c r="K39" i="9"/>
  <c r="L39" i="9"/>
  <c r="M39" i="9"/>
  <c r="N39" i="9"/>
  <c r="O39" i="9"/>
  <c r="P39" i="9"/>
  <c r="Q39"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G4" i="9" l="1"/>
  <c r="H5" i="9" s="1"/>
  <c r="E30" i="1"/>
  <c r="D30" i="1"/>
  <c r="G30" i="1"/>
  <c r="F30" i="1"/>
  <c r="C30" i="1"/>
  <c r="B30" i="1"/>
  <c r="H30" i="1"/>
  <c r="J28" i="1"/>
  <c r="O4" i="9"/>
  <c r="I15" i="9"/>
  <c r="J14" i="9" s="1"/>
  <c r="B9" i="2"/>
  <c r="C12" i="2" s="1"/>
  <c r="H94" i="9"/>
  <c r="J13" i="9" l="1"/>
  <c r="G12" i="2"/>
  <c r="F12" i="2"/>
  <c r="E12" i="2"/>
  <c r="I12" i="2"/>
  <c r="D12" i="2"/>
  <c r="H12" i="2"/>
  <c r="B12" i="2"/>
  <c r="K5" i="9"/>
  <c r="J5" i="9"/>
  <c r="M5" i="9"/>
  <c r="N5" i="9"/>
  <c r="I5" i="9"/>
  <c r="L5" i="9"/>
  <c r="O5" i="9" l="1"/>
  <c r="G5" i="9"/>
  <c r="C18" i="3"/>
</calcChain>
</file>

<file path=xl/comments1.xml><?xml version="1.0" encoding="utf-8"?>
<comments xmlns="http://schemas.openxmlformats.org/spreadsheetml/2006/main">
  <authors>
    <author>情報政策課</author>
  </authors>
  <commentList>
    <comment ref="B28" authorId="0" shapeId="0">
      <text>
        <r>
          <rPr>
            <b/>
            <sz val="9"/>
            <color indexed="81"/>
            <rFont val="ＭＳ Ｐゴシック"/>
            <family val="3"/>
            <charset val="128"/>
          </rPr>
          <t>総務課が把握している面積と相違あり（報告時期等保留）。　　　　国土地理院数値と合わせる。</t>
        </r>
      </text>
    </comment>
    <comment ref="H28" authorId="0" shapeId="0">
      <text>
        <r>
          <rPr>
            <b/>
            <sz val="9"/>
            <color indexed="81"/>
            <rFont val="ＭＳ Ｐゴシック"/>
            <family val="3"/>
            <charset val="128"/>
          </rPr>
          <t xml:space="preserve">1.74+0.18（H23）+0.03（H24)
</t>
        </r>
      </text>
    </comment>
  </commentList>
</comments>
</file>

<file path=xl/comments2.xml><?xml version="1.0" encoding="utf-8"?>
<comments xmlns="http://schemas.openxmlformats.org/spreadsheetml/2006/main">
  <authors>
    <author>tedako</author>
  </authors>
  <commentList>
    <comment ref="D5" authorId="0" shapeId="0">
      <text>
        <r>
          <rPr>
            <b/>
            <sz val="9"/>
            <color indexed="81"/>
            <rFont val="ＭＳ Ｐゴシック"/>
            <family val="3"/>
            <charset val="128"/>
          </rPr>
          <t>Ｈ24.12.28　回答通知</t>
        </r>
        <r>
          <rPr>
            <sz val="9"/>
            <color indexed="81"/>
            <rFont val="ＭＳ Ｐゴシック"/>
            <family val="3"/>
            <charset val="128"/>
          </rPr>
          <t xml:space="preserve">
花見橋以外は、県の測定値を参考にしているため、実際の測定地点の数値結果のみを回答。
</t>
        </r>
      </text>
    </comment>
  </commentList>
</comments>
</file>

<file path=xl/sharedStrings.xml><?xml version="1.0" encoding="utf-8"?>
<sst xmlns="http://schemas.openxmlformats.org/spreadsheetml/2006/main" count="995" uniqueCount="609">
  <si>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</si>
  <si>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</si>
  <si>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</si>
  <si>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</si>
  <si>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</si>
  <si>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</si>
  <si>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</si>
  <si>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</si>
  <si>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</si>
  <si>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</si>
  <si>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</si>
  <si>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</si>
  <si>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</si>
  <si>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</si>
  <si>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</si>
  <si>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</si>
  <si>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</si>
  <si>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</si>
  <si>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</si>
  <si>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</si>
  <si>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</si>
  <si>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</si>
  <si>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</si>
  <si>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</si>
  <si>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</si>
  <si>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</si>
  <si>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</si>
  <si>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</si>
  <si>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</si>
  <si>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</si>
  <si>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</si>
  <si>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地　　質</t>
  </si>
  <si>
    <r>
      <t>　</t>
    </r>
    <r>
      <rPr>
        <sz val="10"/>
        <rFont val="ＭＳ 明朝"/>
        <family val="1"/>
        <charset val="128"/>
      </rPr>
      <t>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r>
  </si>
  <si>
    <t>（２）  地　　質</t>
  </si>
  <si>
    <t>（単位：k㎡、％)</t>
  </si>
  <si>
    <t>区　　分</t>
  </si>
  <si>
    <t>総  　数</t>
  </si>
  <si>
    <t>与那原粘土層</t>
  </si>
  <si>
    <t>小禄砂岩層</t>
  </si>
  <si>
    <t>琉球石灰岩</t>
  </si>
  <si>
    <t>沖　積　層</t>
  </si>
  <si>
    <t>海岸堆積層</t>
  </si>
  <si>
    <t>埋立て</t>
  </si>
  <si>
    <t xml:space="preserve">  面　積</t>
  </si>
  <si>
    <t>（ｋ㎡）</t>
  </si>
  <si>
    <t>構成比</t>
  </si>
  <si>
    <t>（％）</t>
  </si>
  <si>
    <t>（注）昭和34年太平洋米軍司令部の資料による。</t>
  </si>
  <si>
    <t>資料：企画課</t>
  </si>
  <si>
    <t>地　　　勢</t>
  </si>
  <si>
    <t>（３）  地　　勢</t>
  </si>
  <si>
    <t>区　　　分</t>
  </si>
  <si>
    <t>総　  数</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</si>
  <si>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</si>
  <si>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</si>
  <si>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</si>
  <si>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</si>
  <si>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</si>
  <si>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</si>
  <si>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</si>
  <si>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</si>
  <si>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</si>
  <si>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</si>
  <si>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</si>
  <si>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</si>
  <si>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</si>
  <si>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</si>
  <si>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面　    積</t>
  </si>
  <si>
    <t xml:space="preserve">   （ｋ㎡）</t>
  </si>
  <si>
    <t>構　成  比</t>
  </si>
  <si>
    <t xml:space="preserve">    （％）</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</si>
  <si>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</si>
  <si>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</si>
  <si>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</si>
  <si>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</si>
  <si>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</si>
  <si>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</si>
  <si>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</si>
  <si>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</si>
  <si>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</si>
  <si>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</si>
  <si>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</si>
  <si>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</si>
  <si>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</si>
  <si>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</si>
  <si>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</si>
  <si>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</si>
  <si>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</si>
  <si>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</si>
  <si>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</si>
  <si>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</si>
  <si>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</si>
  <si>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</si>
  <si>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</si>
  <si>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</si>
  <si>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</si>
  <si>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</si>
  <si>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</si>
  <si>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</si>
  <si>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</si>
  <si>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</si>
  <si>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</si>
  <si>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</si>
  <si>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</si>
  <si>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</si>
  <si>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</si>
  <si>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</si>
  <si>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</si>
  <si>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</si>
  <si>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</si>
  <si>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</si>
  <si>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</si>
  <si>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</si>
  <si>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</si>
  <si>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</si>
  <si>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</si>
  <si>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</si>
  <si>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</si>
  <si>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</si>
  <si>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</si>
  <si>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</si>
  <si>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</si>
  <si>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</si>
  <si>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</si>
  <si>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</si>
  <si>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</si>
  <si>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</si>
  <si>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</si>
  <si>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</si>
  <si>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</si>
  <si>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</si>
  <si>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</si>
  <si>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</si>
  <si>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</si>
  <si>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</si>
  <si>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</si>
  <si>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</si>
  <si>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</si>
  <si>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</si>
  <si>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</si>
  <si>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</si>
  <si>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</si>
  <si>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</si>
  <si>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</si>
  <si>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（５）　地目別土地面積の推移（各年共１月１日現在）</t>
  </si>
  <si>
    <t>（単位:k㎡)</t>
  </si>
  <si>
    <t>年　　次</t>
  </si>
  <si>
    <t>総 面 積</t>
  </si>
  <si>
    <t>畑</t>
  </si>
  <si>
    <t>宅　　地</t>
  </si>
  <si>
    <t>原　　野</t>
  </si>
  <si>
    <t>池　　沼</t>
  </si>
  <si>
    <t>雑 種 地</t>
  </si>
  <si>
    <t>軍用地</t>
  </si>
  <si>
    <t>その他</t>
  </si>
  <si>
    <t>資料：資産税課</t>
  </si>
  <si>
    <t>　　　雑種地（埋立地含む）、軍用地を差引いた数値である。</t>
  </si>
  <si>
    <t>（単位：㎡）</t>
  </si>
  <si>
    <t>年　　度</t>
  </si>
  <si>
    <t>総　　　  数</t>
  </si>
  <si>
    <t>住　宅　用　地</t>
  </si>
  <si>
    <t>工業用地</t>
  </si>
  <si>
    <t>公共用地</t>
  </si>
  <si>
    <t>そ　の　他</t>
  </si>
  <si>
    <t>件　数</t>
  </si>
  <si>
    <t>件数</t>
  </si>
  <si>
    <t>（注）農地法の許可あるいは届出を要しないものは除いた。</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</si>
  <si>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</si>
  <si>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</si>
  <si>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</si>
  <si>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</si>
  <si>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</si>
  <si>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</si>
  <si>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</si>
  <si>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</si>
  <si>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</si>
  <si>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</si>
  <si>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</si>
  <si>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</si>
  <si>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</si>
  <si>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</si>
  <si>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</si>
  <si>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</si>
  <si>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</si>
  <si>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</si>
  <si>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</si>
  <si>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</si>
  <si>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</si>
  <si>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</si>
  <si>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</si>
  <si>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</si>
  <si>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</si>
  <si>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</si>
  <si>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</si>
  <si>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</si>
  <si>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</si>
  <si>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（単位：水位㎝、流量㎥／秒）</t>
  </si>
  <si>
    <t>区　　　　　　　 分</t>
  </si>
  <si>
    <t>安　　謝　　川</t>
  </si>
  <si>
    <t>小　　湾　　川</t>
  </si>
  <si>
    <t>牧　　港　　川</t>
  </si>
  <si>
    <t>最　大　幅　員 　（　ｍ　）</t>
  </si>
  <si>
    <t>流　路　延　長　 （　ｍ　）</t>
  </si>
  <si>
    <t>流　域　面　積　 （ ｋ㎡ ）</t>
  </si>
  <si>
    <t>年 平 均</t>
  </si>
  <si>
    <t>水　位（  ㎝  ）</t>
  </si>
  <si>
    <t>流　量（㎥／ｓ）</t>
  </si>
  <si>
    <t>時　　間</t>
  </si>
  <si>
    <t>最    大</t>
  </si>
  <si>
    <t>豊　  水</t>
  </si>
  <si>
    <t>平　  水</t>
  </si>
  <si>
    <t>低　  水</t>
  </si>
  <si>
    <t>渇　  水</t>
  </si>
  <si>
    <t>最    小</t>
  </si>
  <si>
    <t>　　　１．年平均水位（流量）・・ 日平均流量の１年の統計を当年日数で除した水位（流量）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</si>
  <si>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</si>
  <si>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</si>
  <si>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</si>
  <si>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</si>
  <si>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</si>
  <si>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</si>
  <si>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</si>
  <si>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区　  　  　分</t>
  </si>
  <si>
    <t>上　流</t>
  </si>
  <si>
    <t>中　流</t>
  </si>
  <si>
    <t>下　流</t>
  </si>
  <si>
    <t>調　査　地　点</t>
  </si>
  <si>
    <t>平良橋</t>
  </si>
  <si>
    <t>花見橋</t>
  </si>
  <si>
    <t>安謝橋</t>
  </si>
  <si>
    <t>経塚橋</t>
  </si>
  <si>
    <t>勢理橋</t>
  </si>
  <si>
    <t>安川団地</t>
  </si>
  <si>
    <t>牧港</t>
  </si>
  <si>
    <t>西側</t>
  </si>
  <si>
    <t>第二橋</t>
  </si>
  <si>
    <t>臭　気</t>
  </si>
  <si>
    <t>色　相</t>
  </si>
  <si>
    <t>透視度</t>
  </si>
  <si>
    <t>（平均）</t>
  </si>
  <si>
    <t>ＢＯＤ</t>
  </si>
  <si>
    <t>資料：那覇市環境保全課（安謝川）　　　　</t>
  </si>
  <si>
    <t>浦添市環境保全課（小湾川、牧港川）</t>
  </si>
  <si>
    <t>（注）</t>
  </si>
  <si>
    <t xml:space="preserve">                                     </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</si>
  <si>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</si>
  <si>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</si>
  <si>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</si>
  <si>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</si>
  <si>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</si>
  <si>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</si>
  <si>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</si>
  <si>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</si>
  <si>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</si>
  <si>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</si>
  <si>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</si>
  <si>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</si>
  <si>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</si>
  <si>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</si>
  <si>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</si>
  <si>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</si>
  <si>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区    分</t>
  </si>
  <si>
    <t>総 数</t>
  </si>
  <si>
    <t>１月</t>
  </si>
  <si>
    <t>２月</t>
  </si>
  <si>
    <t>３月</t>
  </si>
  <si>
    <t>４月</t>
  </si>
  <si>
    <t>５月</t>
  </si>
  <si>
    <t>６月</t>
  </si>
  <si>
    <t>７月</t>
  </si>
  <si>
    <t>８月</t>
  </si>
  <si>
    <t>９月</t>
  </si>
  <si>
    <t>10月</t>
  </si>
  <si>
    <t>11月</t>
  </si>
  <si>
    <t>12月</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</si>
  <si>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</si>
  <si>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</si>
  <si>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</si>
  <si>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</si>
  <si>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</si>
  <si>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</si>
  <si>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</si>
  <si>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</si>
  <si>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</si>
  <si>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</si>
  <si>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</si>
  <si>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</si>
  <si>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</si>
  <si>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</si>
  <si>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</si>
  <si>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（単位：日）</t>
  </si>
  <si>
    <t>晴天日数</t>
  </si>
  <si>
    <t>降水日数</t>
  </si>
  <si>
    <t>米 軍 施 設</t>
  </si>
  <si>
    <t>施設面積</t>
  </si>
  <si>
    <t>国 有 地</t>
  </si>
  <si>
    <t>県 有 地</t>
  </si>
  <si>
    <t>市 有 地</t>
  </si>
  <si>
    <t>民 有 地</t>
  </si>
  <si>
    <t>地 主 数</t>
  </si>
  <si>
    <t>牧 港 補 給 地 区</t>
  </si>
  <si>
    <t>（注）計数は四捨五入のため、符合しないことがある。</t>
  </si>
  <si>
    <t xml:space="preserve">　 　「０」は表示単位に満たないものである。 　   </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</si>
  <si>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</si>
  <si>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</si>
  <si>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</si>
  <si>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</si>
  <si>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</si>
  <si>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</si>
  <si>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</si>
  <si>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</si>
  <si>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</si>
  <si>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</si>
  <si>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</si>
  <si>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</si>
  <si>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</si>
  <si>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</si>
  <si>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</si>
  <si>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</si>
  <si>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</si>
  <si>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</si>
  <si>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</si>
  <si>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</si>
  <si>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</si>
  <si>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</si>
  <si>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</si>
  <si>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</si>
  <si>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</si>
  <si>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</si>
  <si>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</si>
  <si>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</si>
  <si>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</si>
  <si>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</si>
  <si>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</si>
  <si>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</si>
  <si>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</si>
  <si>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</si>
  <si>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</si>
  <si>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</si>
  <si>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</si>
  <si>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</si>
  <si>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</si>
  <si>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</si>
  <si>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</si>
  <si>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</si>
  <si>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</si>
  <si>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</si>
  <si>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</si>
  <si>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</si>
  <si>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</si>
  <si>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</si>
  <si>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</si>
  <si>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</si>
  <si>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</si>
  <si>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</si>
  <si>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</si>
  <si>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</si>
  <si>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</si>
  <si>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</si>
  <si>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</si>
  <si>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</si>
  <si>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</si>
  <si>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</si>
  <si>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</si>
  <si>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</si>
  <si>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</si>
  <si>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</si>
  <si>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</si>
  <si>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</si>
  <si>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6"/>
  </si>
  <si>
    <t>小湾川</t>
    <rPh sb="0" eb="1">
      <t>コ</t>
    </rPh>
    <rPh sb="1" eb="2">
      <t>ワン</t>
    </rPh>
    <rPh sb="2" eb="3">
      <t>カワ</t>
    </rPh>
    <phoneticPr fontId="16"/>
  </si>
  <si>
    <t>牧港川</t>
    <rPh sb="0" eb="1">
      <t>マキ</t>
    </rPh>
    <rPh sb="1" eb="2">
      <t>ミナト</t>
    </rPh>
    <rPh sb="2" eb="3">
      <t>カワ</t>
    </rPh>
    <phoneticPr fontId="16"/>
  </si>
  <si>
    <t>計</t>
    <rPh sb="0" eb="1">
      <t>ケイ</t>
    </rPh>
    <phoneticPr fontId="16"/>
  </si>
  <si>
    <t>無臭</t>
    <rPh sb="0" eb="2">
      <t>ムシュウ</t>
    </rPh>
    <phoneticPr fontId="16"/>
  </si>
  <si>
    <t>無色</t>
    <rPh sb="0" eb="2">
      <t>ムショク</t>
    </rPh>
    <phoneticPr fontId="16"/>
  </si>
  <si>
    <t>30以上</t>
    <rPh sb="2" eb="4">
      <t>イジョウ</t>
    </rPh>
    <phoneticPr fontId="16"/>
  </si>
  <si>
    <t>　西洲３丁目</t>
    <rPh sb="1" eb="2">
      <t>ニシ</t>
    </rPh>
    <rPh sb="2" eb="3">
      <t>シュウ</t>
    </rPh>
    <rPh sb="4" eb="6">
      <t>チョウメ</t>
    </rPh>
    <phoneticPr fontId="16"/>
  </si>
  <si>
    <t>緑地</t>
    <rPh sb="0" eb="2">
      <t>リョクチ</t>
    </rPh>
    <phoneticPr fontId="16"/>
  </si>
  <si>
    <t xml:space="preserve">  牧港４丁目</t>
    <rPh sb="2" eb="3">
      <t>マキ</t>
    </rPh>
    <rPh sb="3" eb="4">
      <t>ミナト</t>
    </rPh>
    <phoneticPr fontId="16"/>
  </si>
  <si>
    <t>西北西</t>
    <rPh sb="0" eb="3">
      <t>セイホクセイ</t>
    </rPh>
    <phoneticPr fontId="16"/>
  </si>
  <si>
    <t>北北東</t>
    <rPh sb="0" eb="3">
      <t>ホクホクトウ</t>
    </rPh>
    <phoneticPr fontId="16"/>
  </si>
  <si>
    <t>最大風速
10m/s≦
の日数</t>
    <phoneticPr fontId="16"/>
  </si>
  <si>
    <t>経塚</t>
    <rPh sb="0" eb="2">
      <t>キョウヅカ</t>
    </rPh>
    <phoneticPr fontId="16"/>
  </si>
  <si>
    <t>（単位：千㎡）</t>
    <rPh sb="4" eb="5">
      <t>セン</t>
    </rPh>
    <phoneticPr fontId="16"/>
  </si>
  <si>
    <t>牧港補給地区</t>
    <rPh sb="0" eb="1">
      <t>マキ</t>
    </rPh>
    <rPh sb="1" eb="2">
      <t>ミナト</t>
    </rPh>
    <rPh sb="2" eb="4">
      <t>ホキュウ</t>
    </rPh>
    <rPh sb="4" eb="6">
      <t>チク</t>
    </rPh>
    <phoneticPr fontId="16"/>
  </si>
  <si>
    <t>3</t>
  </si>
  <si>
    <t>4</t>
  </si>
  <si>
    <t>5</t>
  </si>
  <si>
    <t>6</t>
  </si>
  <si>
    <t>7</t>
  </si>
  <si>
    <t>8</t>
  </si>
  <si>
    <t>9</t>
  </si>
  <si>
    <t>10</t>
  </si>
  <si>
    <t>11</t>
  </si>
  <si>
    <t>（２）用途別農地転用面積（Ｐ33参照）</t>
  </si>
  <si>
    <t>（１）地目別土地面積（Ｐ33参照）</t>
  </si>
  <si>
    <t>年平均気温</t>
    <rPh sb="0" eb="1">
      <t>ネン</t>
    </rPh>
    <rPh sb="1" eb="3">
      <t>ヘイキン</t>
    </rPh>
    <rPh sb="3" eb="5">
      <t>キオン</t>
    </rPh>
    <phoneticPr fontId="16"/>
  </si>
  <si>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16"/>
  </si>
  <si>
    <t>台風発生数
(平年値）</t>
    <rPh sb="9" eb="11">
      <t>ヘイネン</t>
    </rPh>
    <rPh sb="11" eb="12">
      <t>チ</t>
    </rPh>
    <phoneticPr fontId="16"/>
  </si>
  <si>
    <t>（注）総面積は、国土交通省国土地理院の「全国都道府県市区町村別面積調」である。</t>
  </si>
  <si>
    <t>　　　その他は、総面積から畑、宅地（事業所敷地を含む）、野原、池沼（車海老養殖場含む）、</t>
  </si>
  <si>
    <t>東</t>
    <rPh sb="0" eb="1">
      <t>ヒガシ</t>
    </rPh>
    <phoneticPr fontId="16"/>
  </si>
  <si>
    <t>南東</t>
    <rPh sb="0" eb="2">
      <t>ナントウ</t>
    </rPh>
    <phoneticPr fontId="16"/>
  </si>
  <si>
    <t>北北東</t>
    <rPh sb="0" eb="1">
      <t>キタ</t>
    </rPh>
    <rPh sb="1" eb="2">
      <t>キタ</t>
    </rPh>
    <rPh sb="2" eb="3">
      <t>ヒガシ</t>
    </rPh>
    <phoneticPr fontId="16"/>
  </si>
  <si>
    <t>　　　　　　　　　 総務課　　　(24年度～）</t>
    <rPh sb="10" eb="13">
      <t>ソウムカ</t>
    </rPh>
    <rPh sb="19" eb="21">
      <t>ネンド</t>
    </rPh>
    <phoneticPr fontId="16"/>
  </si>
  <si>
    <t>資料：西海岸開発課(～23年度）</t>
    <rPh sb="3" eb="6">
      <t>ニシカイガン</t>
    </rPh>
    <rPh sb="6" eb="9">
      <t>カイハツカ</t>
    </rPh>
    <rPh sb="13" eb="15">
      <t>ネンド</t>
    </rPh>
    <phoneticPr fontId="16"/>
  </si>
  <si>
    <t>年間降水量</t>
    <rPh sb="0" eb="2">
      <t>ネンカン</t>
    </rPh>
    <rPh sb="2" eb="5">
      <t>コウスイリョウ</t>
    </rPh>
    <phoneticPr fontId="16"/>
  </si>
  <si>
    <t>総面積</t>
    <rPh sb="0" eb="3">
      <t>ソウメンセキ</t>
    </rPh>
    <phoneticPr fontId="16"/>
  </si>
  <si>
    <t>ＳＳ</t>
    <phoneticPr fontId="16"/>
  </si>
  <si>
    <t>(1)地目別土地面積</t>
    <phoneticPr fontId="16"/>
  </si>
  <si>
    <t>ＤＯ</t>
    <phoneticPr fontId="16"/>
  </si>
  <si>
    <t xml:space="preserve">（注）全て２級河川である。                                                               </t>
    <phoneticPr fontId="16"/>
  </si>
  <si>
    <t xml:space="preserve">      流路延長は２級河川指定延長である。 </t>
    <phoneticPr fontId="16"/>
  </si>
  <si>
    <t>　　  水位は、各観測所で設けている基準面から水面までの高さであるため、マイナスになる場合もある。</t>
    <phoneticPr fontId="16"/>
  </si>
  <si>
    <t xml:space="preserve">  　　 　　　 　酸素量のこと。　（５㎎/ ℓ以上でフナ、コイの棲息は不可能、　10㎎/ ℓ</t>
    <phoneticPr fontId="16"/>
  </si>
  <si>
    <t xml:space="preserve">   　　　　　　以上になると臭気が発生する）</t>
    <phoneticPr fontId="16"/>
  </si>
  <si>
    <t>５．安謝川の上流・下流に関するデータは、平成20年度より測定されていない。</t>
    <rPh sb="2" eb="3">
      <t>アン</t>
    </rPh>
    <rPh sb="3" eb="4">
      <t>シャ</t>
    </rPh>
    <rPh sb="4" eb="5">
      <t>カワ</t>
    </rPh>
    <rPh sb="6" eb="8">
      <t>ジョウリュウ</t>
    </rPh>
    <rPh sb="9" eb="11">
      <t>カリュウ</t>
    </rPh>
    <rPh sb="12" eb="13">
      <t>カン</t>
    </rPh>
    <rPh sb="20" eb="22">
      <t>ヘイセイ</t>
    </rPh>
    <rPh sb="24" eb="25">
      <t>ネン</t>
    </rPh>
    <rPh sb="25" eb="26">
      <t>ド</t>
    </rPh>
    <rPh sb="28" eb="30">
      <t>ソクテイ</t>
    </rPh>
    <phoneticPr fontId="16"/>
  </si>
  <si>
    <t>１．水素イオン濃度　 （ｐＨ）・　・　・ 酸性＜ｐＨ＝７＜アルカリ性</t>
    <phoneticPr fontId="16"/>
  </si>
  <si>
    <t>２．生物化学的酸素要求量（Ｂ Ｏ Ｄ）・</t>
    <phoneticPr fontId="16"/>
  </si>
  <si>
    <t xml:space="preserve">         　      </t>
    <phoneticPr fontId="16"/>
  </si>
  <si>
    <t xml:space="preserve">  　　　         </t>
    <phoneticPr fontId="16"/>
  </si>
  <si>
    <t>４．浮遊物質量 （Ｓ Ｓ） ・  ・  ・  ・</t>
    <phoneticPr fontId="16"/>
  </si>
  <si>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6"/>
  </si>
  <si>
    <t xml:space="preserve"> ２．降水日数（1.0㎜以上の日降水量が観測された日数）           </t>
    <rPh sb="12" eb="14">
      <t>イジョウ</t>
    </rPh>
    <phoneticPr fontId="16"/>
  </si>
  <si>
    <t>平成23年12月22日</t>
    <phoneticPr fontId="16"/>
  </si>
  <si>
    <t>合　計</t>
    <phoneticPr fontId="16"/>
  </si>
  <si>
    <t>最　   大</t>
    <phoneticPr fontId="16"/>
  </si>
  <si>
    <t>月</t>
    <phoneticPr fontId="16"/>
  </si>
  <si>
    <t>日</t>
    <phoneticPr fontId="16"/>
  </si>
  <si>
    <t>2</t>
    <phoneticPr fontId="16"/>
  </si>
  <si>
    <t>12</t>
    <phoneticPr fontId="16"/>
  </si>
  <si>
    <t>雷 日 数</t>
    <phoneticPr fontId="16"/>
  </si>
  <si>
    <t>霧 日 数</t>
    <phoneticPr fontId="16"/>
  </si>
  <si>
    <t xml:space="preserve"> ３．雷日数(雷鳴が並以上及び雷光を伴う雷鳴が観測された日数）</t>
    <phoneticPr fontId="16"/>
  </si>
  <si>
    <t xml:space="preserve"> ４．霧日数(霧が発生した日数）                                 </t>
    <phoneticPr fontId="16"/>
  </si>
  <si>
    <t>（単位：ha・人）</t>
    <phoneticPr fontId="16"/>
  </si>
  <si>
    <t>平成９年５月14日</t>
    <phoneticPr fontId="16"/>
  </si>
  <si>
    <t>（注）計数は四捨五入のため、符合しないことがある。</t>
    <phoneticPr fontId="16"/>
  </si>
  <si>
    <t>　　　「０」は表示単位に満たないものである。</t>
    <phoneticPr fontId="16"/>
  </si>
  <si>
    <t>東経127°42′54"</t>
    <phoneticPr fontId="16"/>
  </si>
  <si>
    <t>北緯 26°16′29"</t>
    <phoneticPr fontId="16"/>
  </si>
  <si>
    <t>（注）(1)農地面積は平成25年1月1日調査の農地台帳面積である。</t>
    <phoneticPr fontId="16"/>
  </si>
  <si>
    <t>ｐＨ</t>
    <phoneticPr fontId="16"/>
  </si>
  <si>
    <t>一の橋</t>
    <rPh sb="0" eb="1">
      <t>イチ</t>
    </rPh>
    <rPh sb="2" eb="3">
      <t>ハシ</t>
    </rPh>
    <phoneticPr fontId="16"/>
  </si>
  <si>
    <t>平成橋</t>
    <rPh sb="0" eb="2">
      <t>ヘイセイ</t>
    </rPh>
    <rPh sb="2" eb="3">
      <t>ハシ</t>
    </rPh>
    <phoneticPr fontId="16"/>
  </si>
  <si>
    <t>無臭
微下水臭</t>
    <phoneticPr fontId="16"/>
  </si>
  <si>
    <t>30以上</t>
    <phoneticPr fontId="16"/>
  </si>
  <si>
    <t>～8.4</t>
    <phoneticPr fontId="16"/>
  </si>
  <si>
    <t>有機生物質が微生物によって生物化学的に酸化される際に消費される酸素量のこと。（５㎎/ ℓ以上でフナ、コイの棲息は不可能、10㎎/ ℓ以上になると臭気が発生する）</t>
    <phoneticPr fontId="16"/>
  </si>
  <si>
    <t>水に溶けない懸濁性の物質のことで、この沈殿物が有機物であれば分解するのにＤＯを消費して水中生物に悪い影響を与える。
（ヘドロやメタンガスの発生の原因となる）</t>
    <phoneticPr fontId="16"/>
  </si>
  <si>
    <t xml:space="preserve"> 　◎雲量とは、全天を雲が覆う場合を10 雲が全くない場合を０として、雲のある部分の割合を10分の1位で表す。</t>
    <phoneticPr fontId="16"/>
  </si>
  <si>
    <t xml:space="preserve"> ３.接近は２ヶ月にまたがる場合があり、各月の接近数の合計と年間の接近数は必ずしも一致しない。</t>
    <rPh sb="3" eb="5">
      <t>セッキン</t>
    </rPh>
    <rPh sb="8" eb="9">
      <t>ゲツ</t>
    </rPh>
    <rPh sb="14" eb="16">
      <t>バアイ</t>
    </rPh>
    <rPh sb="20" eb="22">
      <t>カクツキ</t>
    </rPh>
    <rPh sb="23" eb="25">
      <t>セッキン</t>
    </rPh>
    <rPh sb="25" eb="26">
      <t>スウ</t>
    </rPh>
    <rPh sb="27" eb="29">
      <t>ゴウケイ</t>
    </rPh>
    <rPh sb="30" eb="32">
      <t>ネンカン</t>
    </rPh>
    <rPh sb="33" eb="35">
      <t>セッキン</t>
    </rPh>
    <rPh sb="35" eb="36">
      <t>スウ</t>
    </rPh>
    <rPh sb="37" eb="38">
      <t>カナラ</t>
    </rPh>
    <rPh sb="41" eb="43">
      <t>イッチ</t>
    </rPh>
    <phoneticPr fontId="16"/>
  </si>
  <si>
    <t xml:space="preserve">(8) 有感地震（震度計を用いて観測）、地震回数は沖縄気象台で観測した回数。 </t>
    <phoneticPr fontId="16"/>
  </si>
  <si>
    <t>調 整 区 域</t>
    <phoneticPr fontId="16"/>
  </si>
  <si>
    <t>市 街 化 区 域</t>
    <phoneticPr fontId="16"/>
  </si>
  <si>
    <t>農 地 面 積</t>
    <phoneticPr fontId="16"/>
  </si>
  <si>
    <t xml:space="preserve"> (1)「海面気圧」は年または月の平均値である。</t>
    <phoneticPr fontId="16"/>
  </si>
  <si>
    <t xml:space="preserve"> (3)「平均湿度」は年または月の平均値、「最小湿度」はその期間中の最小の値である。</t>
    <phoneticPr fontId="16"/>
  </si>
  <si>
    <t xml:space="preserve"> (4) ＊は、極値の起日が複数存在する場合に表す。</t>
    <phoneticPr fontId="16"/>
  </si>
  <si>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6"/>
  </si>
  <si>
    <t xml:space="preserve"> (2)「平均気温」は年または月の平均値、「最高気温」、「最低気温」はそれぞれの期間中の最高の値、</t>
    <phoneticPr fontId="16"/>
  </si>
  <si>
    <t>　　  最低の値を示している。</t>
    <phoneticPr fontId="16"/>
  </si>
  <si>
    <t>(7)「最多風向」は年または月の期間中最も多い風向である。</t>
    <phoneticPr fontId="16"/>
  </si>
  <si>
    <t>(5) 降水量の「合計」は、その年または月の降水量の合計値､「最大日量」はその期間中の日降水量（０時～24</t>
    <phoneticPr fontId="16"/>
  </si>
  <si>
    <t xml:space="preserve"> 　 時まで合計値）の内最大の値である。</t>
    <phoneticPr fontId="16"/>
  </si>
  <si>
    <t>(6) 風速の「平均」は年または月の平均値、「最大」はその期間中の10分平均風速の最大の値である。</t>
    <phoneticPr fontId="16"/>
  </si>
  <si>
    <t>(7)「最多風向」は年または月の期間中最も多い風向である。</t>
    <phoneticPr fontId="16"/>
  </si>
  <si>
    <t xml:space="preserve">(8) 有感地震（震度計を用いて観測）、地震回数は沖縄気象台で観測した回数。 </t>
    <phoneticPr fontId="16"/>
  </si>
  <si>
    <t>平成14年９月30日</t>
    <phoneticPr fontId="16"/>
  </si>
  <si>
    <t>工兵隊事務所</t>
    <phoneticPr fontId="16"/>
  </si>
  <si>
    <t>平成25年８月31日</t>
    <phoneticPr fontId="16"/>
  </si>
  <si>
    <t xml:space="preserve"> 19.48k㎡</t>
    <phoneticPr fontId="16"/>
  </si>
  <si>
    <t>（注）平成26年度より安謝川の水位等の観測はしていない。</t>
    <rPh sb="1" eb="2">
      <t>チュウ</t>
    </rPh>
    <phoneticPr fontId="16"/>
  </si>
  <si>
    <t>　　　小湾川及び牧港川は年間観測していない。</t>
    <phoneticPr fontId="16"/>
  </si>
  <si>
    <t>　　（下流のみ平成25年度から測定再開。）</t>
    <phoneticPr fontId="16"/>
  </si>
  <si>
    <t>北</t>
    <phoneticPr fontId="16"/>
  </si>
  <si>
    <t>平成24年７月５日</t>
    <phoneticPr fontId="16"/>
  </si>
  <si>
    <t>平成27年９月29日</t>
    <rPh sb="0" eb="2">
      <t>ヘイセイ</t>
    </rPh>
    <rPh sb="4" eb="5">
      <t>ネン</t>
    </rPh>
    <rPh sb="6" eb="7">
      <t>ガツ</t>
    </rPh>
    <rPh sb="9" eb="10">
      <t>ニチ</t>
    </rPh>
    <phoneticPr fontId="16"/>
  </si>
  <si>
    <t>　牧港５丁目</t>
    <rPh sb="1" eb="3">
      <t>マキミナト</t>
    </rPh>
    <rPh sb="4" eb="6">
      <t>チョウメ</t>
    </rPh>
    <phoneticPr fontId="16"/>
  </si>
  <si>
    <t>車海老養殖施設</t>
    <phoneticPr fontId="16"/>
  </si>
  <si>
    <t>　</t>
    <phoneticPr fontId="16"/>
  </si>
  <si>
    <t>　　である。なお沖縄県への接近とは、台風の中心が那覇、名護、久米島、宮古島、石垣島、西表島、</t>
    <rPh sb="18" eb="20">
      <t>タイフウ</t>
    </rPh>
    <rPh sb="21" eb="23">
      <t>チュウシン</t>
    </rPh>
    <phoneticPr fontId="16"/>
  </si>
  <si>
    <t>　　与那国島､南大東島の各気象官署等のいずれかから300㎞以内に入ることをいう。</t>
    <rPh sb="32" eb="33">
      <t>ハイ</t>
    </rPh>
    <phoneticPr fontId="16"/>
  </si>
  <si>
    <t>　　　平成26年に国土地理院による面積調べの測定方法に変更があったが、実質的な面積の増減はないため、</t>
    <phoneticPr fontId="16"/>
  </si>
  <si>
    <t>　　　構成比に応じて面積を算出している。</t>
    <phoneticPr fontId="16"/>
  </si>
  <si>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4.6㎞で、北を頂点として南西と南東に広がった扇状の形をしている。総面積は、平成26年10月1日の国土地理院の面積調における測定方法の変更により19.48k㎡となった。</t>
    </r>
    <rPh sb="122" eb="124">
      <t>ヘイセイ</t>
    </rPh>
    <rPh sb="126" eb="127">
      <t>ネン</t>
    </rPh>
    <rPh sb="129" eb="130">
      <t>ガツ</t>
    </rPh>
    <rPh sb="131" eb="132">
      <t>ニチ</t>
    </rPh>
    <rPh sb="133" eb="135">
      <t>コクド</t>
    </rPh>
    <rPh sb="135" eb="137">
      <t>チリ</t>
    </rPh>
    <rPh sb="137" eb="138">
      <t>イン</t>
    </rPh>
    <rPh sb="139" eb="141">
      <t>メンセキ</t>
    </rPh>
    <rPh sb="141" eb="142">
      <t>シラ</t>
    </rPh>
    <rPh sb="146" eb="148">
      <t>ソクテイ</t>
    </rPh>
    <rPh sb="148" eb="150">
      <t>ホウホウ</t>
    </rPh>
    <rPh sb="151" eb="153">
      <t>ヘンコウ</t>
    </rPh>
    <phoneticPr fontId="16"/>
  </si>
  <si>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16"/>
  </si>
  <si>
    <t>資料：沖縄県土木建築部河川課</t>
    <rPh sb="6" eb="8">
      <t>ドボク</t>
    </rPh>
    <rPh sb="8" eb="10">
      <t>ケンチク</t>
    </rPh>
    <rPh sb="10" eb="11">
      <t>ブ</t>
    </rPh>
    <phoneticPr fontId="16"/>
  </si>
  <si>
    <t>H25まで</t>
    <phoneticPr fontId="16"/>
  </si>
  <si>
    <t>H26から</t>
    <phoneticPr fontId="16"/>
  </si>
  <si>
    <t>構成比％</t>
    <rPh sb="0" eb="3">
      <t>コウセイヒ</t>
    </rPh>
    <phoneticPr fontId="16"/>
  </si>
  <si>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
　平成26年に国土地理院による面積調べの測定方法に変更があったが、実質的な面積の増減はないため、構成比に応じて標高面積を算出している。
（小数点第2位で四捨五入した値を表示しているため、総数とは一致しない）</t>
    <rPh sb="244" eb="245">
      <t>ユル</t>
    </rPh>
    <rPh sb="248" eb="249">
      <t>ソソ</t>
    </rPh>
    <rPh sb="256" eb="258">
      <t>ヘイセイ</t>
    </rPh>
    <rPh sb="260" eb="261">
      <t>ネン</t>
    </rPh>
    <rPh sb="262" eb="264">
      <t>コクド</t>
    </rPh>
    <rPh sb="264" eb="266">
      <t>チリ</t>
    </rPh>
    <rPh sb="266" eb="267">
      <t>イン</t>
    </rPh>
    <rPh sb="270" eb="272">
      <t>メンセキ</t>
    </rPh>
    <rPh sb="272" eb="273">
      <t>シラ</t>
    </rPh>
    <rPh sb="275" eb="277">
      <t>ソクテイ</t>
    </rPh>
    <rPh sb="277" eb="279">
      <t>ホウホウ</t>
    </rPh>
    <rPh sb="280" eb="282">
      <t>ヘンコウ</t>
    </rPh>
    <rPh sb="288" eb="291">
      <t>ジッシツテキ</t>
    </rPh>
    <rPh sb="292" eb="294">
      <t>メンセキ</t>
    </rPh>
    <rPh sb="295" eb="297">
      <t>ゾウゲン</t>
    </rPh>
    <rPh sb="303" eb="306">
      <t>コウセイヒ</t>
    </rPh>
    <rPh sb="307" eb="308">
      <t>オウ</t>
    </rPh>
    <rPh sb="310" eb="312">
      <t>ヒョウコウ</t>
    </rPh>
    <rPh sb="312" eb="314">
      <t>メンセキ</t>
    </rPh>
    <rPh sb="315" eb="317">
      <t>サンシュツ</t>
    </rPh>
    <rPh sb="324" eb="327">
      <t>ショウスウテン</t>
    </rPh>
    <rPh sb="327" eb="328">
      <t>ダイ</t>
    </rPh>
    <rPh sb="329" eb="330">
      <t>イ</t>
    </rPh>
    <rPh sb="331" eb="335">
      <t>シシャゴニュウ</t>
    </rPh>
    <rPh sb="337" eb="338">
      <t>アタイ</t>
    </rPh>
    <rPh sb="339" eb="341">
      <t>ヒョウジ</t>
    </rPh>
    <rPh sb="348" eb="350">
      <t>ソウスウ</t>
    </rPh>
    <rPh sb="352" eb="354">
      <t>イッチ</t>
    </rPh>
    <phoneticPr fontId="16"/>
  </si>
  <si>
    <t>平成27年</t>
    <rPh sb="0" eb="2">
      <t>ヘイセイ</t>
    </rPh>
    <rPh sb="4" eb="5">
      <t>ネン</t>
    </rPh>
    <phoneticPr fontId="16"/>
  </si>
  <si>
    <t>（４）  埋立地面積及び用途状況（平成28年10月1日現在）</t>
    <phoneticPr fontId="16"/>
  </si>
  <si>
    <t>資料：産業振興課</t>
    <rPh sb="3" eb="8">
      <t>サンギョウシンコウカ</t>
    </rPh>
    <phoneticPr fontId="16"/>
  </si>
  <si>
    <t>資料：産業振興課</t>
    <rPh sb="5" eb="7">
      <t>シンコウ</t>
    </rPh>
    <phoneticPr fontId="16"/>
  </si>
  <si>
    <t>平成28年３月24日</t>
    <rPh sb="0" eb="2">
      <t>ヘイセイ</t>
    </rPh>
    <rPh sb="4" eb="5">
      <t>ネン</t>
    </rPh>
    <rPh sb="6" eb="7">
      <t>ガツ</t>
    </rPh>
    <rPh sb="9" eb="10">
      <t>ニチ</t>
    </rPh>
    <phoneticPr fontId="16"/>
  </si>
  <si>
    <t>　牧港4丁目</t>
    <rPh sb="1" eb="3">
      <t>マキミナト</t>
    </rPh>
    <rPh sb="4" eb="6">
      <t>チョウメ</t>
    </rPh>
    <phoneticPr fontId="16"/>
  </si>
  <si>
    <t>　宇地泊川河川改修地</t>
    <rPh sb="1" eb="2">
      <t>ウ</t>
    </rPh>
    <rPh sb="2" eb="3">
      <t>チ</t>
    </rPh>
    <rPh sb="3" eb="4">
      <t>トマ</t>
    </rPh>
    <rPh sb="4" eb="5">
      <t>カワ</t>
    </rPh>
    <rPh sb="5" eb="7">
      <t>カセン</t>
    </rPh>
    <rPh sb="7" eb="9">
      <t>カイシュウ</t>
    </rPh>
    <rPh sb="9" eb="10">
      <t>チ</t>
    </rPh>
    <phoneticPr fontId="16"/>
  </si>
  <si>
    <t>無色
微褐色</t>
    <rPh sb="0" eb="2">
      <t>ムショク</t>
    </rPh>
    <rPh sb="3" eb="4">
      <t>ビ</t>
    </rPh>
    <rPh sb="4" eb="6">
      <t>カッショク</t>
    </rPh>
    <phoneticPr fontId="16"/>
  </si>
  <si>
    <t>無色
微褐色
微白濁色</t>
    <rPh sb="0" eb="2">
      <t>ムショク</t>
    </rPh>
    <rPh sb="3" eb="4">
      <t>ビ</t>
    </rPh>
    <rPh sb="4" eb="6">
      <t>カッショク</t>
    </rPh>
    <rPh sb="7" eb="8">
      <t>ビ</t>
    </rPh>
    <rPh sb="8" eb="10">
      <t>ハクダク</t>
    </rPh>
    <rPh sb="10" eb="11">
      <t>ショク</t>
    </rPh>
    <phoneticPr fontId="16"/>
  </si>
  <si>
    <t>～8.5</t>
    <phoneticPr fontId="16"/>
  </si>
  <si>
    <t>…</t>
    <phoneticPr fontId="16"/>
  </si>
  <si>
    <t>…</t>
    <phoneticPr fontId="16"/>
  </si>
  <si>
    <t>…</t>
    <phoneticPr fontId="16"/>
  </si>
  <si>
    <t>…</t>
    <phoneticPr fontId="16"/>
  </si>
  <si>
    <t>財産管理課 （28年度～）</t>
    <rPh sb="0" eb="2">
      <t>ザイサン</t>
    </rPh>
    <rPh sb="2" eb="4">
      <t>カンリ</t>
    </rPh>
    <rPh sb="4" eb="5">
      <t>カ</t>
    </rPh>
    <rPh sb="9" eb="11">
      <t>ネンド</t>
    </rPh>
    <phoneticPr fontId="16"/>
  </si>
  <si>
    <t>無色
淡灰色
淡灰黄色</t>
    <rPh sb="0" eb="2">
      <t>ムショク</t>
    </rPh>
    <rPh sb="3" eb="4">
      <t>タン</t>
    </rPh>
    <rPh sb="4" eb="6">
      <t>ハイイロ</t>
    </rPh>
    <rPh sb="7" eb="8">
      <t>タン</t>
    </rPh>
    <rPh sb="8" eb="9">
      <t>ハイ</t>
    </rPh>
    <rPh sb="9" eb="11">
      <t>キイロ</t>
    </rPh>
    <phoneticPr fontId="16"/>
  </si>
  <si>
    <t>（単位：透視度(度)、DO・BOD・SS(㎎/ℓ)、大腸菌群数(MPN/100mℓ)）</t>
    <phoneticPr fontId="16"/>
  </si>
  <si>
    <t>３．溶存酸素量 （Ｄ Ｏ）・　・ ・  ･ 水中に溶解している酸素量のこと（魚が棲息するには5㎎/ℓ以上必要）</t>
    <phoneticPr fontId="16"/>
  </si>
  <si>
    <t>　本市における米軍施設は、牧港補給地区（面積272.7ha）施設で市面積の14％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phoneticPr fontId="16"/>
  </si>
  <si>
    <t>　資料：「沖縄の米軍及び自衛隊基地 H28.3」</t>
    <phoneticPr fontId="16"/>
  </si>
  <si>
    <t>沖縄県知事公室基地対策課</t>
    <rPh sb="3" eb="5">
      <t>チジ</t>
    </rPh>
    <rPh sb="5" eb="7">
      <t>コウシツ</t>
    </rPh>
    <rPh sb="7" eb="9">
      <t>キチ</t>
    </rPh>
    <rPh sb="9" eb="11">
      <t>タイサク</t>
    </rPh>
    <rPh sb="11" eb="12">
      <t>カ</t>
    </rPh>
    <phoneticPr fontId="16"/>
  </si>
  <si>
    <t>平成25年　</t>
    <rPh sb="0" eb="2">
      <t>ヘイセイ</t>
    </rPh>
    <rPh sb="4" eb="5">
      <t>ネン</t>
    </rPh>
    <phoneticPr fontId="16"/>
  </si>
  <si>
    <t xml:space="preserve">（６）  用途別農地転用（各年度12月末現在） </t>
    <rPh sb="18" eb="20">
      <t>ゲツマツ</t>
    </rPh>
    <phoneticPr fontId="16"/>
  </si>
  <si>
    <t>平成25年度</t>
    <rPh sb="0" eb="2">
      <t>ヘイセイ</t>
    </rPh>
    <rPh sb="4" eb="6">
      <t>ネンド</t>
    </rPh>
    <phoneticPr fontId="16"/>
  </si>
  <si>
    <t>（７）  字別農地面積（平成29年12月末現在）                   　   　            　  　　</t>
    <phoneticPr fontId="16"/>
  </si>
  <si>
    <t>（８）  河　川（平成28年度）</t>
    <phoneticPr fontId="16"/>
  </si>
  <si>
    <t>平成28年</t>
    <rPh sb="0" eb="2">
      <t>ヘイセイ</t>
    </rPh>
    <rPh sb="4" eb="5">
      <t>ネン</t>
    </rPh>
    <phoneticPr fontId="16"/>
  </si>
  <si>
    <t>　平成29年</t>
    <phoneticPr fontId="16"/>
  </si>
  <si>
    <t>平成26年</t>
    <phoneticPr fontId="16"/>
  </si>
  <si>
    <t>平成25年</t>
    <phoneticPr fontId="16"/>
  </si>
  <si>
    <t>平成24年</t>
    <phoneticPr fontId="16"/>
  </si>
  <si>
    <t>29年１月</t>
    <phoneticPr fontId="16"/>
  </si>
  <si>
    <t>（12）  天気日数（平成29年）</t>
    <phoneticPr fontId="16"/>
  </si>
  <si>
    <t>（１）  位置及び面積（平成28年10月１日現在）</t>
    <phoneticPr fontId="16"/>
  </si>
  <si>
    <t>北</t>
    <rPh sb="0" eb="1">
      <t>キタ</t>
    </rPh>
    <phoneticPr fontId="16"/>
  </si>
  <si>
    <t>北北西</t>
    <rPh sb="0" eb="3">
      <t>ホクホクセイ</t>
    </rPh>
    <phoneticPr fontId="16"/>
  </si>
  <si>
    <t>南南西</t>
    <rPh sb="0" eb="3">
      <t>ナンナンセイ</t>
    </rPh>
    <phoneticPr fontId="16"/>
  </si>
  <si>
    <t>南</t>
    <rPh sb="0" eb="1">
      <t>ミナミ</t>
    </rPh>
    <phoneticPr fontId="16"/>
  </si>
  <si>
    <t>東南東</t>
    <rPh sb="0" eb="3">
      <t>トウナントウ</t>
    </rPh>
    <phoneticPr fontId="16"/>
  </si>
  <si>
    <t>北東</t>
    <rPh sb="0" eb="2">
      <t>ホクトウ</t>
    </rPh>
    <phoneticPr fontId="16"/>
  </si>
  <si>
    <t>北北東</t>
    <rPh sb="0" eb="3">
      <t>ホクホクトウ</t>
    </rPh>
    <phoneticPr fontId="16"/>
  </si>
  <si>
    <t>北</t>
    <rPh sb="0" eb="1">
      <t>キタ</t>
    </rPh>
    <phoneticPr fontId="16"/>
  </si>
  <si>
    <t>南東</t>
    <rPh sb="0" eb="2">
      <t>ナントウ</t>
    </rPh>
    <phoneticPr fontId="16"/>
  </si>
  <si>
    <t>東</t>
    <rPh sb="0" eb="1">
      <t>ヒガシ</t>
    </rPh>
    <phoneticPr fontId="16"/>
  </si>
  <si>
    <t>南南西</t>
    <rPh sb="0" eb="3">
      <t>ナンナンセイ</t>
    </rPh>
    <phoneticPr fontId="16"/>
  </si>
  <si>
    <t>西南西</t>
    <rPh sb="0" eb="3">
      <t>セイナンセイ</t>
    </rPh>
    <phoneticPr fontId="16"/>
  </si>
  <si>
    <t>（14）  返還軍用地の状況（平成28年3月末現在）</t>
    <phoneticPr fontId="16"/>
  </si>
  <si>
    <t>（13） 所有形態別軍用地面積及び地主数（平成28年3月末現在）       　　   　   　　</t>
    <phoneticPr fontId="16"/>
  </si>
  <si>
    <t>H29.11.29現在変更なしと報告あり（財産管理課）</t>
    <rPh sb="9" eb="11">
      <t>ゲンザイ</t>
    </rPh>
    <rPh sb="11" eb="13">
      <t>ヘンコウ</t>
    </rPh>
    <rPh sb="16" eb="18">
      <t>ホウコク</t>
    </rPh>
    <rPh sb="21" eb="23">
      <t>ザイサン</t>
    </rPh>
    <rPh sb="23" eb="25">
      <t>カンリ</t>
    </rPh>
    <rPh sb="25" eb="26">
      <t>カ</t>
    </rPh>
    <phoneticPr fontId="16"/>
  </si>
  <si>
    <t>27年度</t>
    <phoneticPr fontId="16"/>
  </si>
  <si>
    <t>…</t>
    <phoneticPr fontId="16"/>
  </si>
  <si>
    <t>28年度</t>
    <phoneticPr fontId="16"/>
  </si>
  <si>
    <t>28年度</t>
    <phoneticPr fontId="16"/>
  </si>
  <si>
    <t>…</t>
    <phoneticPr fontId="16"/>
  </si>
  <si>
    <t>無色
微黄色</t>
    <rPh sb="0" eb="2">
      <t>ムショク</t>
    </rPh>
    <rPh sb="3" eb="4">
      <t>ビ</t>
    </rPh>
    <rPh sb="4" eb="6">
      <t>キイロ</t>
    </rPh>
    <phoneticPr fontId="16"/>
  </si>
  <si>
    <t>無色
淡褐色</t>
    <rPh sb="0" eb="2">
      <t>ムショク</t>
    </rPh>
    <rPh sb="3" eb="4">
      <t>アワ</t>
    </rPh>
    <rPh sb="4" eb="6">
      <t>カッショク</t>
    </rPh>
    <phoneticPr fontId="16"/>
  </si>
  <si>
    <t>27年度</t>
    <phoneticPr fontId="16"/>
  </si>
  <si>
    <t>～8.3</t>
    <phoneticPr fontId="16"/>
  </si>
  <si>
    <t>～8.0</t>
    <phoneticPr fontId="16"/>
  </si>
  <si>
    <t>～8.4</t>
    <phoneticPr fontId="16"/>
  </si>
  <si>
    <t>東南東</t>
  </si>
  <si>
    <t>北</t>
    <rPh sb="0" eb="1">
      <t>キタ</t>
    </rPh>
    <phoneticPr fontId="16"/>
  </si>
  <si>
    <t>北東</t>
    <rPh sb="0" eb="2">
      <t>ホクトウ</t>
    </rPh>
    <phoneticPr fontId="16"/>
  </si>
  <si>
    <t>日数</t>
    <rPh sb="0" eb="2">
      <t>ニッスウ</t>
    </rPh>
    <phoneticPr fontId="16"/>
  </si>
  <si>
    <t>8.5以上</t>
    <rPh sb="3" eb="5">
      <t>イジョウ</t>
    </rPh>
    <phoneticPr fontId="16"/>
  </si>
  <si>
    <t>1月</t>
    <rPh sb="1" eb="2">
      <t>ガツ</t>
    </rPh>
    <phoneticPr fontId="16"/>
  </si>
  <si>
    <t>2月</t>
  </si>
  <si>
    <t>3月</t>
  </si>
  <si>
    <t>4月</t>
  </si>
  <si>
    <t>5月</t>
  </si>
  <si>
    <t>6月</t>
  </si>
  <si>
    <t>7月</t>
  </si>
  <si>
    <t>8月</t>
  </si>
  <si>
    <t>9月</t>
  </si>
  <si>
    <t>微下水臭</t>
    <phoneticPr fontId="16"/>
  </si>
  <si>
    <t>無臭
微下水臭</t>
    <phoneticPr fontId="16"/>
  </si>
  <si>
    <t>無臭
微下水臭</t>
    <phoneticPr fontId="16"/>
  </si>
  <si>
    <t>無臭
微下水臭</t>
    <rPh sb="0" eb="2">
      <t>ムシュウ</t>
    </rPh>
    <rPh sb="3" eb="4">
      <t>ビ</t>
    </rPh>
    <rPh sb="4" eb="6">
      <t>ゲスイ</t>
    </rPh>
    <rPh sb="6" eb="7">
      <t>シュウ</t>
    </rPh>
    <phoneticPr fontId="16"/>
  </si>
  <si>
    <t>微下水臭</t>
    <rPh sb="0" eb="1">
      <t>ビ</t>
    </rPh>
    <rPh sb="1" eb="3">
      <t>ゲスイ</t>
    </rPh>
    <rPh sb="3" eb="4">
      <t>シュウ</t>
    </rPh>
    <phoneticPr fontId="16"/>
  </si>
  <si>
    <t>無色</t>
    <phoneticPr fontId="16"/>
  </si>
  <si>
    <t>無色
微褐色</t>
    <rPh sb="3" eb="4">
      <t>ビ</t>
    </rPh>
    <rPh sb="4" eb="6">
      <t>カッショク</t>
    </rPh>
    <phoneticPr fontId="16"/>
  </si>
  <si>
    <t>微褐色</t>
    <rPh sb="0" eb="1">
      <t>ビ</t>
    </rPh>
    <rPh sb="1" eb="3">
      <t>カッショク</t>
    </rPh>
    <phoneticPr fontId="16"/>
  </si>
  <si>
    <t>30以上</t>
    <phoneticPr fontId="16"/>
  </si>
  <si>
    <t>30以上</t>
    <phoneticPr fontId="16"/>
  </si>
  <si>
    <t>～8.5</t>
    <phoneticPr fontId="16"/>
  </si>
  <si>
    <t>～8.6</t>
    <phoneticPr fontId="16"/>
  </si>
  <si>
    <t>～8.6</t>
    <phoneticPr fontId="16"/>
  </si>
  <si>
    <t>～8.4</t>
    <phoneticPr fontId="16"/>
  </si>
  <si>
    <t>～8.3</t>
    <phoneticPr fontId="16"/>
  </si>
  <si>
    <t>～8.2</t>
    <phoneticPr fontId="16"/>
  </si>
  <si>
    <t>～8.6</t>
    <phoneticPr fontId="16"/>
  </si>
  <si>
    <t>「平成28年全国都道府県市区町村面積調」</t>
    <phoneticPr fontId="16"/>
  </si>
  <si>
    <t>大腸菌　　　　群数</t>
    <rPh sb="8" eb="9">
      <t>スウ</t>
    </rPh>
    <phoneticPr fontId="16"/>
  </si>
  <si>
    <t xml:space="preserve"> ◎雲量とは、全天を雲が覆う場合を10 雲が全くない場合を０として、雲のある部分の割合を10分の1位で表す。</t>
    <phoneticPr fontId="16"/>
  </si>
  <si>
    <t>平成２９年版更新済み</t>
    <rPh sb="0" eb="2">
      <t>ヘイセイ</t>
    </rPh>
    <rPh sb="4" eb="6">
      <t>ネンバン</t>
    </rPh>
    <rPh sb="6" eb="8">
      <t>コウシン</t>
    </rPh>
    <rPh sb="8" eb="9">
      <t>ズ</t>
    </rPh>
    <phoneticPr fontId="16"/>
  </si>
  <si>
    <t>平成２９年版　更新済み</t>
    <rPh sb="0" eb="2">
      <t>ヘイセイ</t>
    </rPh>
    <rPh sb="4" eb="6">
      <t>ネンバン</t>
    </rPh>
    <rPh sb="7" eb="9">
      <t>コウシン</t>
    </rPh>
    <rPh sb="9" eb="10">
      <t>ズ</t>
    </rPh>
    <phoneticPr fontId="16"/>
  </si>
  <si>
    <r>
      <t>1.3×10</t>
    </r>
    <r>
      <rPr>
        <vertAlign val="superscript"/>
        <sz val="10"/>
        <rFont val="ＭＳ 明朝"/>
        <family val="1"/>
        <charset val="128"/>
      </rPr>
      <t>4</t>
    </r>
    <phoneticPr fontId="16"/>
  </si>
  <si>
    <r>
      <t>6.2×10</t>
    </r>
    <r>
      <rPr>
        <vertAlign val="superscript"/>
        <sz val="10"/>
        <rFont val="ＭＳ 明朝"/>
        <family val="1"/>
        <charset val="128"/>
      </rPr>
      <t>3</t>
    </r>
    <phoneticPr fontId="16"/>
  </si>
  <si>
    <r>
      <t>4.8×10</t>
    </r>
    <r>
      <rPr>
        <vertAlign val="superscript"/>
        <sz val="10"/>
        <rFont val="ＭＳ 明朝"/>
        <family val="1"/>
        <charset val="128"/>
      </rPr>
      <t>4</t>
    </r>
    <phoneticPr fontId="16"/>
  </si>
  <si>
    <r>
      <t>1.2×10</t>
    </r>
    <r>
      <rPr>
        <vertAlign val="superscript"/>
        <sz val="10"/>
        <rFont val="ＭＳ 明朝"/>
        <family val="1"/>
        <charset val="128"/>
      </rPr>
      <t>4</t>
    </r>
    <phoneticPr fontId="16"/>
  </si>
  <si>
    <r>
      <t>1.2×10</t>
    </r>
    <r>
      <rPr>
        <vertAlign val="superscript"/>
        <sz val="10"/>
        <rFont val="ＭＳ 明朝"/>
        <family val="1"/>
        <charset val="128"/>
      </rPr>
      <t>4</t>
    </r>
    <phoneticPr fontId="16"/>
  </si>
  <si>
    <r>
      <t>5.0×10</t>
    </r>
    <r>
      <rPr>
        <vertAlign val="superscript"/>
        <sz val="10"/>
        <rFont val="ＭＳ 明朝"/>
        <family val="1"/>
        <charset val="128"/>
      </rPr>
      <t>5</t>
    </r>
    <phoneticPr fontId="16"/>
  </si>
  <si>
    <r>
      <t>1.2×10</t>
    </r>
    <r>
      <rPr>
        <vertAlign val="superscript"/>
        <sz val="10"/>
        <rFont val="ＭＳ 明朝"/>
        <family val="1"/>
        <charset val="128"/>
      </rPr>
      <t>4</t>
    </r>
    <phoneticPr fontId="16"/>
  </si>
  <si>
    <r>
      <t>1.9×10</t>
    </r>
    <r>
      <rPr>
        <vertAlign val="superscript"/>
        <sz val="10"/>
        <rFont val="ＭＳ 明朝"/>
        <family val="1"/>
        <charset val="128"/>
      </rPr>
      <t>4</t>
    </r>
    <phoneticPr fontId="16"/>
  </si>
  <si>
    <r>
      <t>1.4×10</t>
    </r>
    <r>
      <rPr>
        <vertAlign val="superscript"/>
        <sz val="10"/>
        <rFont val="ＭＳ 明朝"/>
        <family val="1"/>
        <charset val="128"/>
      </rPr>
      <t>4</t>
    </r>
    <phoneticPr fontId="16"/>
  </si>
  <si>
    <r>
      <t>2.0×10</t>
    </r>
    <r>
      <rPr>
        <vertAlign val="superscript"/>
        <sz val="10"/>
        <rFont val="ＭＳ 明朝"/>
        <family val="1"/>
        <charset val="128"/>
      </rPr>
      <t>4</t>
    </r>
    <phoneticPr fontId="16"/>
  </si>
  <si>
    <r>
      <t>2.5×10</t>
    </r>
    <r>
      <rPr>
        <vertAlign val="superscript"/>
        <sz val="10"/>
        <rFont val="ＭＳ 明朝"/>
        <family val="1"/>
        <charset val="128"/>
      </rPr>
      <t>4</t>
    </r>
    <phoneticPr fontId="16"/>
  </si>
  <si>
    <r>
      <t>7.5×10</t>
    </r>
    <r>
      <rPr>
        <vertAlign val="superscript"/>
        <sz val="10"/>
        <rFont val="ＭＳ 明朝"/>
        <family val="1"/>
        <charset val="128"/>
      </rPr>
      <t>3</t>
    </r>
    <phoneticPr fontId="16"/>
  </si>
  <si>
    <r>
      <t>8.2×10</t>
    </r>
    <r>
      <rPr>
        <vertAlign val="superscript"/>
        <sz val="10"/>
        <rFont val="ＭＳ 明朝"/>
        <family val="1"/>
        <charset val="128"/>
      </rPr>
      <t>4</t>
    </r>
    <phoneticPr fontId="16"/>
  </si>
  <si>
    <r>
      <t>1.6×10</t>
    </r>
    <r>
      <rPr>
        <vertAlign val="superscript"/>
        <sz val="10"/>
        <rFont val="ＭＳ 明朝"/>
        <family val="1"/>
        <charset val="128"/>
      </rPr>
      <t>4</t>
    </r>
    <phoneticPr fontId="16"/>
  </si>
  <si>
    <r>
      <t>2.9×10</t>
    </r>
    <r>
      <rPr>
        <vertAlign val="superscript"/>
        <sz val="10"/>
        <rFont val="ＭＳ 明朝"/>
        <family val="1"/>
        <charset val="128"/>
      </rPr>
      <t>4</t>
    </r>
    <phoneticPr fontId="16"/>
  </si>
  <si>
    <t>29年１月</t>
    <phoneticPr fontId="16"/>
  </si>
  <si>
    <r>
      <t>（11）  台風発生数及び沖縄県に接近した台風数（平成</t>
    </r>
    <r>
      <rPr>
        <sz val="11"/>
        <rFont val="ＭＳ 明朝"/>
        <family val="1"/>
        <charset val="128"/>
      </rPr>
      <t>29年）</t>
    </r>
    <phoneticPr fontId="16"/>
  </si>
  <si>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16"/>
  </si>
  <si>
    <r>
      <t>（11）  台風発生数及び沖縄県に接近した台風数（平成</t>
    </r>
    <r>
      <rPr>
        <sz val="11"/>
        <color theme="0" tint="-0.34998626667073579"/>
        <rFont val="ＭＳ 明朝"/>
        <family val="1"/>
        <charset val="128"/>
      </rPr>
      <t>29年）</t>
    </r>
    <phoneticPr fontId="16"/>
  </si>
  <si>
    <r>
      <t xml:space="preserve"> １.「台風発生数」の（  ）は平年値で</t>
    </r>
    <r>
      <rPr>
        <u/>
        <sz val="10"/>
        <color theme="0" tint="-0.34998626667073579"/>
        <rFont val="ＭＳ 明朝"/>
        <family val="1"/>
        <charset val="128"/>
      </rPr>
      <t>1981～2010年（昭和56～平成22年）</t>
    </r>
    <r>
      <rPr>
        <sz val="10"/>
        <color theme="0" tint="-0.34998626667073579"/>
        <rFont val="ＭＳ 明朝"/>
        <family val="1"/>
        <charset val="128"/>
      </rPr>
      <t xml:space="preserve">の30年間平均値である｡ </t>
    </r>
    <phoneticPr fontId="16"/>
  </si>
  <si>
    <r>
      <t xml:space="preserve"> ２.「沖縄県に接近した台風数」の（　）は平年値で </t>
    </r>
    <r>
      <rPr>
        <u/>
        <sz val="10"/>
        <color theme="0" tint="-0.34998626667073579"/>
        <rFont val="ＭＳ 明朝"/>
        <family val="1"/>
        <charset val="128"/>
      </rPr>
      <t>1981～2010年（昭和56～平成22年）</t>
    </r>
    <r>
      <rPr>
        <sz val="10"/>
        <color theme="0" tint="-0.34998626667073579"/>
        <rFont val="ＭＳ 明朝"/>
        <family val="1"/>
        <charset val="128"/>
      </rPr>
      <t>の30年間平均値</t>
    </r>
    <rPh sb="42" eb="44">
      <t>ヘイセイ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</si>
</sst>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_ * #,##0_ ;_ * \-#,##0_ ;_ * \-_ ;_ @_ "/>
    <numFmt numFmtId="184" formatCode="0.0%"/>
    <numFmt numFmtId="185" formatCode="#,##0_);\(#,##0\)"/>
    <numFmt numFmtId="186" formatCode="#,##0.00_);\(#,##0.00\)"/>
    <numFmt numFmtId="187" formatCode="#,##0_);[Red]\(#,##0\)"/>
    <numFmt numFmtId="188" formatCode="#,##0.0"/>
    <numFmt numFmtId="189" formatCode="0.0;[Red]0.0"/>
    <numFmt numFmtId="190" formatCode="0.0"/>
    <numFmt numFmtId="191" formatCode="0.0_);[Red]\(0.0\)"/>
    <numFmt numFmtId="192" formatCode="0_);[Red]\(0\)"/>
    <numFmt numFmtId="193" formatCode="_ * #,##0.0_ ;_ * \-#,##0.0_ ;_ * \-_ ;_ @_ "/>
    <numFmt numFmtId="194" formatCode="0_);\(0\)"/>
    <numFmt numFmtId="195" formatCode="\(0.0\);\(0.0\)"/>
    <numFmt numFmtId="196" formatCode="0.0_);\(0.0\)"/>
    <numFmt numFmtId="197" formatCode="0.000_);[Red]\(0.000\)"/>
    <numFmt numFmtId="198" formatCode="#,##0.0_ "/>
    <numFmt numFmtId="199" formatCode="0.000_);\(0.000\)"/>
    <numFmt numFmtId="200" formatCode="#,##0.000_);\(#,##0.000\)"/>
    <numFmt numFmtId="201" formatCode="0.000;[Red]0.000"/>
    <numFmt numFmtId="202" formatCode="#,##0.0;[Red]\-#,##0.0"/>
    <numFmt numFmtId="203" formatCode="#&quot;月&quot;"/>
    <numFmt numFmtId="204" formatCode="\(#,##0\)"/>
    <numFmt numFmtId="205" formatCode="0.0E+00"/>
  </numFmts>
  <fonts count="37" x14ac:knownFonts="1">
    <font>
      <sz val="11"/>
      <name val="ＭＳ Ｐゴシック"/>
      <family val="3"/>
      <charset val="128"/>
    </font>
    <font>
      <sz val="11"/>
      <color indexed="8"/>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9.5"/>
      <name val="ＭＳ 明朝"/>
      <family val="1"/>
      <charset val="128"/>
    </font>
    <font>
      <sz val="8"/>
      <name val="ＭＳ 明朝"/>
      <family val="1"/>
      <charset val="128"/>
    </font>
    <font>
      <sz val="11"/>
      <name val="ＭＳ 明朝"/>
      <family val="1"/>
      <charset val="128"/>
    </font>
    <font>
      <sz val="9"/>
      <name val="ＭＳ 明朝"/>
      <family val="1"/>
      <charset val="128"/>
    </font>
    <font>
      <sz val="10"/>
      <color indexed="8"/>
      <name val="ＭＳ 明朝"/>
      <family val="1"/>
      <charset val="128"/>
    </font>
    <font>
      <b/>
      <sz val="9"/>
      <name val="ＭＳ 明朝"/>
      <family val="1"/>
      <charset val="128"/>
    </font>
    <font>
      <b/>
      <sz val="14"/>
      <name val="ＭＳ 明朝"/>
      <family val="1"/>
      <charset val="128"/>
    </font>
    <font>
      <sz val="12"/>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sz val="9"/>
      <color indexed="81"/>
      <name val="ＭＳ Ｐゴシック"/>
      <family val="3"/>
      <charset val="128"/>
    </font>
    <font>
      <b/>
      <sz val="9"/>
      <color indexed="81"/>
      <name val="ＭＳ Ｐゴシック"/>
      <family val="3"/>
      <charset val="128"/>
    </font>
    <font>
      <u/>
      <sz val="10"/>
      <name val="ＭＳ 明朝"/>
      <family val="1"/>
      <charset val="128"/>
    </font>
    <font>
      <sz val="8"/>
      <color rgb="FFFF0000"/>
      <name val="ＭＳ Ｐゴシック"/>
      <family val="3"/>
      <charset val="128"/>
    </font>
    <font>
      <sz val="10"/>
      <color theme="1"/>
      <name val="ＭＳ 明朝"/>
      <family val="1"/>
      <charset val="128"/>
    </font>
    <font>
      <sz val="11"/>
      <color indexed="8"/>
      <name val="ＭＳ 明朝"/>
      <family val="1"/>
      <charset val="128"/>
    </font>
    <font>
      <b/>
      <sz val="11"/>
      <name val="ＭＳ 明朝"/>
      <family val="1"/>
      <charset val="128"/>
    </font>
    <font>
      <sz val="10"/>
      <color theme="0" tint="-0.34998626667073579"/>
      <name val="ＭＳ 明朝"/>
      <family val="1"/>
      <charset val="128"/>
    </font>
    <font>
      <sz val="7"/>
      <name val="ＭＳ 明朝"/>
      <family val="1"/>
      <charset val="128"/>
    </font>
    <font>
      <sz val="11"/>
      <color theme="0" tint="-0.34998626667073579"/>
      <name val="ＭＳ 明朝"/>
      <family val="1"/>
      <charset val="128"/>
    </font>
    <font>
      <sz val="9"/>
      <color theme="0" tint="-0.34998626667073579"/>
      <name val="ＭＳ 明朝"/>
      <family val="1"/>
      <charset val="128"/>
    </font>
    <font>
      <b/>
      <sz val="10"/>
      <color theme="0" tint="-0.34998626667073579"/>
      <name val="ＭＳ 明朝"/>
      <family val="1"/>
      <charset val="128"/>
    </font>
    <font>
      <sz val="10"/>
      <color theme="0" tint="-0.499984740745262"/>
      <name val="ＭＳ 明朝"/>
      <family val="1"/>
      <charset val="128"/>
    </font>
    <font>
      <vertAlign val="superscript"/>
      <sz val="10"/>
      <name val="ＭＳ 明朝"/>
      <family val="1"/>
      <charset val="128"/>
    </font>
    <font>
      <u/>
      <sz val="10"/>
      <color theme="0" tint="-0.34998626667073579"/>
      <name val="ＭＳ 明朝"/>
      <family val="1"/>
      <charset val="128"/>
    </font>
    <font>
      <sz val="11"/>
      <color theme="0" tint="-0.34998626667073579"/>
      <name val="ＭＳ Ｐゴシック"/>
      <family val="3"/>
      <charset val="128"/>
    </font>
    <font>
      <sz val="9"/>
      <color theme="0" tint="-0.34998626667073579"/>
      <name val="ＭＳ Ｐゴシック"/>
      <family val="3"/>
      <charset val="128"/>
    </font>
    <font>
      <b/>
      <sz val="11"/>
      <color theme="0" tint="-0.34998626667073579"/>
      <name val="ＭＳ Ｐゴシック"/>
      <family val="3"/>
      <charset val="128"/>
    </font>
    <font>
      <sz val="8"/>
      <color theme="0" tint="-0.34998626667073579"/>
      <name val="ＭＳ Ｐゴシック"/>
      <family val="3"/>
      <charset val="128"/>
    </font>
  </fonts>
  <fills count="2">
    <fill>
      <patternFill patternType="none"/>
    </fill>
    <fill>
      <patternFill patternType="gray125"/>
    </fill>
  </fills>
  <borders count="9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64"/>
      </left>
      <right/>
      <top/>
      <bottom style="medium">
        <color indexed="64"/>
      </bottom>
      <diagonal/>
    </border>
    <border>
      <left/>
      <right/>
      <top/>
      <bottom style="thin">
        <color indexed="8"/>
      </bottom>
      <diagonal/>
    </border>
    <border>
      <left style="thin">
        <color indexed="8"/>
      </left>
      <right/>
      <top/>
      <bottom style="medium">
        <color indexed="8"/>
      </bottom>
      <diagonal/>
    </border>
    <border>
      <left/>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64"/>
      </bottom>
      <diagonal/>
    </border>
    <border>
      <left/>
      <right style="medium">
        <color indexed="8"/>
      </right>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64"/>
      </top>
      <bottom/>
      <diagonal/>
    </border>
    <border>
      <left style="thin">
        <color indexed="8"/>
      </left>
      <right style="medium">
        <color indexed="64"/>
      </right>
      <top style="thin">
        <color indexed="8"/>
      </top>
      <bottom style="hair">
        <color indexed="8"/>
      </bottom>
      <diagonal/>
    </border>
    <border>
      <left style="thin">
        <color indexed="8"/>
      </left>
      <right style="medium">
        <color indexed="64"/>
      </right>
      <top/>
      <bottom style="hair">
        <color indexed="8"/>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64"/>
      </left>
      <right/>
      <top/>
      <bottom style="medium">
        <color indexed="64"/>
      </bottom>
      <diagonal/>
    </border>
    <border>
      <left/>
      <right style="medium">
        <color indexed="8"/>
      </right>
      <top style="thin">
        <color indexed="8"/>
      </top>
      <bottom/>
      <diagonal/>
    </border>
    <border>
      <left/>
      <right style="medium">
        <color indexed="8"/>
      </right>
      <top/>
      <bottom style="medium">
        <color indexed="64"/>
      </bottom>
      <diagonal/>
    </border>
    <border>
      <left/>
      <right style="thin">
        <color indexed="64"/>
      </right>
      <top/>
      <bottom style="medium">
        <color indexed="64"/>
      </bottom>
      <diagonal/>
    </border>
    <border>
      <left/>
      <right style="thin">
        <color indexed="64"/>
      </right>
      <top/>
      <bottom style="medium">
        <color indexed="8"/>
      </bottom>
      <diagonal/>
    </border>
    <border>
      <left/>
      <right style="medium">
        <color auto="1"/>
      </right>
      <top/>
      <bottom/>
      <diagonal/>
    </border>
    <border>
      <left style="thin">
        <color indexed="8"/>
      </left>
      <right style="medium">
        <color indexed="8"/>
      </right>
      <top style="thin">
        <color indexed="8"/>
      </top>
      <bottom/>
      <diagonal/>
    </border>
    <border>
      <left style="thin">
        <color indexed="64"/>
      </left>
      <right/>
      <top style="thin">
        <color indexed="8"/>
      </top>
      <bottom/>
      <diagonal/>
    </border>
    <border>
      <left style="thin">
        <color indexed="8"/>
      </left>
      <right style="medium">
        <color indexed="64"/>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s>
  <cellStyleXfs count="6">
    <xf numFmtId="0" fontId="0" fillId="0" borderId="0"/>
    <xf numFmtId="38" fontId="15" fillId="0" borderId="0" applyFill="0" applyBorder="0" applyAlignment="0" applyProtection="0"/>
    <xf numFmtId="6" fontId="15" fillId="0" borderId="0" applyFont="0" applyFill="0" applyBorder="0" applyAlignment="0" applyProtection="0">
      <alignment vertical="center"/>
    </xf>
    <xf numFmtId="0" fontId="1" fillId="0" borderId="0">
      <alignment vertical="center"/>
    </xf>
    <xf numFmtId="0" fontId="15" fillId="0" borderId="0"/>
    <xf numFmtId="9" fontId="15" fillId="0" borderId="0" applyFont="0" applyFill="0" applyBorder="0" applyAlignment="0" applyProtection="0">
      <alignment vertical="center"/>
    </xf>
  </cellStyleXfs>
  <cellXfs count="636">
    <xf numFmtId="0" fontId="0" fillId="0" borderId="0" xfId="0"/>
    <xf numFmtId="0" fontId="2" fillId="0" borderId="0" xfId="0" applyFont="1" applyAlignment="1">
      <alignment vertical="center"/>
    </xf>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0" xfId="0" applyFont="1" applyFill="1" applyBorder="1" applyAlignment="1">
      <alignment vertical="center"/>
    </xf>
    <xf numFmtId="181" fontId="2" fillId="0" borderId="0" xfId="0" applyNumberFormat="1"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83" fontId="2" fillId="0" borderId="5" xfId="0" applyNumberFormat="1" applyFont="1" applyFill="1" applyBorder="1" applyAlignment="1">
      <alignment horizontal="right" vertical="center"/>
    </xf>
    <xf numFmtId="192" fontId="2" fillId="0" borderId="0" xfId="0" applyNumberFormat="1" applyFont="1" applyBorder="1" applyAlignment="1">
      <alignment vertical="center"/>
    </xf>
    <xf numFmtId="191"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2"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187" fontId="2" fillId="0" borderId="0" xfId="0" applyNumberFormat="1" applyFont="1" applyFill="1" applyBorder="1" applyAlignment="1">
      <alignment vertical="center"/>
    </xf>
    <xf numFmtId="191" fontId="2" fillId="0" borderId="0" xfId="0" applyNumberFormat="1" applyFont="1" applyFill="1" applyBorder="1" applyAlignment="1">
      <alignment vertical="center" shrinkToFit="1"/>
    </xf>
    <xf numFmtId="183"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8" fontId="2" fillId="0" borderId="0" xfId="0" applyNumberFormat="1" applyFont="1" applyFill="1" applyBorder="1" applyAlignment="1">
      <alignment vertical="center"/>
    </xf>
    <xf numFmtId="192" fontId="2" fillId="0" borderId="0" xfId="0" applyNumberFormat="1" applyFont="1" applyBorder="1" applyAlignment="1">
      <alignment horizontal="right" vertical="center"/>
    </xf>
    <xf numFmtId="0" fontId="4" fillId="0" borderId="0" xfId="0" applyFont="1" applyFill="1" applyAlignment="1">
      <alignment vertical="center"/>
    </xf>
    <xf numFmtId="0" fontId="12" fillId="0" borderId="0" xfId="0" applyFont="1" applyAlignment="1">
      <alignment vertical="center"/>
    </xf>
    <xf numFmtId="9" fontId="0" fillId="0" borderId="0" xfId="0" applyNumberFormat="1"/>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xf numFmtId="0" fontId="0" fillId="0" borderId="0" xfId="0" applyBorder="1" applyAlignment="1">
      <alignment horizontal="right"/>
    </xf>
    <xf numFmtId="0" fontId="7" fillId="0" borderId="0" xfId="0" applyFont="1" applyBorder="1" applyAlignment="1">
      <alignment vertical="center"/>
    </xf>
    <xf numFmtId="0" fontId="13" fillId="0" borderId="0" xfId="0" applyFont="1" applyBorder="1" applyAlignment="1">
      <alignment vertical="center"/>
    </xf>
    <xf numFmtId="49" fontId="2" fillId="0" borderId="15" xfId="0" applyNumberFormat="1" applyFont="1" applyFill="1" applyBorder="1" applyAlignment="1">
      <alignment vertical="center"/>
    </xf>
    <xf numFmtId="0" fontId="2" fillId="0" borderId="14" xfId="0" applyFont="1" applyFill="1" applyBorder="1" applyAlignment="1">
      <alignment vertical="center"/>
    </xf>
    <xf numFmtId="0" fontId="2" fillId="0" borderId="11" xfId="0" applyFont="1" applyFill="1" applyBorder="1" applyAlignment="1">
      <alignment vertical="center"/>
    </xf>
    <xf numFmtId="0" fontId="2" fillId="0" borderId="5" xfId="0" applyFont="1" applyFill="1" applyBorder="1" applyAlignment="1">
      <alignment horizontal="righ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20" xfId="0" applyFont="1" applyFill="1" applyBorder="1" applyAlignment="1">
      <alignment vertical="center"/>
    </xf>
    <xf numFmtId="0" fontId="2" fillId="0" borderId="0" xfId="0" applyFont="1" applyFill="1" applyAlignment="1">
      <alignment horizontal="left" vertical="center" wrapText="1"/>
    </xf>
    <xf numFmtId="189" fontId="2" fillId="0" borderId="5" xfId="0" applyNumberFormat="1" applyFont="1" applyFill="1" applyBorder="1" applyAlignment="1">
      <alignment horizontal="center" vertical="center"/>
    </xf>
    <xf numFmtId="0" fontId="2" fillId="0" borderId="12" xfId="0" applyFont="1" applyFill="1" applyBorder="1" applyAlignment="1">
      <alignment vertical="center"/>
    </xf>
    <xf numFmtId="0" fontId="4" fillId="0" borderId="24" xfId="0" applyFont="1" applyFill="1" applyBorder="1" applyAlignment="1">
      <alignment horizontal="center" vertical="center"/>
    </xf>
    <xf numFmtId="0" fontId="2" fillId="0" borderId="0" xfId="0" applyFont="1" applyFill="1" applyAlignment="1">
      <alignment horizontal="left" vertical="center"/>
    </xf>
    <xf numFmtId="0" fontId="2" fillId="0" borderId="25" xfId="0" applyFont="1" applyFill="1" applyBorder="1" applyAlignment="1">
      <alignment vertical="center"/>
    </xf>
    <xf numFmtId="201" fontId="2" fillId="0" borderId="26" xfId="0" applyNumberFormat="1" applyFont="1" applyFill="1" applyBorder="1" applyAlignment="1">
      <alignment horizontal="center" vertical="center"/>
    </xf>
    <xf numFmtId="201" fontId="2" fillId="0" borderId="5" xfId="0" applyNumberFormat="1" applyFont="1" applyFill="1" applyBorder="1" applyAlignment="1">
      <alignment horizontal="center" vertical="center"/>
    </xf>
    <xf numFmtId="201" fontId="2" fillId="0" borderId="27" xfId="0" applyNumberFormat="1" applyFont="1" applyFill="1" applyBorder="1" applyAlignment="1">
      <alignment vertical="center"/>
    </xf>
    <xf numFmtId="0" fontId="2" fillId="0" borderId="28" xfId="0" applyFont="1" applyFill="1" applyBorder="1" applyAlignment="1">
      <alignment horizontal="center" vertical="center"/>
    </xf>
    <xf numFmtId="0" fontId="2" fillId="0" borderId="2" xfId="0" applyFont="1" applyFill="1" applyBorder="1" applyAlignment="1">
      <alignment horizontal="distributed" vertical="center" justifyLastLine="1"/>
    </xf>
    <xf numFmtId="0" fontId="2" fillId="0" borderId="14" xfId="0" applyFont="1" applyFill="1" applyBorder="1" applyAlignment="1">
      <alignment horizontal="center" vertical="center" shrinkToFit="1"/>
    </xf>
    <xf numFmtId="176" fontId="2" fillId="0" borderId="0" xfId="0" applyNumberFormat="1" applyFont="1" applyFill="1" applyAlignment="1">
      <alignment vertical="center"/>
    </xf>
    <xf numFmtId="179" fontId="2" fillId="0" borderId="0" xfId="0" applyNumberFormat="1" applyFont="1" applyFill="1" applyAlignment="1">
      <alignment vertical="center"/>
    </xf>
    <xf numFmtId="0" fontId="2" fillId="0" borderId="35" xfId="0" applyFont="1" applyFill="1" applyBorder="1" applyAlignment="1"/>
    <xf numFmtId="0" fontId="2" fillId="0" borderId="15" xfId="0" applyFont="1" applyFill="1" applyBorder="1" applyAlignment="1"/>
    <xf numFmtId="0" fontId="2" fillId="0" borderId="15"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horizontal="center" vertical="center"/>
    </xf>
    <xf numFmtId="192" fontId="4"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0" xfId="0" applyFont="1" applyFill="1" applyBorder="1" applyAlignment="1">
      <alignment horizontal="left" vertical="center" indent="1"/>
    </xf>
    <xf numFmtId="0" fontId="2" fillId="0" borderId="12" xfId="0" applyFont="1" applyFill="1" applyBorder="1" applyAlignment="1">
      <alignment horizontal="left" vertical="center" indent="1"/>
    </xf>
    <xf numFmtId="197" fontId="2" fillId="0" borderId="5" xfId="0" applyNumberFormat="1" applyFont="1" applyFill="1" applyBorder="1" applyAlignment="1">
      <alignment horizontal="center" vertical="center"/>
    </xf>
    <xf numFmtId="0" fontId="2" fillId="0" borderId="43" xfId="0" applyFont="1" applyFill="1" applyBorder="1" applyAlignment="1">
      <alignment horizontal="center" vertical="center"/>
    </xf>
    <xf numFmtId="0" fontId="2" fillId="0" borderId="10" xfId="0" applyFont="1" applyFill="1" applyBorder="1" applyAlignment="1">
      <alignment vertical="center"/>
    </xf>
    <xf numFmtId="0" fontId="2" fillId="0" borderId="32" xfId="0" applyFont="1" applyFill="1" applyBorder="1" applyAlignment="1">
      <alignment vertical="center"/>
    </xf>
    <xf numFmtId="0" fontId="2" fillId="0" borderId="44" xfId="0" applyFont="1" applyFill="1" applyBorder="1" applyAlignment="1">
      <alignment vertical="center"/>
    </xf>
    <xf numFmtId="49" fontId="2"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2" fillId="0" borderId="45" xfId="0" applyFont="1" applyFill="1" applyBorder="1" applyAlignment="1">
      <alignment vertical="center"/>
    </xf>
    <xf numFmtId="0" fontId="8" fillId="0" borderId="45" xfId="0" applyFont="1" applyFill="1" applyBorder="1" applyAlignment="1">
      <alignment vertical="center"/>
    </xf>
    <xf numFmtId="191" fontId="2" fillId="0" borderId="15" xfId="0" applyNumberFormat="1" applyFont="1" applyFill="1" applyBorder="1" applyAlignment="1">
      <alignment vertical="center"/>
    </xf>
    <xf numFmtId="0" fontId="2" fillId="0" borderId="0" xfId="0" applyFont="1" applyAlignment="1">
      <alignment horizontal="center"/>
    </xf>
    <xf numFmtId="199" fontId="2" fillId="0" borderId="0" xfId="0" applyNumberFormat="1" applyFont="1" applyFill="1" applyBorder="1" applyAlignment="1">
      <alignment vertical="center"/>
    </xf>
    <xf numFmtId="183" fontId="2" fillId="0" borderId="0" xfId="0" applyNumberFormat="1" applyFont="1" applyFill="1" applyBorder="1" applyAlignment="1">
      <alignment vertical="center" shrinkToFit="1"/>
    </xf>
    <xf numFmtId="183" fontId="2" fillId="0" borderId="12" xfId="0" applyNumberFormat="1" applyFont="1" applyFill="1" applyBorder="1" applyAlignment="1">
      <alignment vertical="center" shrinkToFit="1"/>
    </xf>
    <xf numFmtId="194" fontId="10" fillId="0" borderId="0" xfId="0" applyNumberFormat="1" applyFont="1" applyFill="1" applyBorder="1" applyAlignment="1">
      <alignment horizontal="center" vertical="center"/>
    </xf>
    <xf numFmtId="196" fontId="8" fillId="0" borderId="0" xfId="0" applyNumberFormat="1" applyFont="1" applyFill="1" applyBorder="1" applyAlignment="1">
      <alignment vertical="center"/>
    </xf>
    <xf numFmtId="192" fontId="2" fillId="0" borderId="44" xfId="0" applyNumberFormat="1" applyFont="1" applyFill="1" applyBorder="1" applyAlignment="1">
      <alignment horizontal="right" vertical="center"/>
    </xf>
    <xf numFmtId="0" fontId="7" fillId="0" borderId="0" xfId="0" applyFont="1" applyFill="1" applyAlignment="1">
      <alignment wrapText="1"/>
    </xf>
    <xf numFmtId="0" fontId="7" fillId="0" borderId="0" xfId="0" applyFont="1" applyFill="1" applyAlignment="1">
      <alignment vertical="center"/>
    </xf>
    <xf numFmtId="0" fontId="7" fillId="0" borderId="0" xfId="0" applyFont="1" applyFill="1" applyAlignment="1">
      <alignment vertical="top" wrapText="1"/>
    </xf>
    <xf numFmtId="0" fontId="7" fillId="0" borderId="0" xfId="0" applyFont="1" applyFill="1"/>
    <xf numFmtId="182" fontId="7" fillId="0" borderId="0" xfId="0" applyNumberFormat="1" applyFont="1" applyFill="1"/>
    <xf numFmtId="0" fontId="17" fillId="0" borderId="0" xfId="0" applyFont="1" applyFill="1" applyAlignment="1">
      <alignment vertical="top"/>
    </xf>
    <xf numFmtId="0" fontId="23" fillId="0" borderId="0" xfId="0" applyFont="1" applyFill="1"/>
    <xf numFmtId="0" fontId="23" fillId="0" borderId="0" xfId="0" applyFont="1" applyFill="1" applyAlignment="1">
      <alignment vertical="center"/>
    </xf>
    <xf numFmtId="0" fontId="23" fillId="0" borderId="0" xfId="0" applyFont="1" applyFill="1" applyAlignment="1">
      <alignment vertical="center" wrapText="1"/>
    </xf>
    <xf numFmtId="0" fontId="9" fillId="0" borderId="0" xfId="0" applyFont="1" applyFill="1" applyAlignment="1">
      <alignment horizontal="right" vertical="center"/>
    </xf>
    <xf numFmtId="0" fontId="9" fillId="0" borderId="39"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xf numFmtId="49" fontId="2" fillId="0" borderId="0" xfId="0" applyNumberFormat="1" applyFont="1" applyFill="1" applyAlignment="1">
      <alignment vertical="center"/>
    </xf>
    <xf numFmtId="0" fontId="7" fillId="0" borderId="0" xfId="0" applyFont="1" applyFill="1" applyBorder="1" applyAlignment="1">
      <alignment vertical="center"/>
    </xf>
    <xf numFmtId="192" fontId="7" fillId="0" borderId="0" xfId="0" applyNumberFormat="1" applyFont="1" applyFill="1" applyAlignment="1">
      <alignment vertical="center"/>
    </xf>
    <xf numFmtId="192" fontId="7" fillId="0" borderId="0" xfId="0" applyNumberFormat="1" applyFont="1" applyFill="1" applyBorder="1" applyAlignment="1">
      <alignment vertical="center"/>
    </xf>
    <xf numFmtId="200" fontId="7" fillId="0" borderId="0" xfId="0" applyNumberFormat="1" applyFont="1" applyFill="1" applyAlignment="1">
      <alignment vertical="center"/>
    </xf>
    <xf numFmtId="202" fontId="7" fillId="0" borderId="0" xfId="0" applyNumberFormat="1" applyFont="1" applyFill="1" applyAlignment="1">
      <alignment vertical="center"/>
    </xf>
    <xf numFmtId="38" fontId="7" fillId="0" borderId="0" xfId="0" applyNumberFormat="1" applyFont="1" applyFill="1" applyAlignment="1">
      <alignment vertical="center"/>
    </xf>
    <xf numFmtId="0" fontId="7" fillId="0" borderId="21" xfId="0" applyFont="1" applyFill="1" applyBorder="1"/>
    <xf numFmtId="0" fontId="7" fillId="0" borderId="18" xfId="0" applyFont="1" applyFill="1" applyBorder="1" applyAlignment="1">
      <alignment vertical="center"/>
    </xf>
    <xf numFmtId="0" fontId="7" fillId="0" borderId="19" xfId="0" applyFont="1" applyFill="1" applyBorder="1" applyAlignment="1">
      <alignment vertical="center"/>
    </xf>
    <xf numFmtId="49" fontId="7" fillId="0" borderId="0" xfId="0" applyNumberFormat="1" applyFont="1" applyFill="1" applyBorder="1"/>
    <xf numFmtId="0" fontId="2" fillId="0" borderId="0" xfId="0" applyFont="1" applyFill="1" applyBorder="1" applyAlignment="1">
      <alignment horizontal="right" vertical="center"/>
    </xf>
    <xf numFmtId="0" fontId="2" fillId="0" borderId="0" xfId="0" applyFont="1" applyFill="1" applyBorder="1" applyAlignment="1">
      <alignment vertical="top" wrapText="1"/>
    </xf>
    <xf numFmtId="0" fontId="2" fillId="0" borderId="5" xfId="0" applyFont="1" applyFill="1" applyBorder="1" applyAlignment="1">
      <alignment horizontal="left" vertical="center" indent="1"/>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4" fillId="0" borderId="0" xfId="0" applyFont="1" applyFill="1" applyAlignment="1">
      <alignment vertical="center"/>
    </xf>
    <xf numFmtId="191"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0" fontId="2" fillId="0" borderId="31" xfId="0" applyFont="1" applyFill="1" applyBorder="1" applyAlignment="1">
      <alignment vertical="center"/>
    </xf>
    <xf numFmtId="0" fontId="2" fillId="0" borderId="52" xfId="0" applyFont="1" applyFill="1" applyBorder="1" applyAlignment="1">
      <alignment vertical="center"/>
    </xf>
    <xf numFmtId="0" fontId="2" fillId="0" borderId="53" xfId="0" applyFont="1" applyFill="1" applyBorder="1" applyAlignment="1">
      <alignment vertical="center"/>
    </xf>
    <xf numFmtId="0" fontId="2" fillId="0" borderId="54" xfId="0" applyFont="1" applyFill="1" applyBorder="1" applyAlignment="1">
      <alignment vertical="center"/>
    </xf>
    <xf numFmtId="0" fontId="2" fillId="0" borderId="6" xfId="0" applyFont="1" applyFill="1" applyBorder="1" applyAlignment="1">
      <alignment vertical="center"/>
    </xf>
    <xf numFmtId="177" fontId="2" fillId="0" borderId="0" xfId="0" applyNumberFormat="1" applyFont="1" applyFill="1" applyBorder="1" applyAlignment="1" applyProtection="1">
      <alignment horizontal="right" vertical="center"/>
    </xf>
    <xf numFmtId="0" fontId="2"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0" xfId="0" applyFont="1" applyFill="1" applyBorder="1" applyAlignment="1">
      <alignment horizontal="center" vertical="center"/>
    </xf>
    <xf numFmtId="1" fontId="2" fillId="0" borderId="15"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205"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197" fontId="2" fillId="0" borderId="42" xfId="0" applyNumberFormat="1" applyFont="1" applyFill="1" applyBorder="1" applyAlignment="1">
      <alignment horizontal="center" vertical="center"/>
    </xf>
    <xf numFmtId="0" fontId="2" fillId="0" borderId="2" xfId="0" applyFont="1" applyFill="1" applyBorder="1" applyAlignment="1">
      <alignment horizontal="center" vertical="center"/>
    </xf>
    <xf numFmtId="178" fontId="2" fillId="0" borderId="0" xfId="0" applyNumberFormat="1" applyFont="1" applyFill="1" applyBorder="1" applyAlignment="1">
      <alignment horizontal="center" vertical="center"/>
    </xf>
    <xf numFmtId="199" fontId="2" fillId="0" borderId="5" xfId="0" applyNumberFormat="1" applyFont="1" applyFill="1" applyBorder="1" applyAlignment="1">
      <alignment vertical="center"/>
    </xf>
    <xf numFmtId="0" fontId="2" fillId="0" borderId="92" xfId="0" applyFont="1" applyFill="1" applyBorder="1" applyAlignment="1">
      <alignment horizontal="center" vertical="center"/>
    </xf>
    <xf numFmtId="0" fontId="22" fillId="0" borderId="0" xfId="0" applyFont="1" applyFill="1" applyAlignment="1">
      <alignment vertical="center"/>
    </xf>
    <xf numFmtId="183" fontId="2" fillId="0" borderId="18" xfId="0" applyNumberFormat="1" applyFont="1" applyFill="1" applyBorder="1" applyAlignment="1">
      <alignment horizontal="right" vertical="center"/>
    </xf>
    <xf numFmtId="183" fontId="2" fillId="0" borderId="19"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2" fillId="0" borderId="91"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86" xfId="0" applyNumberFormat="1" applyFont="1" applyFill="1" applyBorder="1" applyAlignment="1">
      <alignment horizontal="right" vertical="center"/>
    </xf>
    <xf numFmtId="41" fontId="2" fillId="0" borderId="25" xfId="0" applyNumberFormat="1" applyFont="1" applyFill="1" applyBorder="1" applyAlignment="1">
      <alignment horizontal="right" vertical="center"/>
    </xf>
    <xf numFmtId="41" fontId="2" fillId="0" borderId="38"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182" fontId="0" fillId="0" borderId="0" xfId="0" applyNumberFormat="1"/>
    <xf numFmtId="182" fontId="2" fillId="0" borderId="91" xfId="0" applyNumberFormat="1" applyFont="1" applyFill="1" applyBorder="1" applyAlignment="1">
      <alignment horizontal="right" vertical="center" shrinkToFit="1"/>
    </xf>
    <xf numFmtId="191" fontId="2" fillId="0" borderId="0" xfId="0" applyNumberFormat="1" applyFont="1" applyFill="1" applyAlignment="1">
      <alignment vertical="center"/>
    </xf>
    <xf numFmtId="192" fontId="2" fillId="0" borderId="0" xfId="0" applyNumberFormat="1" applyFont="1" applyFill="1" applyAlignment="1">
      <alignment horizontal="right" vertical="center"/>
    </xf>
    <xf numFmtId="191" fontId="4" fillId="0" borderId="0" xfId="0" applyNumberFormat="1" applyFont="1" applyFill="1" applyAlignment="1">
      <alignment horizontal="right" vertical="center"/>
    </xf>
    <xf numFmtId="191" fontId="4" fillId="0" borderId="0" xfId="0" applyNumberFormat="1" applyFont="1" applyFill="1" applyAlignment="1">
      <alignment vertical="center"/>
    </xf>
    <xf numFmtId="192" fontId="4" fillId="0" borderId="0" xfId="0" applyNumberFormat="1" applyFont="1" applyFill="1" applyAlignment="1">
      <alignment horizontal="right" vertical="center"/>
    </xf>
    <xf numFmtId="177" fontId="2" fillId="0" borderId="0" xfId="0" applyNumberFormat="1" applyFont="1" applyFill="1" applyBorder="1" applyAlignment="1" applyProtection="1">
      <alignment vertical="center"/>
    </xf>
    <xf numFmtId="1" fontId="2" fillId="0" borderId="15" xfId="0" applyNumberFormat="1" applyFont="1" applyFill="1" applyBorder="1" applyAlignment="1">
      <alignment horizontal="left" vertical="center"/>
    </xf>
    <xf numFmtId="178" fontId="4" fillId="0" borderId="0" xfId="0" applyNumberFormat="1" applyFont="1" applyFill="1" applyAlignment="1">
      <alignment horizontal="right" vertical="center"/>
    </xf>
    <xf numFmtId="192" fontId="4" fillId="0" borderId="12" xfId="0" applyNumberFormat="1" applyFont="1" applyFill="1" applyBorder="1" applyAlignment="1">
      <alignment horizontal="right" vertical="center"/>
    </xf>
    <xf numFmtId="0" fontId="7" fillId="0" borderId="12" xfId="0" applyFont="1" applyFill="1" applyBorder="1" applyAlignment="1">
      <alignment vertical="center"/>
    </xf>
    <xf numFmtId="49" fontId="2" fillId="0" borderId="48"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182" fontId="2" fillId="0" borderId="0" xfId="0" applyNumberFormat="1" applyFont="1" applyFill="1" applyBorder="1" applyAlignment="1">
      <alignment horizontal="right" vertical="center" shrinkToFi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2" xfId="0" applyFont="1" applyFill="1" applyBorder="1" applyAlignment="1">
      <alignment horizontal="center" vertical="center" wrapText="1"/>
    </xf>
    <xf numFmtId="191" fontId="2" fillId="0" borderId="0" xfId="0" applyNumberFormat="1" applyFont="1" applyFill="1" applyBorder="1" applyAlignment="1">
      <alignment horizontal="right" vertical="center"/>
    </xf>
    <xf numFmtId="0" fontId="2" fillId="0" borderId="4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0" xfId="0" applyFont="1" applyFill="1" applyAlignment="1">
      <alignment horizontal="center" vertical="center"/>
    </xf>
    <xf numFmtId="49" fontId="2" fillId="0" borderId="1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79" xfId="0" applyFont="1" applyFill="1" applyBorder="1" applyAlignment="1">
      <alignment horizontal="center" vertical="center"/>
    </xf>
    <xf numFmtId="180" fontId="25" fillId="0" borderId="0" xfId="0" applyNumberFormat="1" applyFont="1" applyFill="1" applyAlignment="1">
      <alignment vertical="center"/>
    </xf>
    <xf numFmtId="0" fontId="2" fillId="0" borderId="5" xfId="0" applyFont="1" applyFill="1" applyBorder="1" applyAlignment="1">
      <alignment vertical="center"/>
    </xf>
    <xf numFmtId="0" fontId="2" fillId="0" borderId="89" xfId="0" applyFont="1" applyFill="1" applyBorder="1" applyAlignment="1">
      <alignment vertical="center"/>
    </xf>
    <xf numFmtId="0" fontId="27" fillId="0" borderId="0" xfId="0" applyFont="1" applyFill="1" applyAlignment="1">
      <alignment vertical="center"/>
    </xf>
    <xf numFmtId="0" fontId="25"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Border="1" applyAlignment="1">
      <alignment vertical="center"/>
    </xf>
    <xf numFmtId="4" fontId="25" fillId="0" borderId="0" xfId="0" applyNumberFormat="1" applyFont="1" applyFill="1" applyBorder="1" applyAlignment="1">
      <alignment vertical="center"/>
    </xf>
    <xf numFmtId="4" fontId="25" fillId="0" borderId="0" xfId="0" applyNumberFormat="1" applyFont="1" applyFill="1" applyAlignment="1">
      <alignment vertical="center"/>
    </xf>
    <xf numFmtId="180" fontId="25" fillId="0" borderId="15" xfId="0" applyNumberFormat="1" applyFont="1" applyFill="1" applyBorder="1" applyAlignment="1">
      <alignment horizontal="right" vertical="center"/>
    </xf>
    <xf numFmtId="178" fontId="25" fillId="0" borderId="0" xfId="0" applyNumberFormat="1" applyFont="1" applyFill="1" applyBorder="1" applyAlignment="1">
      <alignment horizontal="center" vertical="center"/>
    </xf>
    <xf numFmtId="0" fontId="25" fillId="0" borderId="45" xfId="0" applyFont="1" applyFill="1" applyBorder="1" applyAlignment="1">
      <alignment vertical="center"/>
    </xf>
    <xf numFmtId="0" fontId="25" fillId="0" borderId="0" xfId="0" applyFont="1" applyFill="1" applyBorder="1" applyAlignment="1">
      <alignment horizontal="right" vertical="center"/>
    </xf>
    <xf numFmtId="49" fontId="25" fillId="0" borderId="0" xfId="0" applyNumberFormat="1" applyFont="1" applyFill="1" applyBorder="1" applyAlignment="1">
      <alignment vertical="center"/>
    </xf>
    <xf numFmtId="0" fontId="30" fillId="0" borderId="0" xfId="0" applyFont="1" applyFill="1" applyAlignment="1">
      <alignment horizontal="righ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15" xfId="0" applyFont="1" applyFill="1" applyBorder="1" applyAlignment="1">
      <alignment vertical="center"/>
    </xf>
    <xf numFmtId="181" fontId="25" fillId="0" borderId="0" xfId="0" applyNumberFormat="1" applyFont="1" applyFill="1" applyAlignment="1">
      <alignment vertical="center"/>
    </xf>
    <xf numFmtId="0" fontId="2" fillId="0" borderId="11" xfId="0" applyNumberFormat="1" applyFont="1" applyFill="1" applyBorder="1" applyAlignment="1">
      <alignment horizontal="center" vertical="center"/>
    </xf>
    <xf numFmtId="0" fontId="2" fillId="0" borderId="83" xfId="0" applyFont="1" applyFill="1" applyBorder="1" applyAlignment="1">
      <alignment horizontal="center" vertical="center"/>
    </xf>
    <xf numFmtId="0" fontId="4" fillId="0" borderId="13" xfId="0" applyFont="1" applyFill="1" applyBorder="1" applyAlignment="1">
      <alignment horizontal="center" vertical="center"/>
    </xf>
    <xf numFmtId="199" fontId="4" fillId="0" borderId="25" xfId="0" applyNumberFormat="1" applyFont="1" applyFill="1" applyBorder="1" applyAlignment="1">
      <alignment vertical="center"/>
    </xf>
    <xf numFmtId="182" fontId="4" fillId="0" borderId="25" xfId="0" applyNumberFormat="1" applyFont="1" applyFill="1" applyBorder="1" applyAlignment="1">
      <alignment horizontal="right" vertical="center" shrinkToFit="1"/>
    </xf>
    <xf numFmtId="182" fontId="4" fillId="0" borderId="38" xfId="0" applyNumberFormat="1" applyFont="1" applyFill="1" applyBorder="1" applyAlignment="1">
      <alignment horizontal="right" vertical="center" shrinkToFit="1"/>
    </xf>
    <xf numFmtId="183" fontId="4" fillId="0" borderId="42" xfId="0" applyNumberFormat="1" applyFont="1" applyFill="1" applyBorder="1" applyAlignment="1">
      <alignment horizontal="right" vertical="center"/>
    </xf>
    <xf numFmtId="183" fontId="4" fillId="0" borderId="25" xfId="0" applyNumberFormat="1" applyFont="1" applyFill="1" applyBorder="1" applyAlignment="1">
      <alignment horizontal="right" vertical="center"/>
    </xf>
    <xf numFmtId="183" fontId="4" fillId="0" borderId="38" xfId="0" applyNumberFormat="1" applyFont="1" applyFill="1" applyBorder="1" applyAlignment="1">
      <alignment horizontal="right" vertical="center"/>
    </xf>
    <xf numFmtId="183" fontId="4" fillId="0" borderId="0" xfId="1" applyNumberFormat="1" applyFont="1" applyFill="1" applyBorder="1" applyAlignment="1" applyProtection="1">
      <alignment vertical="center"/>
    </xf>
    <xf numFmtId="184" fontId="4" fillId="0" borderId="0" xfId="1" applyNumberFormat="1" applyFont="1" applyFill="1" applyBorder="1" applyAlignment="1" applyProtection="1">
      <alignment vertical="center"/>
    </xf>
    <xf numFmtId="183" fontId="2"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horizontal="right" vertical="center"/>
    </xf>
    <xf numFmtId="183" fontId="2" fillId="0" borderId="0" xfId="1" applyNumberFormat="1" applyFont="1" applyFill="1" applyBorder="1" applyAlignment="1" applyProtection="1">
      <alignment horizontal="right" vertical="center"/>
    </xf>
    <xf numFmtId="41" fontId="2" fillId="0" borderId="0" xfId="1" applyNumberFormat="1" applyFont="1" applyFill="1" applyBorder="1" applyAlignment="1" applyProtection="1">
      <alignment horizontal="right" vertical="center"/>
    </xf>
    <xf numFmtId="183" fontId="2" fillId="0" borderId="42" xfId="1" applyNumberFormat="1" applyFont="1" applyFill="1" applyBorder="1" applyAlignment="1" applyProtection="1">
      <alignment horizontal="right" vertical="center"/>
    </xf>
    <xf numFmtId="183" fontId="2" fillId="0" borderId="25" xfId="1" applyNumberFormat="1" applyFont="1" applyFill="1" applyBorder="1" applyAlignment="1" applyProtection="1">
      <alignment horizontal="right" vertical="center"/>
    </xf>
    <xf numFmtId="184" fontId="2" fillId="0" borderId="25" xfId="1" applyNumberFormat="1" applyFont="1" applyFill="1" applyBorder="1" applyAlignment="1" applyProtection="1">
      <alignment horizontal="right" vertical="center"/>
    </xf>
    <xf numFmtId="183" fontId="2" fillId="0" borderId="93" xfId="0" applyNumberFormat="1" applyFont="1" applyFill="1" applyBorder="1" applyAlignment="1">
      <alignment horizontal="right" vertical="center"/>
    </xf>
    <xf numFmtId="185" fontId="2" fillId="0" borderId="34"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5" fontId="2" fillId="0" borderId="91" xfId="0" applyNumberFormat="1" applyFont="1" applyFill="1" applyBorder="1" applyAlignment="1">
      <alignment horizontal="right" vertical="center"/>
    </xf>
    <xf numFmtId="186" fontId="2" fillId="0" borderId="34" xfId="0" applyNumberFormat="1" applyFont="1" applyFill="1" applyBorder="1" applyAlignment="1">
      <alignment horizontal="right" vertical="center" wrapText="1"/>
    </xf>
    <xf numFmtId="186" fontId="2" fillId="0" borderId="0" xfId="0" applyNumberFormat="1" applyFont="1" applyFill="1" applyBorder="1" applyAlignment="1">
      <alignment horizontal="right" vertical="center"/>
    </xf>
    <xf numFmtId="186" fontId="2" fillId="0" borderId="91" xfId="0" applyNumberFormat="1" applyFont="1" applyFill="1" applyBorder="1" applyAlignment="1">
      <alignment horizontal="right" vertical="center"/>
    </xf>
    <xf numFmtId="176" fontId="2" fillId="0" borderId="34"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91" xfId="0" applyNumberFormat="1" applyFont="1" applyFill="1" applyBorder="1" applyAlignment="1">
      <alignment horizontal="right" vertical="center"/>
    </xf>
    <xf numFmtId="190" fontId="2" fillId="0" borderId="0" xfId="0" applyNumberFormat="1" applyFont="1" applyFill="1" applyBorder="1" applyAlignment="1">
      <alignment horizontal="center" vertical="center"/>
    </xf>
    <xf numFmtId="188" fontId="2" fillId="0" borderId="5" xfId="4" applyNumberFormat="1" applyFont="1" applyFill="1" applyBorder="1" applyAlignment="1">
      <alignment horizontal="center" vertical="center"/>
    </xf>
    <xf numFmtId="188" fontId="2" fillId="0" borderId="0" xfId="4" applyNumberFormat="1" applyFont="1" applyFill="1" applyBorder="1" applyAlignment="1">
      <alignment horizontal="center" vertical="center"/>
    </xf>
    <xf numFmtId="198" fontId="2" fillId="0" borderId="6" xfId="4" applyNumberFormat="1" applyFont="1" applyFill="1" applyBorder="1" applyAlignment="1">
      <alignment horizontal="center" vertical="center"/>
    </xf>
    <xf numFmtId="198" fontId="2" fillId="0" borderId="0" xfId="4"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91" xfId="4" applyNumberFormat="1" applyFont="1" applyFill="1" applyBorder="1" applyAlignment="1">
      <alignment horizontal="center" vertical="center"/>
    </xf>
    <xf numFmtId="0" fontId="2" fillId="0" borderId="5"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91" xfId="4" applyFont="1" applyFill="1" applyBorder="1" applyAlignment="1">
      <alignment horizontal="center" vertical="center"/>
    </xf>
    <xf numFmtId="178" fontId="2" fillId="0" borderId="6" xfId="4" applyNumberFormat="1" applyFont="1" applyFill="1" applyBorder="1" applyAlignment="1">
      <alignment horizontal="center" vertical="center"/>
    </xf>
    <xf numFmtId="189" fontId="2" fillId="0" borderId="0" xfId="4" applyNumberFormat="1" applyFont="1" applyFill="1" applyBorder="1" applyAlignment="1">
      <alignment horizontal="center" vertical="center"/>
    </xf>
    <xf numFmtId="189" fontId="2" fillId="0" borderId="91" xfId="4" applyNumberFormat="1" applyFont="1" applyFill="1" applyBorder="1" applyAlignment="1">
      <alignment horizontal="center" vertical="center"/>
    </xf>
    <xf numFmtId="189" fontId="2" fillId="0" borderId="5" xfId="4" applyNumberFormat="1" applyFont="1" applyFill="1" applyBorder="1" applyAlignment="1">
      <alignment horizontal="center" vertical="center"/>
    </xf>
    <xf numFmtId="188" fontId="2" fillId="0" borderId="6" xfId="4" applyNumberFormat="1" applyFont="1" applyFill="1" applyBorder="1" applyAlignment="1">
      <alignment horizontal="center" vertical="center"/>
    </xf>
    <xf numFmtId="189" fontId="2" fillId="0" borderId="0" xfId="0" applyNumberFormat="1" applyFont="1" applyFill="1" applyBorder="1" applyAlignment="1">
      <alignment horizontal="center" vertical="center"/>
    </xf>
    <xf numFmtId="189" fontId="2" fillId="0" borderId="34" xfId="4" applyNumberFormat="1" applyFont="1" applyFill="1" applyBorder="1" applyAlignment="1">
      <alignment horizontal="center" vertical="center"/>
    </xf>
    <xf numFmtId="189" fontId="2" fillId="0" borderId="6" xfId="4" applyNumberFormat="1" applyFont="1" applyFill="1" applyBorder="1" applyAlignment="1">
      <alignment horizontal="center" vertical="center"/>
    </xf>
    <xf numFmtId="189" fontId="2" fillId="0" borderId="46" xfId="4" applyNumberFormat="1" applyFont="1" applyFill="1" applyBorder="1" applyAlignment="1">
      <alignment horizontal="center" vertical="center"/>
    </xf>
    <xf numFmtId="0" fontId="2" fillId="0" borderId="0" xfId="4"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50" xfId="0" applyFont="1" applyFill="1" applyBorder="1" applyAlignment="1">
      <alignment horizontal="center" vertical="center"/>
    </xf>
    <xf numFmtId="0" fontId="2" fillId="0" borderId="25" xfId="4"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90" xfId="0" applyFont="1" applyFill="1" applyBorder="1" applyAlignment="1" applyProtection="1">
      <alignment horizontal="center" vertical="center"/>
      <protection locked="0"/>
    </xf>
    <xf numFmtId="0" fontId="2" fillId="0" borderId="86"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1" fontId="4" fillId="0" borderId="83" xfId="0" applyNumberFormat="1" applyFont="1" applyFill="1" applyBorder="1" applyAlignment="1">
      <alignment horizontal="left" vertical="center"/>
    </xf>
    <xf numFmtId="183" fontId="2" fillId="0" borderId="0" xfId="0" applyNumberFormat="1" applyFont="1" applyFill="1" applyBorder="1" applyAlignment="1">
      <alignment horizontal="right" vertical="center" shrinkToFit="1"/>
    </xf>
    <xf numFmtId="183" fontId="2" fillId="0" borderId="12" xfId="0" applyNumberFormat="1" applyFont="1" applyFill="1" applyBorder="1" applyAlignment="1">
      <alignment vertical="center"/>
    </xf>
    <xf numFmtId="191" fontId="2" fillId="0" borderId="25" xfId="0" applyNumberFormat="1" applyFont="1" applyFill="1" applyBorder="1" applyAlignment="1">
      <alignment vertical="center"/>
    </xf>
    <xf numFmtId="177" fontId="2" fillId="0" borderId="25" xfId="0" applyNumberFormat="1" applyFont="1" applyFill="1" applyBorder="1" applyAlignment="1">
      <alignment vertical="center"/>
    </xf>
    <xf numFmtId="177" fontId="2" fillId="0" borderId="25" xfId="0" applyNumberFormat="1" applyFont="1" applyFill="1" applyBorder="1" applyAlignment="1">
      <alignment horizontal="right" vertical="center"/>
    </xf>
    <xf numFmtId="192" fontId="2" fillId="0" borderId="25" xfId="0" applyNumberFormat="1" applyFont="1" applyFill="1" applyBorder="1" applyAlignment="1">
      <alignment vertical="center"/>
    </xf>
    <xf numFmtId="183" fontId="2" fillId="0" borderId="25" xfId="0" applyNumberFormat="1" applyFont="1" applyFill="1" applyBorder="1" applyAlignment="1">
      <alignment horizontal="right" vertical="center"/>
    </xf>
    <xf numFmtId="178" fontId="2" fillId="0" borderId="25" xfId="0" applyNumberFormat="1" applyFont="1" applyFill="1" applyBorder="1" applyAlignment="1">
      <alignment vertical="center"/>
    </xf>
    <xf numFmtId="183" fontId="2" fillId="0" borderId="25" xfId="0" applyNumberFormat="1" applyFont="1" applyFill="1" applyBorder="1" applyAlignment="1">
      <alignment horizontal="right" vertical="center" shrinkToFit="1"/>
    </xf>
    <xf numFmtId="183" fontId="2" fillId="0" borderId="38" xfId="0" applyNumberFormat="1" applyFont="1" applyFill="1" applyBorder="1" applyAlignment="1">
      <alignment vertical="center"/>
    </xf>
    <xf numFmtId="191" fontId="25" fillId="0" borderId="0" xfId="0" applyNumberFormat="1" applyFont="1" applyFill="1" applyBorder="1" applyAlignment="1">
      <alignment vertical="center"/>
    </xf>
    <xf numFmtId="183" fontId="25" fillId="0" borderId="0" xfId="0" applyNumberFormat="1" applyFont="1" applyFill="1" applyBorder="1" applyAlignment="1">
      <alignment vertical="center"/>
    </xf>
    <xf numFmtId="178" fontId="25" fillId="0" borderId="0" xfId="0" applyNumberFormat="1" applyFont="1" applyFill="1" applyBorder="1" applyAlignment="1">
      <alignment vertical="center"/>
    </xf>
    <xf numFmtId="177" fontId="25" fillId="0" borderId="0" xfId="0" applyNumberFormat="1" applyFont="1" applyFill="1" applyBorder="1" applyAlignment="1">
      <alignment vertical="center"/>
    </xf>
    <xf numFmtId="183" fontId="25" fillId="0" borderId="0" xfId="0" applyNumberFormat="1" applyFont="1" applyFill="1" applyBorder="1" applyAlignment="1">
      <alignment vertical="center" shrinkToFit="1"/>
    </xf>
    <xf numFmtId="183" fontId="25" fillId="0" borderId="0" xfId="0" applyNumberFormat="1" applyFont="1" applyFill="1" applyBorder="1" applyAlignment="1">
      <alignment horizontal="right" vertical="center" shrinkToFit="1"/>
    </xf>
    <xf numFmtId="177" fontId="25" fillId="0" borderId="0" xfId="0" applyNumberFormat="1" applyFont="1" applyFill="1" applyBorder="1" applyAlignment="1">
      <alignment horizontal="right" vertical="center"/>
    </xf>
    <xf numFmtId="183" fontId="25" fillId="0" borderId="0" xfId="0" applyNumberFormat="1" applyFont="1" applyFill="1" applyBorder="1" applyAlignment="1">
      <alignment horizontal="right" vertical="center"/>
    </xf>
    <xf numFmtId="0" fontId="27" fillId="0" borderId="0" xfId="0"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191" fontId="25" fillId="0" borderId="0" xfId="0" applyNumberFormat="1" applyFont="1" applyFill="1" applyBorder="1" applyAlignment="1">
      <alignment horizontal="right" vertical="center"/>
    </xf>
    <xf numFmtId="178" fontId="25" fillId="0" borderId="0" xfId="0" applyNumberFormat="1" applyFont="1" applyFill="1" applyBorder="1" applyAlignment="1">
      <alignment horizontal="right" vertical="center"/>
    </xf>
    <xf numFmtId="191" fontId="29" fillId="0" borderId="0" xfId="0" applyNumberFormat="1" applyFont="1" applyFill="1" applyBorder="1" applyAlignment="1">
      <alignment horizontal="right" vertical="center"/>
    </xf>
    <xf numFmtId="178" fontId="29" fillId="0" borderId="0" xfId="0" applyNumberFormat="1" applyFont="1" applyFill="1" applyBorder="1" applyAlignment="1">
      <alignment horizontal="right" vertical="center"/>
    </xf>
    <xf numFmtId="192" fontId="29" fillId="0" borderId="0" xfId="0" applyNumberFormat="1" applyFont="1" applyFill="1" applyBorder="1" applyAlignment="1">
      <alignment horizontal="right" vertical="center"/>
    </xf>
    <xf numFmtId="0" fontId="29" fillId="0" borderId="0"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9" xfId="0" applyFont="1" applyFill="1" applyBorder="1" applyAlignment="1">
      <alignment horizontal="center" vertical="center"/>
    </xf>
    <xf numFmtId="0" fontId="25" fillId="0" borderId="0" xfId="0" applyFont="1" applyFill="1" applyBorder="1" applyAlignment="1"/>
    <xf numFmtId="1" fontId="25" fillId="0" borderId="0" xfId="0" applyNumberFormat="1" applyFont="1" applyFill="1" applyBorder="1" applyAlignment="1">
      <alignment horizontal="center" vertical="center"/>
    </xf>
    <xf numFmtId="193" fontId="25" fillId="0" borderId="0" xfId="0" applyNumberFormat="1" applyFont="1" applyFill="1" applyBorder="1" applyAlignment="1">
      <alignment vertical="center" shrinkToFit="1"/>
    </xf>
    <xf numFmtId="191" fontId="25" fillId="0" borderId="0" xfId="0" applyNumberFormat="1" applyFont="1" applyFill="1" applyBorder="1" applyAlignment="1">
      <alignment vertical="center" shrinkToFit="1"/>
    </xf>
    <xf numFmtId="187" fontId="25" fillId="0" borderId="0" xfId="0" applyNumberFormat="1" applyFont="1" applyFill="1" applyBorder="1" applyAlignment="1">
      <alignment vertical="center"/>
    </xf>
    <xf numFmtId="192" fontId="25" fillId="0" borderId="0" xfId="0" applyNumberFormat="1" applyFont="1" applyFill="1" applyBorder="1" applyAlignment="1">
      <alignment vertical="center"/>
    </xf>
    <xf numFmtId="177" fontId="25" fillId="0" borderId="0" xfId="0" applyNumberFormat="1" applyFont="1" applyFill="1" applyBorder="1" applyAlignment="1" applyProtection="1">
      <alignment horizontal="right" vertical="center"/>
    </xf>
    <xf numFmtId="192" fontId="25" fillId="0" borderId="0" xfId="0" applyNumberFormat="1" applyFont="1" applyFill="1" applyBorder="1" applyAlignment="1">
      <alignment horizontal="right" vertical="center"/>
    </xf>
    <xf numFmtId="1" fontId="29" fillId="0" borderId="0" xfId="0" applyNumberFormat="1" applyFont="1" applyFill="1" applyBorder="1" applyAlignment="1">
      <alignment horizontal="left" vertical="center"/>
    </xf>
    <xf numFmtId="191" fontId="29" fillId="0" borderId="0" xfId="0" applyNumberFormat="1" applyFont="1" applyFill="1" applyBorder="1" applyAlignment="1">
      <alignment vertical="center"/>
    </xf>
    <xf numFmtId="1" fontId="25" fillId="0" borderId="0" xfId="0" applyNumberFormat="1" applyFont="1" applyFill="1" applyBorder="1" applyAlignment="1">
      <alignment horizontal="left" vertical="center"/>
    </xf>
    <xf numFmtId="177" fontId="25" fillId="0" borderId="0" xfId="0" applyNumberFormat="1" applyFont="1" applyFill="1" applyBorder="1" applyAlignment="1" applyProtection="1">
      <alignment vertical="center"/>
    </xf>
    <xf numFmtId="49" fontId="25" fillId="0" borderId="0" xfId="0" applyNumberFormat="1" applyFont="1" applyFill="1" applyBorder="1" applyAlignment="1">
      <alignment horizontal="center" vertical="center"/>
    </xf>
    <xf numFmtId="192" fontId="27" fillId="0" borderId="0" xfId="0" applyNumberFormat="1" applyFont="1" applyFill="1" applyBorder="1" applyAlignment="1">
      <alignment vertical="center"/>
    </xf>
    <xf numFmtId="0" fontId="25" fillId="0" borderId="0" xfId="0" applyNumberFormat="1" applyFont="1" applyFill="1" applyBorder="1" applyAlignment="1">
      <alignment vertical="center"/>
    </xf>
    <xf numFmtId="0" fontId="25" fillId="0" borderId="0" xfId="0" applyFont="1" applyFill="1" applyAlignment="1">
      <alignment horizontal="center" vertical="center"/>
    </xf>
    <xf numFmtId="0" fontId="28" fillId="0" borderId="0" xfId="0" applyFont="1" applyFill="1" applyAlignment="1">
      <alignment vertical="center"/>
    </xf>
    <xf numFmtId="0" fontId="21" fillId="0" borderId="0" xfId="0" applyFont="1" applyBorder="1" applyAlignment="1">
      <alignment horizontal="right"/>
    </xf>
    <xf numFmtId="203" fontId="0" fillId="0" borderId="0" xfId="0" applyNumberFormat="1" applyFont="1" applyBorder="1" applyAlignment="1">
      <alignment horizontal="right"/>
    </xf>
    <xf numFmtId="0" fontId="33" fillId="0" borderId="0" xfId="0" applyFont="1" applyBorder="1"/>
    <xf numFmtId="0" fontId="25" fillId="0" borderId="0" xfId="0" applyFont="1" applyBorder="1" applyAlignment="1">
      <alignment horizontal="center" vertical="center"/>
    </xf>
    <xf numFmtId="0" fontId="28" fillId="0" borderId="0" xfId="0" applyFont="1" applyFill="1" applyBorder="1" applyAlignment="1">
      <alignment horizontal="center" vertical="center"/>
    </xf>
    <xf numFmtId="182" fontId="29" fillId="0" borderId="0" xfId="0" applyNumberFormat="1" applyFont="1" applyBorder="1" applyAlignment="1">
      <alignment horizontal="right" vertical="center"/>
    </xf>
    <xf numFmtId="180" fontId="34" fillId="0" borderId="0" xfId="0" applyNumberFormat="1" applyFont="1" applyBorder="1"/>
    <xf numFmtId="184" fontId="29" fillId="0" borderId="0" xfId="0" applyNumberFormat="1" applyFont="1" applyBorder="1" applyAlignment="1">
      <alignment horizontal="right" vertical="center"/>
    </xf>
    <xf numFmtId="184" fontId="33" fillId="0" borderId="0" xfId="0" applyNumberFormat="1" applyFont="1" applyBorder="1"/>
    <xf numFmtId="182" fontId="29" fillId="0" borderId="0" xfId="0" applyNumberFormat="1" applyFont="1" applyFill="1" applyBorder="1" applyAlignment="1">
      <alignment horizontal="right" vertical="center" shrinkToFit="1"/>
    </xf>
    <xf numFmtId="204" fontId="33" fillId="0" borderId="0" xfId="0" applyNumberFormat="1" applyFont="1" applyBorder="1"/>
    <xf numFmtId="0" fontId="28" fillId="0" borderId="0" xfId="0" applyFont="1" applyBorder="1" applyAlignment="1">
      <alignment horizontal="center"/>
    </xf>
    <xf numFmtId="187" fontId="29" fillId="0" borderId="0" xfId="0" applyNumberFormat="1" applyFont="1" applyBorder="1" applyAlignment="1">
      <alignment horizontal="right" vertical="center"/>
    </xf>
    <xf numFmtId="184" fontId="33" fillId="0" borderId="0" xfId="5" applyNumberFormat="1" applyFont="1" applyBorder="1" applyAlignment="1">
      <alignment horizontal="left"/>
    </xf>
    <xf numFmtId="187" fontId="33" fillId="0" borderId="0" xfId="0" applyNumberFormat="1" applyFont="1" applyBorder="1"/>
    <xf numFmtId="183" fontId="29" fillId="0" borderId="0" xfId="0" applyNumberFormat="1" applyFont="1" applyBorder="1" applyAlignment="1">
      <alignment horizontal="right" vertical="center"/>
    </xf>
    <xf numFmtId="0" fontId="35" fillId="0" borderId="0" xfId="0" applyFont="1" applyBorder="1"/>
    <xf numFmtId="0" fontId="33" fillId="0" borderId="0" xfId="0" applyFont="1" applyBorder="1" applyAlignment="1">
      <alignment horizontal="right"/>
    </xf>
    <xf numFmtId="190" fontId="25" fillId="0" borderId="0" xfId="0" applyNumberFormat="1" applyFont="1" applyBorder="1" applyAlignment="1">
      <alignment horizontal="center" vertical="center"/>
    </xf>
    <xf numFmtId="190" fontId="25" fillId="0" borderId="0" xfId="4" applyNumberFormat="1" applyFont="1" applyFill="1" applyBorder="1" applyAlignment="1">
      <alignment horizontal="center" vertical="center"/>
    </xf>
    <xf numFmtId="190" fontId="25" fillId="0" borderId="0" xfId="0" applyNumberFormat="1" applyFont="1" applyFill="1" applyBorder="1" applyAlignment="1">
      <alignment horizontal="center" vertical="center"/>
    </xf>
    <xf numFmtId="178" fontId="25" fillId="0" borderId="0" xfId="4" applyNumberFormat="1" applyFont="1" applyFill="1" applyBorder="1" applyAlignment="1">
      <alignment horizontal="center" vertical="center"/>
    </xf>
    <xf numFmtId="188" fontId="25" fillId="0" borderId="0" xfId="4" applyNumberFormat="1" applyFont="1" applyFill="1" applyBorder="1" applyAlignment="1">
      <alignment horizontal="center" vertical="center"/>
    </xf>
    <xf numFmtId="188" fontId="25" fillId="0" borderId="0" xfId="0" applyNumberFormat="1" applyFont="1" applyFill="1" applyBorder="1" applyAlignment="1">
      <alignment horizontal="center" vertical="center"/>
    </xf>
    <xf numFmtId="191" fontId="25" fillId="0" borderId="0" xfId="0" applyNumberFormat="1" applyFont="1" applyBorder="1" applyAlignment="1">
      <alignment horizontal="center" vertical="center"/>
    </xf>
    <xf numFmtId="191" fontId="25" fillId="0" borderId="0" xfId="4" applyNumberFormat="1" applyFont="1" applyFill="1" applyBorder="1" applyAlignment="1">
      <alignment horizontal="center" vertical="center"/>
    </xf>
    <xf numFmtId="191" fontId="25" fillId="0" borderId="0" xfId="0" applyNumberFormat="1" applyFont="1" applyFill="1" applyBorder="1" applyAlignment="1">
      <alignment horizontal="center" vertical="center"/>
    </xf>
    <xf numFmtId="203" fontId="33" fillId="0" borderId="0" xfId="0" applyNumberFormat="1" applyFont="1" applyBorder="1"/>
    <xf numFmtId="191" fontId="25" fillId="0" borderId="0" xfId="0" applyNumberFormat="1" applyFont="1" applyBorder="1" applyAlignment="1">
      <alignment vertical="center"/>
    </xf>
    <xf numFmtId="177" fontId="25" fillId="0" borderId="0" xfId="0" applyNumberFormat="1" applyFont="1" applyBorder="1" applyAlignment="1">
      <alignment vertical="center"/>
    </xf>
    <xf numFmtId="192" fontId="25" fillId="0" borderId="0" xfId="0" applyNumberFormat="1" applyFont="1" applyBorder="1" applyAlignment="1">
      <alignment vertical="center"/>
    </xf>
    <xf numFmtId="177" fontId="25" fillId="0" borderId="0" xfId="0" applyNumberFormat="1" applyFont="1" applyBorder="1" applyAlignment="1">
      <alignment horizontal="right" vertical="center"/>
    </xf>
    <xf numFmtId="191" fontId="34" fillId="0" borderId="0" xfId="0" applyNumberFormat="1" applyFont="1" applyBorder="1"/>
    <xf numFmtId="0" fontId="36" fillId="0" borderId="0" xfId="0" applyFont="1" applyBorder="1" applyAlignment="1">
      <alignment horizontal="left"/>
    </xf>
    <xf numFmtId="203" fontId="33" fillId="0" borderId="0" xfId="0" applyNumberFormat="1" applyFont="1" applyBorder="1" applyAlignment="1">
      <alignment horizontal="right"/>
    </xf>
    <xf numFmtId="192" fontId="25" fillId="0" borderId="0" xfId="0" applyNumberFormat="1" applyFont="1" applyBorder="1" applyAlignment="1">
      <alignment horizontal="right" vertical="center"/>
    </xf>
    <xf numFmtId="191" fontId="33" fillId="0" borderId="0" xfId="0" applyNumberFormat="1" applyFont="1" applyBorder="1"/>
    <xf numFmtId="178" fontId="2" fillId="0" borderId="61" xfId="0" applyNumberFormat="1" applyFont="1" applyFill="1" applyBorder="1" applyAlignment="1">
      <alignment horizontal="right" vertical="center"/>
    </xf>
    <xf numFmtId="178" fontId="2" fillId="0" borderId="38" xfId="0" applyNumberFormat="1" applyFont="1" applyFill="1" applyBorder="1" applyAlignment="1">
      <alignment horizontal="right" vertical="center"/>
    </xf>
    <xf numFmtId="178" fontId="2" fillId="0" borderId="37" xfId="0" applyNumberFormat="1" applyFont="1" applyFill="1" applyBorder="1" applyAlignment="1">
      <alignment horizontal="right" vertical="center"/>
    </xf>
    <xf numFmtId="178" fontId="2" fillId="0" borderId="42" xfId="0" applyNumberFormat="1" applyFont="1" applyFill="1" applyBorder="1" applyAlignment="1">
      <alignment horizontal="right" vertical="center"/>
    </xf>
    <xf numFmtId="196" fontId="2" fillId="0" borderId="49" xfId="0" applyNumberFormat="1" applyFont="1" applyFill="1" applyBorder="1" applyAlignment="1">
      <alignment horizontal="right" vertical="center"/>
    </xf>
    <xf numFmtId="196" fontId="2" fillId="0" borderId="25" xfId="0" applyNumberFormat="1" applyFont="1" applyFill="1" applyBorder="1" applyAlignment="1">
      <alignment horizontal="right" vertical="center"/>
    </xf>
    <xf numFmtId="178" fontId="2" fillId="0" borderId="49"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2" fillId="0" borderId="26" xfId="0" applyFont="1" applyFill="1" applyBorder="1" applyAlignment="1">
      <alignment horizontal="center" vertical="center"/>
    </xf>
    <xf numFmtId="0" fontId="2" fillId="0" borderId="29" xfId="0" applyFont="1" applyFill="1" applyBorder="1" applyAlignment="1">
      <alignment horizontal="center" vertical="center"/>
    </xf>
    <xf numFmtId="176" fontId="2" fillId="0" borderId="2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lignment vertical="top" wrapText="1"/>
    </xf>
    <xf numFmtId="176" fontId="2" fillId="0" borderId="18"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33"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30" xfId="0"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89" xfId="0" applyNumberFormat="1" applyFont="1" applyFill="1" applyBorder="1" applyAlignment="1">
      <alignment horizontal="center" vertical="center"/>
    </xf>
    <xf numFmtId="181" fontId="2" fillId="0" borderId="86" xfId="0" applyNumberFormat="1" applyFont="1" applyFill="1" applyBorder="1" applyAlignment="1">
      <alignment horizontal="right" vertical="center"/>
    </xf>
    <xf numFmtId="181" fontId="2" fillId="0" borderId="89" xfId="0" applyNumberFormat="1" applyFont="1" applyFill="1" applyBorder="1" applyAlignment="1">
      <alignment horizontal="right" vertical="center"/>
    </xf>
    <xf numFmtId="0" fontId="2" fillId="0" borderId="86" xfId="0" applyFont="1" applyFill="1" applyBorder="1" applyAlignment="1">
      <alignment vertical="center"/>
    </xf>
    <xf numFmtId="0" fontId="2" fillId="0" borderId="88" xfId="0" applyFont="1" applyFill="1" applyBorder="1" applyAlignment="1">
      <alignment vertical="center"/>
    </xf>
    <xf numFmtId="181" fontId="2" fillId="0" borderId="2" xfId="0" applyNumberFormat="1" applyFont="1" applyFill="1" applyBorder="1" applyAlignment="1">
      <alignment vertical="center"/>
    </xf>
    <xf numFmtId="0" fontId="2" fillId="0" borderId="5" xfId="0" applyFont="1" applyFill="1" applyBorder="1" applyAlignment="1">
      <alignment horizontal="justify" vertical="center" indent="1"/>
    </xf>
    <xf numFmtId="0" fontId="2" fillId="0" borderId="58" xfId="0" applyFont="1" applyFill="1" applyBorder="1" applyAlignment="1">
      <alignment horizontal="justify" vertical="center" indent="1"/>
    </xf>
    <xf numFmtId="0" fontId="2" fillId="0" borderId="5" xfId="0" applyFont="1" applyFill="1" applyBorder="1" applyAlignment="1">
      <alignment horizontal="left" vertical="center" indent="1"/>
    </xf>
    <xf numFmtId="0" fontId="2" fillId="0" borderId="46" xfId="0" applyFont="1" applyFill="1" applyBorder="1" applyAlignment="1">
      <alignment horizontal="left" vertical="center" indent="1"/>
    </xf>
    <xf numFmtId="49" fontId="2" fillId="0" borderId="1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6" xfId="0" applyNumberFormat="1" applyFont="1" applyFill="1" applyBorder="1" applyAlignment="1">
      <alignment vertical="center"/>
    </xf>
    <xf numFmtId="181" fontId="2" fillId="0" borderId="5"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0" fontId="26" fillId="0" borderId="5" xfId="0" applyFont="1" applyFill="1" applyBorder="1" applyAlignment="1">
      <alignment horizontal="left" vertical="center"/>
    </xf>
    <xf numFmtId="0" fontId="26" fillId="0" borderId="46"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80" fontId="2" fillId="0" borderId="18" xfId="0" applyNumberFormat="1" applyFont="1" applyFill="1" applyBorder="1" applyAlignment="1">
      <alignment horizontal="right" vertical="center"/>
    </xf>
    <xf numFmtId="180" fontId="2" fillId="0" borderId="87" xfId="0" applyNumberFormat="1" applyFont="1" applyFill="1" applyBorder="1" applyAlignment="1">
      <alignment horizontal="right" vertical="center"/>
    </xf>
    <xf numFmtId="180" fontId="2" fillId="0" borderId="27" xfId="0" applyNumberFormat="1" applyFont="1" applyFill="1" applyBorder="1" applyAlignment="1">
      <alignment horizontal="right" vertical="center"/>
    </xf>
    <xf numFmtId="181" fontId="4" fillId="0" borderId="1" xfId="0" applyNumberFormat="1" applyFont="1" applyFill="1" applyBorder="1" applyAlignment="1">
      <alignment vertical="center"/>
    </xf>
    <xf numFmtId="49" fontId="4" fillId="0" borderId="57"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91" fontId="2" fillId="0" borderId="12" xfId="0" applyNumberFormat="1" applyFont="1" applyFill="1" applyBorder="1" applyAlignment="1">
      <alignment horizontal="right" vertical="center"/>
    </xf>
    <xf numFmtId="191" fontId="2" fillId="0" borderId="38" xfId="0" applyNumberFormat="1" applyFont="1" applyFill="1" applyBorder="1" applyAlignment="1">
      <alignment horizontal="right" vertical="center"/>
    </xf>
    <xf numFmtId="191" fontId="2" fillId="0" borderId="49" xfId="0" applyNumberFormat="1" applyFont="1" applyFill="1" applyBorder="1" applyAlignment="1">
      <alignment horizontal="right" vertical="center"/>
    </xf>
    <xf numFmtId="191" fontId="2" fillId="0" borderId="25" xfId="0" applyNumberFormat="1" applyFont="1" applyFill="1" applyBorder="1" applyAlignment="1">
      <alignment horizontal="right" vertical="center"/>
    </xf>
    <xf numFmtId="0" fontId="22" fillId="0" borderId="25" xfId="0" applyFont="1" applyFill="1" applyBorder="1" applyAlignment="1">
      <alignment horizontal="left" vertical="center"/>
    </xf>
    <xf numFmtId="191" fontId="2" fillId="0" borderId="37" xfId="0" applyNumberFormat="1" applyFont="1" applyFill="1" applyBorder="1" applyAlignment="1">
      <alignment horizontal="right" vertical="center"/>
    </xf>
    <xf numFmtId="191" fontId="2" fillId="0" borderId="42" xfId="0" applyNumberFormat="1" applyFont="1" applyFill="1" applyBorder="1" applyAlignment="1">
      <alignment horizontal="right"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11" xfId="0" applyFont="1" applyFill="1" applyBorder="1" applyAlignment="1">
      <alignment horizontal="center" vertical="center"/>
    </xf>
    <xf numFmtId="183" fontId="2" fillId="0" borderId="0" xfId="1" applyNumberFormat="1" applyFont="1" applyFill="1" applyBorder="1" applyAlignment="1" applyProtection="1">
      <alignment horizontal="right" vertical="center"/>
    </xf>
    <xf numFmtId="0" fontId="2" fillId="0" borderId="13" xfId="0" applyFont="1" applyFill="1" applyBorder="1" applyAlignment="1">
      <alignment horizontal="center" vertical="center"/>
    </xf>
    <xf numFmtId="183" fontId="2" fillId="0" borderId="25" xfId="1" applyNumberFormat="1" applyFont="1" applyFill="1" applyBorder="1" applyAlignment="1" applyProtection="1">
      <alignment horizontal="right" vertical="center"/>
    </xf>
    <xf numFmtId="183" fontId="2" fillId="0" borderId="6" xfId="1" applyNumberFormat="1" applyFont="1" applyFill="1" applyBorder="1" applyAlignment="1" applyProtection="1">
      <alignment horizontal="right" vertical="center" indent="1"/>
    </xf>
    <xf numFmtId="183" fontId="2" fillId="0" borderId="91" xfId="1" applyNumberFormat="1" applyFont="1" applyFill="1" applyBorder="1" applyAlignment="1" applyProtection="1">
      <alignment horizontal="right" vertical="center" indent="1"/>
    </xf>
    <xf numFmtId="183" fontId="2" fillId="0" borderId="55" xfId="1" applyNumberFormat="1" applyFont="1" applyFill="1" applyBorder="1" applyAlignment="1" applyProtection="1">
      <alignment horizontal="right" vertical="center" indent="1"/>
    </xf>
    <xf numFmtId="183" fontId="2" fillId="0" borderId="38" xfId="1" applyNumberFormat="1" applyFont="1" applyFill="1" applyBorder="1" applyAlignment="1" applyProtection="1">
      <alignment horizontal="right" vertical="center" indent="1"/>
    </xf>
    <xf numFmtId="183" fontId="2" fillId="0" borderId="0" xfId="1" applyNumberFormat="1" applyFont="1" applyFill="1" applyBorder="1" applyAlignment="1" applyProtection="1">
      <alignment horizontal="right" vertical="center" indent="1"/>
    </xf>
    <xf numFmtId="183" fontId="2" fillId="0" borderId="25" xfId="1" applyNumberFormat="1" applyFont="1" applyFill="1" applyBorder="1" applyAlignment="1" applyProtection="1">
      <alignment horizontal="right" vertical="center" indent="1"/>
    </xf>
    <xf numFmtId="0" fontId="4" fillId="0" borderId="22" xfId="0" applyFont="1" applyFill="1" applyBorder="1" applyAlignment="1">
      <alignment horizontal="center" vertical="center"/>
    </xf>
    <xf numFmtId="0" fontId="4" fillId="0" borderId="26" xfId="0" applyFont="1" applyFill="1" applyBorder="1" applyAlignment="1">
      <alignment horizontal="center" vertical="center"/>
    </xf>
    <xf numFmtId="183" fontId="4" fillId="0" borderId="18" xfId="1" applyNumberFormat="1" applyFont="1" applyFill="1" applyBorder="1" applyAlignment="1" applyProtection="1">
      <alignment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182" fontId="2" fillId="0" borderId="18" xfId="0" applyNumberFormat="1" applyFont="1" applyFill="1" applyBorder="1" applyAlignment="1">
      <alignment horizontal="right" vertical="center" shrinkToFit="1"/>
    </xf>
    <xf numFmtId="182" fontId="2" fillId="0" borderId="0" xfId="0" applyNumberFormat="1" applyFont="1" applyFill="1" applyBorder="1" applyAlignment="1">
      <alignment horizontal="right" vertical="center" shrinkToFit="1"/>
    </xf>
    <xf numFmtId="0" fontId="2" fillId="0" borderId="3" xfId="0" applyFont="1" applyFill="1" applyBorder="1" applyAlignment="1">
      <alignment horizontal="center" vertical="center"/>
    </xf>
    <xf numFmtId="0" fontId="2" fillId="0" borderId="25" xfId="0" applyFont="1" applyFill="1" applyBorder="1" applyAlignment="1">
      <alignment horizontal="right" vertical="center"/>
    </xf>
    <xf numFmtId="0" fontId="2" fillId="0" borderId="10" xfId="0" applyFont="1" applyFill="1" applyBorder="1" applyAlignment="1">
      <alignment horizontal="center" vertical="center"/>
    </xf>
    <xf numFmtId="183" fontId="4" fillId="0" borderId="21" xfId="1" applyNumberFormat="1" applyFont="1" applyFill="1" applyBorder="1" applyAlignment="1" applyProtection="1">
      <alignment vertical="center"/>
    </xf>
    <xf numFmtId="183" fontId="4" fillId="0" borderId="19" xfId="1" applyNumberFormat="1" applyFont="1" applyFill="1" applyBorder="1" applyAlignment="1" applyProtection="1">
      <alignment vertical="center"/>
    </xf>
    <xf numFmtId="182" fontId="4" fillId="0" borderId="25" xfId="0" applyNumberFormat="1" applyFont="1" applyFill="1" applyBorder="1" applyAlignment="1">
      <alignment horizontal="center" vertical="center" shrinkToFit="1"/>
    </xf>
    <xf numFmtId="0" fontId="9" fillId="0" borderId="0" xfId="0" applyFont="1" applyFill="1" applyBorder="1" applyAlignment="1">
      <alignment vertical="center"/>
    </xf>
    <xf numFmtId="0" fontId="9" fillId="0" borderId="5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3" xfId="0" applyFont="1" applyFill="1" applyBorder="1" applyAlignment="1">
      <alignment horizontal="center" vertical="center"/>
    </xf>
    <xf numFmtId="0" fontId="22" fillId="0" borderId="0" xfId="0" applyFont="1" applyFill="1" applyBorder="1" applyAlignment="1">
      <alignment vertical="top"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31" xfId="0" applyFont="1" applyFill="1" applyBorder="1" applyAlignment="1">
      <alignment horizontal="center" vertical="center"/>
    </xf>
    <xf numFmtId="0" fontId="2" fillId="0" borderId="0" xfId="4" applyFont="1" applyFill="1" applyBorder="1" applyAlignment="1">
      <alignment horizontal="center" vertical="center"/>
    </xf>
    <xf numFmtId="0" fontId="2"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2" fillId="0" borderId="5"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6" xfId="4" applyFont="1" applyFill="1" applyBorder="1" applyAlignment="1">
      <alignment horizontal="center" vertical="center" wrapText="1"/>
    </xf>
    <xf numFmtId="0" fontId="2" fillId="0" borderId="6" xfId="4" applyFont="1" applyFill="1" applyBorder="1" applyAlignment="1">
      <alignment horizontal="center" vertical="center"/>
    </xf>
    <xf numFmtId="0" fontId="2" fillId="0" borderId="34" xfId="3"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0" xfId="0" applyFont="1" applyFill="1" applyAlignment="1">
      <alignment horizontal="left" vertical="center"/>
    </xf>
    <xf numFmtId="0" fontId="2" fillId="0" borderId="6" xfId="3" applyFont="1" applyFill="1" applyBorder="1" applyAlignment="1">
      <alignment horizontal="center" vertical="center" wrapText="1"/>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0" fontId="2" fillId="0" borderId="91" xfId="3" applyFont="1" applyFill="1" applyBorder="1" applyAlignment="1">
      <alignment horizontal="center" vertical="center" wrapText="1"/>
    </xf>
    <xf numFmtId="183" fontId="25" fillId="0" borderId="0" xfId="0" applyNumberFormat="1" applyFont="1" applyFill="1" applyBorder="1" applyAlignment="1" applyProtection="1">
      <alignment horizontal="right" vertical="center"/>
      <protection locked="0"/>
    </xf>
    <xf numFmtId="192" fontId="25" fillId="0" borderId="0" xfId="0" applyNumberFormat="1" applyFont="1" applyFill="1" applyBorder="1" applyAlignment="1">
      <alignment horizontal="right" vertical="center"/>
    </xf>
    <xf numFmtId="183" fontId="25" fillId="0" borderId="0" xfId="0" applyNumberFormat="1" applyFont="1" applyFill="1" applyBorder="1" applyAlignment="1">
      <alignment horizontal="right" vertical="center"/>
    </xf>
    <xf numFmtId="192" fontId="25" fillId="0" borderId="0" xfId="0" applyNumberFormat="1" applyFont="1" applyFill="1" applyBorder="1" applyAlignment="1" applyProtection="1">
      <alignment horizontal="right" vertical="center"/>
      <protection locked="0"/>
    </xf>
    <xf numFmtId="0" fontId="25" fillId="0" borderId="0" xfId="0" applyFont="1" applyFill="1" applyBorder="1" applyAlignment="1">
      <alignment horizontal="center" vertical="center"/>
    </xf>
    <xf numFmtId="177" fontId="29" fillId="0" borderId="0" xfId="0" applyNumberFormat="1" applyFont="1" applyFill="1" applyBorder="1" applyAlignment="1">
      <alignment horizontal="center" vertical="center"/>
    </xf>
    <xf numFmtId="193" fontId="2" fillId="0" borderId="72" xfId="0" applyNumberFormat="1" applyFont="1" applyFill="1" applyBorder="1" applyAlignment="1">
      <alignment horizontal="right" vertical="center"/>
    </xf>
    <xf numFmtId="193" fontId="2" fillId="0" borderId="73" xfId="0" applyNumberFormat="1" applyFont="1" applyFill="1" applyBorder="1" applyAlignment="1">
      <alignment horizontal="right" vertical="center"/>
    </xf>
    <xf numFmtId="183" fontId="2" fillId="0" borderId="29" xfId="0" applyNumberFormat="1" applyFont="1" applyFill="1" applyBorder="1" applyAlignment="1">
      <alignment horizontal="right" vertical="center"/>
    </xf>
    <xf numFmtId="183" fontId="2" fillId="0" borderId="77" xfId="0" applyNumberFormat="1" applyFont="1" applyFill="1" applyBorder="1" applyAlignment="1">
      <alignment horizontal="right" vertical="center"/>
    </xf>
    <xf numFmtId="195" fontId="2" fillId="0" borderId="71" xfId="0" applyNumberFormat="1" applyFont="1" applyFill="1" applyBorder="1" applyAlignment="1">
      <alignment horizontal="center" vertical="center"/>
    </xf>
    <xf numFmtId="195" fontId="2" fillId="0" borderId="63" xfId="0" applyNumberFormat="1" applyFont="1" applyFill="1" applyBorder="1" applyAlignment="1">
      <alignment horizontal="center" vertical="center"/>
    </xf>
    <xf numFmtId="183" fontId="25" fillId="0" borderId="0" xfId="0" applyNumberFormat="1" applyFont="1" applyFill="1" applyBorder="1" applyAlignment="1" applyProtection="1">
      <alignment horizontal="right" vertical="center"/>
    </xf>
    <xf numFmtId="49" fontId="2" fillId="0" borderId="0" xfId="0" applyNumberFormat="1" applyFont="1" applyFill="1" applyBorder="1" applyAlignment="1">
      <alignment horizontal="left" vertical="center"/>
    </xf>
    <xf numFmtId="193" fontId="2" fillId="0" borderId="95" xfId="0" applyNumberFormat="1" applyFont="1" applyFill="1" applyBorder="1" applyAlignment="1">
      <alignment horizontal="right" vertical="center"/>
    </xf>
    <xf numFmtId="193" fontId="2" fillId="0" borderId="14" xfId="0" applyNumberFormat="1" applyFont="1" applyFill="1" applyBorder="1" applyAlignment="1">
      <alignment horizontal="right" vertical="center"/>
    </xf>
    <xf numFmtId="193" fontId="2" fillId="0" borderId="75" xfId="0" applyNumberFormat="1" applyFont="1" applyFill="1" applyBorder="1" applyAlignment="1">
      <alignment horizontal="right" vertical="center"/>
    </xf>
    <xf numFmtId="193" fontId="2" fillId="0" borderId="76" xfId="0" applyNumberFormat="1" applyFont="1" applyFill="1" applyBorder="1" applyAlignment="1">
      <alignment horizontal="right" vertical="center"/>
    </xf>
    <xf numFmtId="195" fontId="2" fillId="0" borderId="95" xfId="0" applyNumberFormat="1" applyFont="1" applyFill="1" applyBorder="1" applyAlignment="1">
      <alignment horizontal="center" vertical="center"/>
    </xf>
    <xf numFmtId="195" fontId="2" fillId="0" borderId="14" xfId="0" applyNumberFormat="1" applyFont="1" applyFill="1" applyBorder="1" applyAlignment="1">
      <alignment horizontal="center" vertical="center"/>
    </xf>
    <xf numFmtId="195" fontId="2" fillId="0" borderId="95" xfId="0" applyNumberFormat="1" applyFont="1" applyFill="1" applyBorder="1" applyAlignment="1">
      <alignment horizontal="right" vertical="center"/>
    </xf>
    <xf numFmtId="195" fontId="2" fillId="0" borderId="14" xfId="0" applyNumberFormat="1" applyFont="1" applyFill="1" applyBorder="1" applyAlignment="1">
      <alignment horizontal="right" vertical="center"/>
    </xf>
    <xf numFmtId="183" fontId="2" fillId="0" borderId="72" xfId="0" applyNumberFormat="1" applyFont="1" applyFill="1" applyBorder="1" applyAlignment="1">
      <alignment horizontal="center" vertical="center"/>
    </xf>
    <xf numFmtId="183" fontId="2" fillId="0" borderId="73" xfId="0" applyNumberFormat="1" applyFont="1" applyFill="1" applyBorder="1" applyAlignment="1">
      <alignment horizontal="center" vertical="center"/>
    </xf>
    <xf numFmtId="193" fontId="2" fillId="0" borderId="72" xfId="0" applyNumberFormat="1" applyFont="1" applyFill="1" applyBorder="1" applyAlignment="1">
      <alignment horizontal="center" vertical="center"/>
    </xf>
    <xf numFmtId="193" fontId="2" fillId="0" borderId="73" xfId="0" applyNumberFormat="1" applyFont="1" applyFill="1" applyBorder="1" applyAlignment="1">
      <alignment horizontal="center" vertical="center"/>
    </xf>
    <xf numFmtId="183" fontId="2" fillId="0" borderId="72" xfId="0" applyNumberFormat="1" applyFont="1" applyFill="1" applyBorder="1" applyAlignment="1">
      <alignment horizontal="right" vertical="center"/>
    </xf>
    <xf numFmtId="183" fontId="2" fillId="0" borderId="73" xfId="0" applyNumberFormat="1" applyFont="1" applyFill="1" applyBorder="1" applyAlignment="1">
      <alignment horizontal="right" vertical="center"/>
    </xf>
    <xf numFmtId="195" fontId="4" fillId="0" borderId="96" xfId="0" applyNumberFormat="1" applyFont="1" applyFill="1" applyBorder="1" applyAlignment="1">
      <alignment horizontal="right" vertical="center"/>
    </xf>
    <xf numFmtId="195" fontId="4" fillId="0" borderId="97" xfId="0" applyNumberFormat="1" applyFont="1" applyFill="1" applyBorder="1" applyAlignment="1">
      <alignment horizontal="right" vertical="center"/>
    </xf>
    <xf numFmtId="195" fontId="4" fillId="0" borderId="42" xfId="0" applyNumberFormat="1" applyFont="1" applyFill="1" applyBorder="1" applyAlignment="1">
      <alignment horizontal="right" vertical="center"/>
    </xf>
    <xf numFmtId="195" fontId="4" fillId="0" borderId="55" xfId="0" applyNumberFormat="1" applyFont="1" applyFill="1" applyBorder="1" applyAlignment="1">
      <alignment horizontal="right" vertical="center"/>
    </xf>
    <xf numFmtId="0" fontId="2" fillId="0" borderId="57" xfId="0" applyFont="1" applyFill="1" applyBorder="1" applyAlignment="1">
      <alignment horizontal="center" vertical="center" wrapText="1"/>
    </xf>
    <xf numFmtId="0" fontId="2" fillId="0" borderId="74" xfId="0" applyFont="1" applyFill="1" applyBorder="1" applyAlignment="1">
      <alignment horizontal="center" vertical="center" wrapText="1"/>
    </xf>
    <xf numFmtId="195" fontId="2" fillId="0" borderId="94" xfId="0" applyNumberFormat="1" applyFont="1" applyFill="1" applyBorder="1" applyAlignment="1">
      <alignment horizontal="center" vertical="center"/>
    </xf>
    <xf numFmtId="195" fontId="2" fillId="0" borderId="62" xfId="0" applyNumberFormat="1"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3" xfId="0" applyFont="1" applyFill="1" applyBorder="1" applyAlignment="1">
      <alignment horizontal="center" vertical="center" wrapText="1"/>
    </xf>
    <xf numFmtId="183" fontId="2" fillId="0" borderId="26" xfId="0" applyNumberFormat="1" applyFont="1" applyFill="1" applyBorder="1" applyAlignment="1">
      <alignment horizontal="center" vertical="center"/>
    </xf>
    <xf numFmtId="195" fontId="2" fillId="0" borderId="70" xfId="0" applyNumberFormat="1" applyFont="1" applyFill="1" applyBorder="1" applyAlignment="1">
      <alignment horizontal="center" vertical="center"/>
    </xf>
    <xf numFmtId="195" fontId="2" fillId="0" borderId="2" xfId="0" applyNumberFormat="1" applyFont="1" applyFill="1" applyBorder="1" applyAlignment="1">
      <alignment horizontal="center" vertical="center"/>
    </xf>
    <xf numFmtId="195" fontId="4" fillId="0" borderId="70" xfId="0" applyNumberFormat="1" applyFont="1" applyFill="1" applyBorder="1" applyAlignment="1">
      <alignment horizontal="right" vertical="center"/>
    </xf>
    <xf numFmtId="195" fontId="4" fillId="0" borderId="2" xfId="0" applyNumberFormat="1" applyFont="1" applyFill="1" applyBorder="1" applyAlignment="1">
      <alignment horizontal="right" vertical="center"/>
    </xf>
    <xf numFmtId="183" fontId="2" fillId="0" borderId="26" xfId="0" applyNumberFormat="1" applyFont="1" applyFill="1" applyBorder="1" applyAlignment="1">
      <alignment horizontal="right" vertical="center"/>
    </xf>
    <xf numFmtId="183" fontId="2" fillId="0" borderId="69" xfId="0" applyNumberFormat="1" applyFont="1" applyFill="1" applyBorder="1" applyAlignment="1">
      <alignment horizontal="right" vertical="center"/>
    </xf>
    <xf numFmtId="194" fontId="2" fillId="0" borderId="72" xfId="0" applyNumberFormat="1" applyFont="1" applyFill="1" applyBorder="1" applyAlignment="1">
      <alignment horizontal="right" vertical="center"/>
    </xf>
    <xf numFmtId="194" fontId="2" fillId="0" borderId="73" xfId="0" applyNumberFormat="1" applyFont="1" applyFill="1" applyBorder="1" applyAlignment="1">
      <alignment horizontal="right" vertical="center"/>
    </xf>
    <xf numFmtId="194" fontId="4" fillId="0" borderId="26" xfId="0" applyNumberFormat="1" applyFont="1" applyFill="1" applyBorder="1" applyAlignment="1">
      <alignment horizontal="right" vertical="center"/>
    </xf>
    <xf numFmtId="194" fontId="4" fillId="0" borderId="2" xfId="0" applyNumberFormat="1" applyFont="1" applyFill="1" applyBorder="1" applyAlignment="1">
      <alignment horizontal="right" vertical="center"/>
    </xf>
    <xf numFmtId="194" fontId="4" fillId="0" borderId="72" xfId="0" applyNumberFormat="1" applyFont="1" applyFill="1" applyBorder="1" applyAlignment="1">
      <alignment horizontal="right" vertical="center"/>
    </xf>
    <xf numFmtId="194" fontId="4" fillId="0" borderId="69" xfId="0" applyNumberFormat="1" applyFont="1" applyFill="1" applyBorder="1" applyAlignment="1">
      <alignment horizontal="right" vertical="center"/>
    </xf>
    <xf numFmtId="191" fontId="2" fillId="0" borderId="5" xfId="0" applyNumberFormat="1" applyFont="1" applyFill="1" applyBorder="1" applyAlignment="1">
      <alignment horizontal="right" vertical="center"/>
    </xf>
    <xf numFmtId="191" fontId="2" fillId="0" borderId="0" xfId="0" applyNumberFormat="1" applyFont="1" applyFill="1" applyBorder="1" applyAlignment="1">
      <alignment horizontal="right" vertical="center"/>
    </xf>
    <xf numFmtId="0" fontId="4" fillId="0" borderId="8" xfId="0" applyFont="1" applyFill="1" applyBorder="1" applyAlignment="1">
      <alignment horizontal="center" vertical="center"/>
    </xf>
    <xf numFmtId="191" fontId="4" fillId="0" borderId="34" xfId="0" applyNumberFormat="1" applyFont="1" applyFill="1" applyBorder="1" applyAlignment="1">
      <alignment horizontal="right" vertical="center"/>
    </xf>
    <xf numFmtId="0" fontId="4" fillId="0" borderId="0" xfId="0" applyFont="1" applyFill="1" applyAlignment="1">
      <alignment horizontal="right" vertical="center"/>
    </xf>
    <xf numFmtId="191" fontId="2" fillId="0" borderId="5" xfId="0" applyNumberFormat="1" applyFont="1" applyFill="1" applyBorder="1" applyAlignment="1">
      <alignment horizontal="center" vertical="center"/>
    </xf>
    <xf numFmtId="191" fontId="2" fillId="0" borderId="0" xfId="0" applyNumberFormat="1" applyFont="1" applyFill="1" applyBorder="1" applyAlignment="1">
      <alignment horizontal="center" vertical="center"/>
    </xf>
    <xf numFmtId="0" fontId="2" fillId="0" borderId="64" xfId="0" applyFont="1" applyFill="1" applyBorder="1" applyAlignment="1">
      <alignment horizontal="center" vertical="center"/>
    </xf>
    <xf numFmtId="0" fontId="2" fillId="0" borderId="40" xfId="0" applyFont="1" applyFill="1" applyBorder="1" applyAlignment="1">
      <alignment horizontal="center" vertical="center"/>
    </xf>
    <xf numFmtId="191" fontId="2" fillId="0" borderId="27" xfId="0" applyNumberFormat="1" applyFont="1" applyFill="1" applyBorder="1" applyAlignment="1">
      <alignment horizontal="right" vertical="center"/>
    </xf>
    <xf numFmtId="191" fontId="2" fillId="0" borderId="18" xfId="0" applyNumberFormat="1" applyFont="1" applyFill="1" applyBorder="1" applyAlignment="1">
      <alignment horizontal="right" vertical="center"/>
    </xf>
    <xf numFmtId="0" fontId="8" fillId="0" borderId="16" xfId="0" applyFont="1" applyFill="1" applyBorder="1" applyAlignment="1">
      <alignment horizontal="center" vertical="center"/>
    </xf>
    <xf numFmtId="0" fontId="8" fillId="0" borderId="26" xfId="0" applyFont="1" applyFill="1" applyBorder="1" applyAlignment="1">
      <alignment horizontal="center" vertical="center"/>
    </xf>
    <xf numFmtId="0" fontId="2" fillId="0" borderId="31" xfId="0" applyFont="1" applyFill="1" applyBorder="1" applyAlignment="1">
      <alignment horizontal="center" vertical="center"/>
    </xf>
    <xf numFmtId="0" fontId="25" fillId="0" borderId="0" xfId="0" applyFont="1" applyFill="1" applyBorder="1" applyAlignment="1">
      <alignment horizontal="center" vertical="center" wrapText="1"/>
    </xf>
    <xf numFmtId="183" fontId="25" fillId="0" borderId="0" xfId="0" applyNumberFormat="1" applyFont="1" applyFill="1" applyBorder="1" applyAlignment="1">
      <alignment horizontal="center" vertical="center" shrinkToFit="1"/>
    </xf>
    <xf numFmtId="0" fontId="29" fillId="0" borderId="0" xfId="0" applyFont="1" applyFill="1" applyBorder="1" applyAlignment="1">
      <alignment horizontal="center" vertical="center"/>
    </xf>
    <xf numFmtId="183" fontId="29" fillId="0" borderId="0" xfId="0" applyNumberFormat="1" applyFont="1" applyFill="1" applyBorder="1" applyAlignment="1">
      <alignment horizontal="center" vertical="center"/>
    </xf>
    <xf numFmtId="6" fontId="25" fillId="0" borderId="0" xfId="2" applyFont="1" applyFill="1" applyBorder="1" applyAlignment="1">
      <alignment horizontal="center" vertical="center"/>
    </xf>
    <xf numFmtId="183" fontId="4" fillId="0" borderId="0" xfId="0" applyNumberFormat="1" applyFont="1" applyFill="1" applyAlignment="1">
      <alignment horizontal="center" vertical="center"/>
    </xf>
    <xf numFmtId="0" fontId="4" fillId="0" borderId="0" xfId="0" applyFont="1" applyFill="1" applyAlignment="1">
      <alignment horizontal="center" vertical="center"/>
    </xf>
    <xf numFmtId="191" fontId="25" fillId="0" borderId="0" xfId="0" applyNumberFormat="1" applyFont="1" applyFill="1" applyBorder="1" applyAlignment="1">
      <alignment horizontal="center" vertical="center"/>
    </xf>
    <xf numFmtId="183" fontId="2" fillId="0" borderId="0" xfId="0" applyNumberFormat="1" applyFont="1" applyFill="1" applyBorder="1" applyAlignment="1" applyProtection="1">
      <alignment horizontal="right" vertical="center"/>
      <protection locked="0"/>
    </xf>
    <xf numFmtId="183" fontId="2" fillId="0" borderId="25" xfId="0" applyNumberFormat="1" applyFont="1" applyFill="1" applyBorder="1" applyAlignment="1" applyProtection="1">
      <alignment horizontal="right" vertical="center"/>
      <protection locked="0"/>
    </xf>
    <xf numFmtId="183" fontId="2" fillId="0" borderId="0" xfId="0" applyNumberFormat="1" applyFont="1" applyFill="1" applyBorder="1" applyAlignment="1">
      <alignment horizontal="center" vertical="center" shrinkToFit="1"/>
    </xf>
    <xf numFmtId="183" fontId="2" fillId="0" borderId="49" xfId="0" applyNumberFormat="1" applyFont="1" applyFill="1" applyBorder="1" applyAlignment="1" applyProtection="1">
      <alignment horizontal="right" vertical="center"/>
      <protection locked="0"/>
    </xf>
    <xf numFmtId="192" fontId="2" fillId="0" borderId="0" xfId="0" applyNumberFormat="1" applyFont="1" applyFill="1" applyBorder="1" applyAlignment="1">
      <alignment horizontal="right" vertical="center"/>
    </xf>
    <xf numFmtId="177" fontId="4" fillId="0" borderId="5" xfId="0" applyNumberFormat="1" applyFont="1" applyFill="1" applyBorder="1" applyAlignment="1">
      <alignment horizontal="center" vertical="center"/>
    </xf>
    <xf numFmtId="177" fontId="4" fillId="0" borderId="42" xfId="0" applyNumberFormat="1" applyFont="1" applyFill="1" applyBorder="1" applyAlignment="1">
      <alignment horizontal="center" vertical="center"/>
    </xf>
    <xf numFmtId="0" fontId="2" fillId="0" borderId="22" xfId="0" applyFont="1" applyFill="1" applyBorder="1" applyAlignment="1">
      <alignment horizontal="center" vertical="center"/>
    </xf>
    <xf numFmtId="183" fontId="2" fillId="0" borderId="1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12" xfId="0" applyNumberFormat="1" applyFont="1" applyFill="1" applyBorder="1" applyAlignment="1" applyProtection="1">
      <alignment horizontal="right" vertical="center"/>
      <protection locked="0"/>
    </xf>
    <xf numFmtId="183" fontId="2" fillId="0" borderId="38" xfId="0" applyNumberFormat="1" applyFont="1" applyFill="1" applyBorder="1" applyAlignment="1" applyProtection="1">
      <alignment horizontal="right" vertical="center"/>
      <protection locked="0"/>
    </xf>
    <xf numFmtId="192" fontId="2" fillId="0" borderId="0" xfId="0" applyNumberFormat="1" applyFont="1" applyFill="1" applyBorder="1" applyAlignment="1" applyProtection="1">
      <alignment horizontal="right" vertical="center"/>
      <protection locked="0"/>
    </xf>
    <xf numFmtId="192" fontId="2" fillId="0" borderId="12" xfId="0" applyNumberFormat="1" applyFont="1" applyFill="1" applyBorder="1" applyAlignment="1" applyProtection="1">
      <alignment horizontal="right" vertical="center"/>
      <protection locked="0"/>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183" fontId="2" fillId="0" borderId="18" xfId="0" applyNumberFormat="1" applyFont="1" applyFill="1" applyBorder="1" applyAlignment="1">
      <alignment horizontal="center" vertical="center" shrinkToFit="1"/>
    </xf>
    <xf numFmtId="183" fontId="2" fillId="0" borderId="19"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0" fontId="2" fillId="0" borderId="25" xfId="0" applyFont="1" applyFill="1" applyBorder="1" applyAlignment="1">
      <alignment horizontal="center" vertical="center"/>
    </xf>
    <xf numFmtId="183" fontId="2" fillId="0" borderId="25" xfId="0" applyNumberFormat="1" applyFont="1" applyFill="1" applyBorder="1" applyAlignment="1">
      <alignment horizontal="center" vertical="center" shrinkToFit="1"/>
    </xf>
    <xf numFmtId="0" fontId="2" fillId="0" borderId="5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183" fontId="2" fillId="0" borderId="49" xfId="0" applyNumberFormat="1" applyFont="1" applyFill="1" applyBorder="1" applyAlignment="1" applyProtection="1">
      <alignment horizontal="right" vertical="center"/>
    </xf>
    <xf numFmtId="183" fontId="2" fillId="0" borderId="0" xfId="0" applyNumberFormat="1" applyFont="1" applyFill="1" applyBorder="1" applyAlignment="1" applyProtection="1">
      <alignment horizontal="right" vertical="center"/>
    </xf>
    <xf numFmtId="0" fontId="28" fillId="0" borderId="0" xfId="0" applyFont="1" applyFill="1" applyBorder="1" applyAlignment="1">
      <alignment horizontal="center" vertical="center"/>
    </xf>
    <xf numFmtId="195" fontId="25" fillId="0" borderId="0" xfId="0" applyNumberFormat="1" applyFont="1" applyFill="1" applyBorder="1" applyAlignment="1">
      <alignment horizontal="center" vertical="center"/>
    </xf>
    <xf numFmtId="193" fontId="25" fillId="0" borderId="0" xfId="0" applyNumberFormat="1" applyFont="1" applyFill="1" applyBorder="1" applyAlignment="1">
      <alignment horizontal="center" vertical="center"/>
    </xf>
    <xf numFmtId="183" fontId="25" fillId="0" borderId="0" xfId="0" applyNumberFormat="1" applyFont="1" applyFill="1" applyBorder="1" applyAlignment="1">
      <alignment horizontal="center" vertical="center"/>
    </xf>
    <xf numFmtId="193" fontId="25" fillId="0" borderId="0" xfId="0" applyNumberFormat="1" applyFont="1" applyFill="1" applyBorder="1" applyAlignment="1">
      <alignment horizontal="right" vertical="center"/>
    </xf>
    <xf numFmtId="191" fontId="25" fillId="0" borderId="0" xfId="0" applyNumberFormat="1" applyFont="1" applyFill="1" applyBorder="1" applyAlignment="1">
      <alignment horizontal="right" vertical="center"/>
    </xf>
    <xf numFmtId="0" fontId="2" fillId="0" borderId="23" xfId="0" applyFont="1" applyFill="1" applyBorder="1" applyAlignment="1">
      <alignment horizontal="center" vertical="center"/>
    </xf>
    <xf numFmtId="195" fontId="29" fillId="0" borderId="0" xfId="0" applyNumberFormat="1" applyFont="1" applyFill="1" applyBorder="1" applyAlignment="1">
      <alignment horizontal="right" vertical="center"/>
    </xf>
    <xf numFmtId="194" fontId="25" fillId="0" borderId="0" xfId="0" applyNumberFormat="1" applyFont="1" applyFill="1" applyBorder="1" applyAlignment="1">
      <alignment horizontal="right" vertical="center"/>
    </xf>
    <xf numFmtId="194" fontId="29" fillId="0" borderId="0" xfId="0" applyNumberFormat="1" applyFont="1" applyFill="1" applyBorder="1" applyAlignment="1">
      <alignment horizontal="right" vertical="center"/>
    </xf>
    <xf numFmtId="177" fontId="4" fillId="0" borderId="27" xfId="0" applyNumberFormat="1" applyFont="1" applyFill="1" applyBorder="1" applyAlignment="1">
      <alignment horizontal="center" vertical="center"/>
    </xf>
    <xf numFmtId="0" fontId="25" fillId="0" borderId="0" xfId="0" applyFont="1" applyFill="1" applyBorder="1" applyAlignment="1">
      <alignment horizontal="left" vertical="center"/>
    </xf>
    <xf numFmtId="49" fontId="25" fillId="0" borderId="0" xfId="0" applyNumberFormat="1" applyFont="1" applyFill="1" applyBorder="1" applyAlignment="1">
      <alignment horizontal="left" vertical="center"/>
    </xf>
    <xf numFmtId="0" fontId="25" fillId="0" borderId="0" xfId="0" applyFont="1" applyFill="1" applyBorder="1" applyAlignment="1">
      <alignment horizontal="right" vertical="center"/>
    </xf>
    <xf numFmtId="195" fontId="25" fillId="0" borderId="0" xfId="0" applyNumberFormat="1" applyFont="1" applyFill="1" applyBorder="1" applyAlignment="1">
      <alignment horizontal="right" vertical="center"/>
    </xf>
    <xf numFmtId="6" fontId="2" fillId="0" borderId="0" xfId="2" applyFont="1" applyFill="1" applyBorder="1" applyAlignment="1">
      <alignment horizontal="center" vertical="center"/>
    </xf>
    <xf numFmtId="191" fontId="29" fillId="0" borderId="0" xfId="0" applyNumberFormat="1" applyFont="1" applyFill="1" applyBorder="1" applyAlignment="1">
      <alignment horizontal="right" vertical="center"/>
    </xf>
    <xf numFmtId="0" fontId="29" fillId="0" borderId="0" xfId="0" applyFont="1" applyFill="1" applyBorder="1" applyAlignment="1">
      <alignment horizontal="right"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0" fontId="2" fillId="0" borderId="14" xfId="0" applyFont="1" applyFill="1" applyBorder="1" applyAlignment="1">
      <alignment horizontal="left" vertical="center" indent="1"/>
    </xf>
    <xf numFmtId="0" fontId="2" fillId="0" borderId="62"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63" xfId="0" applyFont="1" applyFill="1" applyBorder="1" applyAlignment="1">
      <alignment horizontal="left" vertical="center" indent="1"/>
    </xf>
    <xf numFmtId="0" fontId="2" fillId="0" borderId="74" xfId="0" applyFont="1" applyFill="1" applyBorder="1" applyAlignment="1">
      <alignment horizontal="center" vertical="center"/>
    </xf>
    <xf numFmtId="0" fontId="2" fillId="0" borderId="79" xfId="0" applyFont="1" applyFill="1" applyBorder="1" applyAlignment="1">
      <alignment horizontal="center" vertical="center"/>
    </xf>
    <xf numFmtId="202" fontId="2" fillId="0" borderId="31" xfId="1" applyNumberFormat="1" applyFont="1" applyFill="1" applyBorder="1" applyAlignment="1">
      <alignment horizontal="right" vertical="center"/>
    </xf>
    <xf numFmtId="202" fontId="2" fillId="0" borderId="80" xfId="1" applyNumberFormat="1" applyFont="1" applyFill="1" applyBorder="1" applyAlignment="1">
      <alignment horizontal="right" vertical="center"/>
    </xf>
    <xf numFmtId="185" fontId="2" fillId="0" borderId="85" xfId="0" applyNumberFormat="1" applyFont="1" applyFill="1" applyBorder="1" applyAlignment="1">
      <alignment horizontal="right" vertical="center"/>
    </xf>
    <xf numFmtId="185" fontId="2" fillId="0" borderId="84" xfId="0" applyNumberFormat="1" applyFont="1" applyFill="1" applyBorder="1" applyAlignment="1">
      <alignment horizontal="right" vertical="center"/>
    </xf>
    <xf numFmtId="0" fontId="4" fillId="0" borderId="0" xfId="0" applyFont="1" applyFill="1" applyBorder="1" applyAlignment="1">
      <alignment vertical="center"/>
    </xf>
    <xf numFmtId="202" fontId="2" fillId="0" borderId="52" xfId="1" applyNumberFormat="1" applyFont="1" applyFill="1" applyBorder="1" applyAlignment="1">
      <alignment horizontal="right" vertical="center"/>
    </xf>
    <xf numFmtId="202" fontId="2" fillId="0" borderId="78" xfId="1" applyNumberFormat="1" applyFont="1" applyFill="1" applyBorder="1" applyAlignment="1">
      <alignment horizontal="right" vertical="center"/>
    </xf>
    <xf numFmtId="0" fontId="2" fillId="0" borderId="25" xfId="0" applyFont="1" applyFill="1" applyBorder="1" applyAlignment="1">
      <alignment horizontal="left" vertical="center"/>
    </xf>
    <xf numFmtId="0" fontId="33" fillId="0" borderId="0" xfId="0" applyFont="1" applyBorder="1" applyAlignment="1">
      <alignment horizontal="center"/>
    </xf>
    <xf numFmtId="0" fontId="11" fillId="0" borderId="0" xfId="0" applyFont="1" applyBorder="1" applyAlignment="1">
      <alignment horizontal="center" vertical="center"/>
    </xf>
    <xf numFmtId="182" fontId="29" fillId="0" borderId="0" xfId="0" applyNumberFormat="1" applyFont="1" applyFill="1" applyBorder="1" applyAlignment="1">
      <alignment horizontal="right" vertical="center" shrinkToFit="1"/>
    </xf>
  </cellXfs>
  <cellStyles count="6">
    <cellStyle name="パーセント" xfId="5" builtinId="5"/>
    <cellStyle name="桁区切り" xfId="1" builtinId="6"/>
    <cellStyle name="通貨" xfId="2" builtinId="7"/>
    <cellStyle name="標準" xfId="0" builtinId="0"/>
    <cellStyle name="標準 2" xfId="3"/>
    <cellStyle name="標準__(1)(1)(1).土地及び気象新"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ＭＳ Ｐゴシック" pitchFamily="50" charset="-128"/>
                <a:ea typeface="ＭＳ Ｐゴシック" pitchFamily="50" charset="-128"/>
              </a:defRPr>
            </a:pPr>
            <a:r>
              <a:rPr lang="ja-JP" sz="1000" b="0">
                <a:latin typeface="ＭＳ Ｐゴシック" pitchFamily="50" charset="-128"/>
                <a:ea typeface="ＭＳ Ｐゴシック" pitchFamily="50" charset="-128"/>
              </a:rPr>
              <a:t>平成</a:t>
            </a:r>
            <a:r>
              <a:rPr lang="en-US" sz="1000" b="0">
                <a:latin typeface="ＭＳ Ｐゴシック" pitchFamily="50" charset="-128"/>
                <a:ea typeface="ＭＳ Ｐゴシック" pitchFamily="50" charset="-128"/>
              </a:rPr>
              <a:t>2</a:t>
            </a:r>
            <a:r>
              <a:rPr lang="en-US" altLang="ja-JP" sz="1000" b="0">
                <a:latin typeface="ＭＳ Ｐゴシック" pitchFamily="50" charset="-128"/>
                <a:ea typeface="ＭＳ Ｐゴシック" pitchFamily="50" charset="-128"/>
              </a:rPr>
              <a:t>9</a:t>
            </a:r>
            <a:r>
              <a:rPr lang="ja-JP" sz="1000" b="0">
                <a:latin typeface="ＭＳ Ｐゴシック" pitchFamily="50" charset="-128"/>
                <a:ea typeface="ＭＳ Ｐゴシック" pitchFamily="50" charset="-128"/>
              </a:rPr>
              <a:t>年１月１日現在</a:t>
            </a:r>
          </a:p>
        </c:rich>
      </c:tx>
      <c:layout>
        <c:manualLayout>
          <c:xMode val="edge"/>
          <c:yMode val="edge"/>
          <c:x val="0.30428121731762758"/>
          <c:y val="3.4516300740760536E-2"/>
        </c:manualLayout>
      </c:layout>
      <c:overlay val="0"/>
      <c:spPr>
        <a:ln>
          <a:solidFill>
            <a:prstClr val="black"/>
          </a:solidFill>
        </a:ln>
      </c:spPr>
    </c:title>
    <c:autoTitleDeleted val="0"/>
    <c:plotArea>
      <c:layout>
        <c:manualLayout>
          <c:layoutTarget val="inner"/>
          <c:xMode val="edge"/>
          <c:yMode val="edge"/>
          <c:x val="0.10368476449782034"/>
          <c:y val="0.19701349364524456"/>
          <c:w val="0.76812030763596462"/>
          <c:h val="0.7360261443642665"/>
        </c:manualLayout>
      </c:layout>
      <c:doughnutChart>
        <c:varyColors val="1"/>
        <c:ser>
          <c:idx val="0"/>
          <c:order val="0"/>
          <c:tx>
            <c:strRef>
              <c:f>グラフ!$H$2</c:f>
              <c:strCache>
                <c:ptCount val="1"/>
                <c:pt idx="0">
                  <c:v>(1)地目別土地面積</c:v>
                </c:pt>
              </c:strCache>
            </c:strRef>
          </c:tx>
          <c:spPr>
            <a:ln>
              <a:solidFill>
                <a:prstClr val="black"/>
              </a:solidFill>
            </a:ln>
          </c:spPr>
          <c:dPt>
            <c:idx val="0"/>
            <c:bubble3D val="0"/>
            <c:spPr>
              <a:pattFill prst="dash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4"/>
            <c:bubble3D val="0"/>
            <c:spPr>
              <a:pattFill prst="lgConfetti">
                <a:fgClr>
                  <a:srgbClr val="000000"/>
                </a:fgClr>
                <a:bgClr>
                  <a:srgbClr val="FFFFFF"/>
                </a:bgClr>
              </a:pattFill>
              <a:ln w="12700">
                <a:solidFill>
                  <a:srgbClr val="000000"/>
                </a:solidFill>
                <a:prstDash val="solid"/>
              </a:ln>
            </c:spPr>
          </c:dPt>
          <c:dPt>
            <c:idx val="5"/>
            <c:bubble3D val="0"/>
            <c:spPr>
              <a:pattFill prst="pct50">
                <a:fgClr>
                  <a:srgbClr val="000000"/>
                </a:fgClr>
                <a:bgClr>
                  <a:srgbClr val="FFFFFF"/>
                </a:bgClr>
              </a:pattFill>
              <a:ln w="12700">
                <a:solidFill>
                  <a:srgbClr val="000000"/>
                </a:solidFill>
                <a:prstDash val="solid"/>
              </a:ln>
            </c:spPr>
          </c:dPt>
          <c:dPt>
            <c:idx val="6"/>
            <c:bubble3D val="0"/>
            <c:spPr>
              <a:pattFill prst="ltDnDiag">
                <a:fgClr>
                  <a:srgbClr val="000000"/>
                </a:fgClr>
                <a:bgClr>
                  <a:srgbClr val="FFFFFF"/>
                </a:bgClr>
              </a:pattFill>
              <a:ln w="12700">
                <a:solidFill>
                  <a:srgbClr val="000000"/>
                </a:solidFill>
                <a:prstDash val="solid"/>
              </a:ln>
            </c:spPr>
          </c:dPt>
          <c:dLbls>
            <c:dLbl>
              <c:idx val="0"/>
              <c:layout>
                <c:manualLayout>
                  <c:x val="0.19481461803504235"/>
                  <c:y val="-0.1853887019309308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27066989923192519"/>
                  <c:y val="0.129131244486555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3161154195375807"/>
                  <c:y val="0.17356160355474237"/>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1456387718977021E-2"/>
                  <c:y val="4.528314850696010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235854239150341E-2"/>
                  <c:y val="2.446281958487849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0.56599999999999995</c:v>
                </c:pt>
                <c:pt idx="1">
                  <c:v>7.7830000000000004</c:v>
                </c:pt>
                <c:pt idx="2">
                  <c:v>0.93100000000000005</c:v>
                </c:pt>
                <c:pt idx="3">
                  <c:v>0</c:v>
                </c:pt>
                <c:pt idx="4">
                  <c:v>1.9430000000000001</c:v>
                </c:pt>
                <c:pt idx="5">
                  <c:v>2.6480000000000001</c:v>
                </c:pt>
                <c:pt idx="6">
                  <c:v>5.609</c:v>
                </c:pt>
              </c:numCache>
            </c:numRef>
          </c:val>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  </a:t>
            </a:r>
            <a:r>
              <a:rPr lang="en-US" altLang="ja-JP" sz="1100" b="0" i="0" u="none" strike="noStrike" baseline="0">
                <a:solidFill>
                  <a:srgbClr val="000000"/>
                </a:solidFill>
                <a:latin typeface="ＭＳ Ｐゴシック"/>
                <a:ea typeface="ＭＳ Ｐゴシック"/>
              </a:rPr>
              <a:t>23.6℃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2135785007072142E-2"/>
          <c:y val="0.19221967963386727"/>
          <c:w val="0.90381895332390383"/>
          <c:h val="0.60411899313501161"/>
        </c:manualLayout>
      </c:layout>
      <c:lineChart>
        <c:grouping val="standard"/>
        <c:varyColors val="0"/>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5"/>
              <c:layout>
                <c:manualLayout>
                  <c:x val="-3.2371597114717168E-2"/>
                  <c:y val="-3.310450038138825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18.399999999999999</c:v>
                </c:pt>
                <c:pt idx="1">
                  <c:v>17.100000000000001</c:v>
                </c:pt>
                <c:pt idx="2">
                  <c:v>18.3</c:v>
                </c:pt>
                <c:pt idx="3">
                  <c:v>21.6</c:v>
                </c:pt>
                <c:pt idx="4">
                  <c:v>24.2</c:v>
                </c:pt>
                <c:pt idx="5">
                  <c:v>26.6</c:v>
                </c:pt>
                <c:pt idx="6">
                  <c:v>29.9</c:v>
                </c:pt>
                <c:pt idx="7">
                  <c:v>30.4</c:v>
                </c:pt>
                <c:pt idx="8">
                  <c:v>28.9</c:v>
                </c:pt>
                <c:pt idx="9">
                  <c:v>27</c:v>
                </c:pt>
                <c:pt idx="10">
                  <c:v>22.8</c:v>
                </c:pt>
                <c:pt idx="11">
                  <c:v>18</c:v>
                </c:pt>
              </c:numCache>
            </c:numRef>
          </c:val>
          <c:smooth val="0"/>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25</c:v>
                </c:pt>
                <c:pt idx="1">
                  <c:v>24.3</c:v>
                </c:pt>
                <c:pt idx="2">
                  <c:v>25</c:v>
                </c:pt>
                <c:pt idx="3">
                  <c:v>27.1</c:v>
                </c:pt>
                <c:pt idx="4">
                  <c:v>29.7</c:v>
                </c:pt>
                <c:pt idx="5">
                  <c:v>33.200000000000003</c:v>
                </c:pt>
                <c:pt idx="6">
                  <c:v>35.1</c:v>
                </c:pt>
                <c:pt idx="7">
                  <c:v>34.9</c:v>
                </c:pt>
                <c:pt idx="8">
                  <c:v>33.9</c:v>
                </c:pt>
                <c:pt idx="9">
                  <c:v>33</c:v>
                </c:pt>
                <c:pt idx="10">
                  <c:v>27.9</c:v>
                </c:pt>
                <c:pt idx="11">
                  <c:v>25.5</c:v>
                </c:pt>
              </c:numCache>
            </c:numRef>
          </c:val>
          <c:smooth val="0"/>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dLbl>
              <c:idx val="0"/>
              <c:layout>
                <c:manualLayout>
                  <c:x val="-3.1875072613309033E-2"/>
                  <c:y val="3.042471042471031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12.3</c:v>
                </c:pt>
                <c:pt idx="1">
                  <c:v>10.7</c:v>
                </c:pt>
                <c:pt idx="2">
                  <c:v>11.8</c:v>
                </c:pt>
                <c:pt idx="3">
                  <c:v>14.8</c:v>
                </c:pt>
                <c:pt idx="4">
                  <c:v>18.7</c:v>
                </c:pt>
                <c:pt idx="5">
                  <c:v>19.899999999999999</c:v>
                </c:pt>
                <c:pt idx="6">
                  <c:v>24.9</c:v>
                </c:pt>
                <c:pt idx="7">
                  <c:v>26.4</c:v>
                </c:pt>
                <c:pt idx="8">
                  <c:v>23</c:v>
                </c:pt>
                <c:pt idx="9">
                  <c:v>20</c:v>
                </c:pt>
                <c:pt idx="10">
                  <c:v>15.9</c:v>
                </c:pt>
                <c:pt idx="11">
                  <c:v>13.1</c:v>
                </c:pt>
              </c:numCache>
            </c:numRef>
          </c:val>
          <c:smooth val="0"/>
        </c:ser>
        <c:dLbls>
          <c:showLegendKey val="0"/>
          <c:showVal val="0"/>
          <c:showCatName val="0"/>
          <c:showSerName val="0"/>
          <c:showPercent val="0"/>
          <c:showBubbleSize val="0"/>
        </c:dLbls>
        <c:marker val="1"/>
        <c:smooth val="0"/>
        <c:axId val="592852400"/>
        <c:axId val="592851616"/>
      </c:lineChart>
      <c:catAx>
        <c:axId val="592852400"/>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92851616"/>
        <c:crossesAt val="0"/>
        <c:auto val="1"/>
        <c:lblAlgn val="ctr"/>
        <c:lblOffset val="100"/>
        <c:tickLblSkip val="1"/>
        <c:tickMarkSkip val="1"/>
        <c:noMultiLvlLbl val="0"/>
      </c:catAx>
      <c:valAx>
        <c:axId val="592851616"/>
        <c:scaling>
          <c:orientation val="minMax"/>
          <c:max val="40"/>
          <c:min val="5"/>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92852400"/>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28</a:t>
            </a:r>
            <a:r>
              <a:rPr lang="ja-JP" altLang="en-US" sz="1200" b="0" i="0" u="none" strike="noStrike" baseline="0">
                <a:solidFill>
                  <a:srgbClr val="000000"/>
                </a:solidFill>
                <a:latin typeface="ＭＳ Ｐゴシック"/>
                <a:ea typeface="ＭＳ Ｐゴシック"/>
              </a:rPr>
              <a:t>年度</a:t>
            </a:r>
          </a:p>
        </c:rich>
      </c:tx>
      <c:layout>
        <c:manualLayout>
          <c:xMode val="edge"/>
          <c:yMode val="edge"/>
          <c:x val="0.44622123542696679"/>
          <c:y val="3.556485230617519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7383720930232509E-2"/>
          <c:y val="0.11574952561669832"/>
          <c:w val="0.87209302325582871"/>
          <c:h val="0.57305502846299805"/>
        </c:manualLayout>
      </c:layout>
      <c:barChart>
        <c:barDir val="col"/>
        <c:grouping val="clustered"/>
        <c:varyColors val="0"/>
        <c:ser>
          <c:idx val="0"/>
          <c:order val="0"/>
          <c:tx>
            <c:strRef>
              <c:f>グラフ!$H$37</c:f>
              <c:strCache>
                <c:ptCount val="1"/>
                <c:pt idx="0">
                  <c:v>DO</c:v>
                </c:pt>
              </c:strCache>
            </c:strRef>
          </c:tx>
          <c:spPr>
            <a:solidFill>
              <a:schemeClr val="bg1">
                <a:lumMod val="50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layout>
                <c:manualLayout>
                  <c:x val="0"/>
                  <c:y val="1.537475976937865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36420750379884E-3"/>
                  <c:y val="1.537475976937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627906976744172E-2"/>
                  <c:y val="-7.590132827324478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7.687379884689254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8.6</c:v>
                </c:pt>
                <c:pt idx="2">
                  <c:v>7.2</c:v>
                </c:pt>
                <c:pt idx="3">
                  <c:v>10.8</c:v>
                </c:pt>
                <c:pt idx="4">
                  <c:v>8.1999999999999993</c:v>
                </c:pt>
                <c:pt idx="5">
                  <c:v>8</c:v>
                </c:pt>
                <c:pt idx="6">
                  <c:v>5.9</c:v>
                </c:pt>
                <c:pt idx="7">
                  <c:v>8.4</c:v>
                </c:pt>
                <c:pt idx="8">
                  <c:v>8.4</c:v>
                </c:pt>
              </c:numCache>
            </c:numRef>
          </c:val>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8775681970794505E-3"/>
                  <c:y val="7.6226121958970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13953488372030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458741430194624E-3"/>
                  <c:y val="5.124919923126107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0.6</c:v>
                </c:pt>
                <c:pt idx="2">
                  <c:v>1.1000000000000001</c:v>
                </c:pt>
                <c:pt idx="3" formatCode="0.0_ ">
                  <c:v>2.2000000000000002</c:v>
                </c:pt>
                <c:pt idx="4" formatCode="0.0_ ">
                  <c:v>1.9</c:v>
                </c:pt>
                <c:pt idx="5" formatCode="0.0_ ">
                  <c:v>2.2000000000000002</c:v>
                </c:pt>
                <c:pt idx="6" formatCode="#,##0.0">
                  <c:v>9</c:v>
                </c:pt>
                <c:pt idx="7" formatCode="#,##0.0">
                  <c:v>3.1</c:v>
                </c:pt>
                <c:pt idx="8" formatCode="#,##0.0">
                  <c:v>2.9</c:v>
                </c:pt>
              </c:numCache>
            </c:numRef>
          </c:val>
        </c:ser>
        <c:ser>
          <c:idx val="2"/>
          <c:order val="2"/>
          <c:tx>
            <c:strRef>
              <c:f>グラフ!$H$39</c:f>
              <c:strCache>
                <c:ptCount val="1"/>
                <c:pt idx="0">
                  <c:v>SS</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627977894918528E-2"/>
                  <c:y val="9.439537546595913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946066260353049E-3"/>
                  <c:y val="9.536789964034670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872841500759555E-3"/>
                  <c:y val="2.56245996156310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139534883720981E-3"/>
                  <c:y val="-2.530044275774826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89879929715409E-3"/>
                  <c:y val="1.65756858867977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4</c:v>
                </c:pt>
                <c:pt idx="2">
                  <c:v>6</c:v>
                </c:pt>
                <c:pt idx="3">
                  <c:v>1.6</c:v>
                </c:pt>
                <c:pt idx="4">
                  <c:v>1.3</c:v>
                </c:pt>
                <c:pt idx="5">
                  <c:v>3.8</c:v>
                </c:pt>
                <c:pt idx="6">
                  <c:v>11.5</c:v>
                </c:pt>
                <c:pt idx="7">
                  <c:v>3.9</c:v>
                </c:pt>
                <c:pt idx="8">
                  <c:v>28.1</c:v>
                </c:pt>
              </c:numCache>
            </c:numRef>
          </c:val>
        </c:ser>
        <c:dLbls>
          <c:showLegendKey val="0"/>
          <c:showVal val="1"/>
          <c:showCatName val="0"/>
          <c:showSerName val="0"/>
          <c:showPercent val="0"/>
          <c:showBubbleSize val="0"/>
        </c:dLbls>
        <c:gapWidth val="150"/>
        <c:axId val="592847304"/>
        <c:axId val="592847696"/>
      </c:barChart>
      <c:catAx>
        <c:axId val="592847304"/>
        <c:scaling>
          <c:orientation val="minMax"/>
        </c:scaling>
        <c:delete val="1"/>
        <c:axPos val="b"/>
        <c:numFmt formatCode="General" sourceLinked="0"/>
        <c:majorTickMark val="out"/>
        <c:minorTickMark val="none"/>
        <c:tickLblPos val="none"/>
        <c:crossAx val="592847696"/>
        <c:crossesAt val="0"/>
        <c:auto val="1"/>
        <c:lblAlgn val="ctr"/>
        <c:lblOffset val="100"/>
        <c:noMultiLvlLbl val="0"/>
      </c:catAx>
      <c:valAx>
        <c:axId val="592847696"/>
        <c:scaling>
          <c:orientation val="minMax"/>
          <c:max val="20"/>
        </c:scaling>
        <c:delete val="0"/>
        <c:axPos val="l"/>
        <c:majorGridlines>
          <c:spPr>
            <a:ln w="12700">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2847304"/>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8849929873798E-2"/>
          <c:y val="0.14445353084573936"/>
          <c:w val="0.87657784011220197"/>
          <c:h val="0.67895530866862752"/>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6"/>
              <c:layout>
                <c:manualLayout>
                  <c:x val="1.8700327255727661E-3"/>
                  <c:y val="7.3059360730593605E-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92.5</c:v>
                </c:pt>
                <c:pt idx="1">
                  <c:v>84</c:v>
                </c:pt>
                <c:pt idx="2">
                  <c:v>96.5</c:v>
                </c:pt>
                <c:pt idx="3">
                  <c:v>67</c:v>
                </c:pt>
                <c:pt idx="4">
                  <c:v>315.5</c:v>
                </c:pt>
                <c:pt idx="5">
                  <c:v>444.5</c:v>
                </c:pt>
                <c:pt idx="6">
                  <c:v>44</c:v>
                </c:pt>
                <c:pt idx="7">
                  <c:v>56.5</c:v>
                </c:pt>
                <c:pt idx="8">
                  <c:v>239.5</c:v>
                </c:pt>
                <c:pt idx="9">
                  <c:v>270</c:v>
                </c:pt>
                <c:pt idx="10">
                  <c:v>146.5</c:v>
                </c:pt>
                <c:pt idx="11">
                  <c:v>50.5</c:v>
                </c:pt>
              </c:numCache>
            </c:numRef>
          </c:val>
        </c:ser>
        <c:dLbls>
          <c:showLegendKey val="0"/>
          <c:showVal val="0"/>
          <c:showCatName val="0"/>
          <c:showSerName val="0"/>
          <c:showPercent val="0"/>
          <c:showBubbleSize val="0"/>
        </c:dLbls>
        <c:gapWidth val="20"/>
        <c:axId val="592850440"/>
        <c:axId val="592852792"/>
      </c:barChart>
      <c:catAx>
        <c:axId val="592850440"/>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2852792"/>
        <c:crossesAt val="0"/>
        <c:auto val="1"/>
        <c:lblAlgn val="ctr"/>
        <c:lblOffset val="100"/>
        <c:tickLblSkip val="1"/>
        <c:tickMarkSkip val="1"/>
        <c:noMultiLvlLbl val="0"/>
      </c:catAx>
      <c:valAx>
        <c:axId val="592852792"/>
        <c:scaling>
          <c:orientation val="minMax"/>
        </c:scaling>
        <c:delete val="0"/>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92850440"/>
        <c:crossesAt val="1"/>
        <c:crossBetween val="between"/>
        <c:majorUnit val="1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overlay val="0"/>
      <c:spPr>
        <a:noFill/>
        <a:ln w="12700">
          <a:solidFill>
            <a:srgbClr val="000000"/>
          </a:solidFill>
          <a:prstDash val="solid"/>
        </a:ln>
      </c:spPr>
    </c:title>
    <c:autoTitleDeleted val="0"/>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bubble3D val="0"/>
            <c:spPr>
              <a:pattFill prst="pct25">
                <a:fgClr>
                  <a:srgbClr val="000000"/>
                </a:fgClr>
                <a:bgClr>
                  <a:srgbClr val="FFFFFF"/>
                </a:bgClr>
              </a:pattFill>
              <a:ln w="12700">
                <a:solidFill>
                  <a:srgbClr val="000000"/>
                </a:solidFill>
                <a:prstDash val="solid"/>
              </a:ln>
            </c:spPr>
          </c:dPt>
          <c:dPt>
            <c:idx val="1"/>
            <c:bubble3D val="0"/>
            <c:spPr>
              <a:pattFill prst="dashDnDiag">
                <a:fgClr>
                  <a:srgbClr val="000000"/>
                </a:fgClr>
                <a:bgClr>
                  <a:srgbClr val="FFFFFF"/>
                </a:bgClr>
              </a:pattFill>
              <a:ln w="12700">
                <a:solidFill>
                  <a:srgbClr val="000000"/>
                </a:solidFill>
                <a:prstDash val="solid"/>
              </a:ln>
            </c:spPr>
          </c:dPt>
          <c:dLbls>
            <c:dLbl>
              <c:idx val="0"/>
              <c:layout>
                <c:manualLayout>
                  <c:x val="-1.2819322440186307E-2"/>
                  <c:y val="3.773217027116897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3225767299318779E-2"/>
                  <c:y val="4.1366527297296988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グラフ!$H$13:$H$14</c:f>
              <c:strCache>
                <c:ptCount val="2"/>
                <c:pt idx="0">
                  <c:v>住宅用地</c:v>
                </c:pt>
                <c:pt idx="1">
                  <c:v>その他</c:v>
                </c:pt>
              </c:strCache>
            </c:strRef>
          </c:cat>
          <c:val>
            <c:numRef>
              <c:f>グラフ!$I$13:$I$14</c:f>
              <c:numCache>
                <c:formatCode>#,##0_);[Red]\(#,##0\)</c:formatCode>
                <c:ptCount val="2"/>
                <c:pt idx="0">
                  <c:v>19291</c:v>
                </c:pt>
                <c:pt idx="1">
                  <c:v>30470</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9217"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9218"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4</xdr:row>
      <xdr:rowOff>58207</xdr:rowOff>
    </xdr:from>
    <xdr:to>
      <xdr:col>2</xdr:col>
      <xdr:colOff>1117600</xdr:colOff>
      <xdr:row>26</xdr:row>
      <xdr:rowOff>158748</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25</xdr:row>
      <xdr:rowOff>95250</xdr:rowOff>
    </xdr:to>
    <xdr:graphicFrame macro="">
      <xdr:nvGraphicFramePr>
        <xdr:cNvPr id="112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1907.0mm</a:t>
          </a:r>
        </a:p>
      </xdr:txBody>
    </xdr:sp>
    <xdr:clientData/>
  </xdr:twoCellAnchor>
  <xdr:twoCellAnchor>
    <xdr:from>
      <xdr:col>0</xdr:col>
      <xdr:colOff>1062573</xdr:colOff>
      <xdr:row>52</xdr:row>
      <xdr:rowOff>48688</xdr:rowOff>
    </xdr:from>
    <xdr:to>
      <xdr:col>1</xdr:col>
      <xdr:colOff>639240</xdr:colOff>
      <xdr:row>53</xdr:row>
      <xdr:rowOff>101603</xdr:rowOff>
    </xdr:to>
    <xdr:sp macro="" textlink="">
      <xdr:nvSpPr>
        <xdr:cNvPr id="8" name="正方形/長方形 7"/>
        <xdr:cNvSpPr/>
      </xdr:nvSpPr>
      <xdr:spPr bwMode="auto">
        <a:xfrm>
          <a:off x="1062573" y="9021238"/>
          <a:ext cx="729192" cy="22436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831847</xdr:colOff>
      <xdr:row>52</xdr:row>
      <xdr:rowOff>67734</xdr:rowOff>
    </xdr:from>
    <xdr:to>
      <xdr:col>3</xdr:col>
      <xdr:colOff>391581</xdr:colOff>
      <xdr:row>53</xdr:row>
      <xdr:rowOff>131233</xdr:rowOff>
    </xdr:to>
    <xdr:sp macro="" textlink="">
      <xdr:nvSpPr>
        <xdr:cNvPr id="9" name="正方形/長方形 8"/>
        <xdr:cNvSpPr/>
      </xdr:nvSpPr>
      <xdr:spPr bwMode="auto">
        <a:xfrm>
          <a:off x="3136897" y="9040284"/>
          <a:ext cx="712259" cy="2349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454025</xdr:colOff>
      <xdr:row>15</xdr:row>
      <xdr:rowOff>80432</xdr:rowOff>
    </xdr:from>
    <xdr:to>
      <xdr:col>4</xdr:col>
      <xdr:colOff>1082675</xdr:colOff>
      <xdr:row>17</xdr:row>
      <xdr:rowOff>166157</xdr:rowOff>
    </xdr:to>
    <xdr:sp macro="" textlink="">
      <xdr:nvSpPr>
        <xdr:cNvPr id="23" name="正方形/長方形 22"/>
        <xdr:cNvSpPr/>
      </xdr:nvSpPr>
      <xdr:spPr bwMode="auto">
        <a:xfrm>
          <a:off x="5068358" y="2683932"/>
          <a:ext cx="628650" cy="4243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50,021㎡</a:t>
          </a:r>
        </a:p>
      </xdr:txBody>
    </xdr:sp>
    <xdr:clientData/>
  </xdr:twoCellAnchor>
  <xdr:twoCellAnchor>
    <xdr:from>
      <xdr:col>1</xdr:col>
      <xdr:colOff>323850</xdr:colOff>
      <xdr:row>15</xdr:row>
      <xdr:rowOff>95250</xdr:rowOff>
    </xdr:from>
    <xdr:to>
      <xdr:col>1</xdr:col>
      <xdr:colOff>800100</xdr:colOff>
      <xdr:row>17</xdr:row>
      <xdr:rowOff>133350</xdr:rowOff>
    </xdr:to>
    <xdr:sp macro="" textlink="">
      <xdr:nvSpPr>
        <xdr:cNvPr id="333969" name="正方形/長方形 23"/>
        <xdr:cNvSpPr>
          <a:spLocks noChangeArrowheads="1"/>
        </xdr:cNvSpPr>
      </xdr:nvSpPr>
      <xdr:spPr bwMode="auto">
        <a:xfrm>
          <a:off x="1476375" y="2724150"/>
          <a:ext cx="476250" cy="3810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総面積　</a:t>
          </a:r>
        </a:p>
        <a:p>
          <a:pPr algn="ctr" rtl="0">
            <a:defRPr sz="1000"/>
          </a:pPr>
          <a:r>
            <a:rPr lang="en-US" altLang="ja-JP" sz="1000" b="0" i="0" u="none" strike="noStrike" baseline="0">
              <a:solidFill>
                <a:srgbClr val="000000"/>
              </a:solidFill>
              <a:latin typeface="ＭＳ Ｐゴシック"/>
              <a:ea typeface="ＭＳ Ｐゴシック"/>
            </a:rPr>
            <a:t>19.48㎢</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J34"/>
  <sheetViews>
    <sheetView tabSelected="1" view="pageBreakPreview" zoomScale="90" zoomScaleNormal="90" zoomScaleSheetLayoutView="90" workbookViewId="0">
      <selection activeCell="B19" sqref="B19"/>
    </sheetView>
  </sheetViews>
  <sheetFormatPr defaultRowHeight="17.100000000000001" customHeight="1" x14ac:dyDescent="0.15"/>
  <cols>
    <col min="1" max="1" width="9.375" style="10" customWidth="1"/>
    <col min="2" max="2" width="8.375" style="10" customWidth="1"/>
    <col min="3" max="4" width="15.125" style="10" customWidth="1"/>
    <col min="5" max="5" width="10.25" style="10" customWidth="1"/>
    <col min="6" max="6" width="13.125" style="10" customWidth="1"/>
    <col min="7" max="7" width="10.5" style="10" customWidth="1"/>
    <col min="8" max="8" width="10.25" style="10" customWidth="1"/>
    <col min="9" max="16384" width="9" style="10"/>
  </cols>
  <sheetData>
    <row r="1" spans="1:8" ht="20.25" customHeight="1" x14ac:dyDescent="0.15">
      <c r="A1" s="382" t="s">
        <v>0</v>
      </c>
      <c r="B1" s="382"/>
      <c r="C1" s="382"/>
      <c r="D1" s="382"/>
      <c r="E1" s="382"/>
      <c r="F1" s="382"/>
      <c r="G1" s="382"/>
      <c r="H1" s="382"/>
    </row>
    <row r="3" spans="1:8" ht="17.100000000000001" customHeight="1" x14ac:dyDescent="0.15">
      <c r="A3" s="24" t="s">
        <v>1</v>
      </c>
    </row>
    <row r="4" spans="1:8" ht="5.0999999999999996" customHeight="1" x14ac:dyDescent="0.15"/>
    <row r="5" spans="1:8" s="82" customFormat="1" ht="50.1" customHeight="1" x14ac:dyDescent="0.15">
      <c r="A5" s="383" t="s">
        <v>485</v>
      </c>
      <c r="B5" s="383"/>
      <c r="C5" s="383"/>
      <c r="D5" s="383"/>
      <c r="E5" s="383"/>
      <c r="F5" s="383"/>
      <c r="G5" s="383"/>
      <c r="H5" s="383"/>
    </row>
    <row r="7" spans="1:8" ht="22.5" customHeight="1" thickBot="1" x14ac:dyDescent="0.2">
      <c r="A7" s="143" t="s">
        <v>525</v>
      </c>
      <c r="H7" s="11"/>
    </row>
    <row r="8" spans="1:8" ht="27" customHeight="1" x14ac:dyDescent="0.15">
      <c r="A8" s="384" t="s">
        <v>2</v>
      </c>
      <c r="B8" s="385"/>
      <c r="C8" s="385"/>
      <c r="D8" s="385"/>
      <c r="E8" s="386"/>
      <c r="F8" s="387" t="s">
        <v>3</v>
      </c>
      <c r="G8" s="385"/>
      <c r="H8" s="388"/>
    </row>
    <row r="9" spans="1:8" ht="13.5" customHeight="1" x14ac:dyDescent="0.15">
      <c r="A9" s="389" t="s">
        <v>4</v>
      </c>
      <c r="B9" s="381" t="s">
        <v>5</v>
      </c>
      <c r="C9" s="381" t="s">
        <v>6</v>
      </c>
      <c r="D9" s="381"/>
      <c r="E9" s="381" t="s">
        <v>7</v>
      </c>
      <c r="F9" s="381" t="s">
        <v>8</v>
      </c>
      <c r="G9" s="381" t="s">
        <v>9</v>
      </c>
      <c r="H9" s="390"/>
    </row>
    <row r="10" spans="1:8" ht="13.5" customHeight="1" x14ac:dyDescent="0.15">
      <c r="A10" s="389"/>
      <c r="B10" s="381"/>
      <c r="C10" s="381"/>
      <c r="D10" s="381"/>
      <c r="E10" s="381"/>
      <c r="F10" s="381"/>
      <c r="G10" s="381"/>
      <c r="H10" s="390"/>
    </row>
    <row r="11" spans="1:8" ht="27" customHeight="1" x14ac:dyDescent="0.15">
      <c r="A11" s="389"/>
      <c r="B11" s="381"/>
      <c r="C11" s="113" t="s">
        <v>10</v>
      </c>
      <c r="D11" s="113" t="s">
        <v>11</v>
      </c>
      <c r="E11" s="381"/>
      <c r="F11" s="381"/>
      <c r="G11" s="381"/>
      <c r="H11" s="390"/>
    </row>
    <row r="12" spans="1:8" ht="18" customHeight="1" x14ac:dyDescent="0.15">
      <c r="A12" s="118" t="s">
        <v>12</v>
      </c>
      <c r="B12" s="114" t="s">
        <v>13</v>
      </c>
      <c r="C12" s="2" t="s">
        <v>14</v>
      </c>
      <c r="D12" s="2" t="s">
        <v>15</v>
      </c>
      <c r="E12" s="3"/>
      <c r="F12" s="3"/>
      <c r="G12" s="370"/>
      <c r="H12" s="371"/>
    </row>
    <row r="13" spans="1:8" ht="18" customHeight="1" x14ac:dyDescent="0.15">
      <c r="A13" s="118"/>
      <c r="B13" s="114"/>
      <c r="C13" s="2"/>
      <c r="D13" s="2"/>
      <c r="E13" s="3"/>
      <c r="F13" s="114" t="s">
        <v>16</v>
      </c>
      <c r="G13" s="373" t="s">
        <v>17</v>
      </c>
      <c r="H13" s="374"/>
    </row>
    <row r="14" spans="1:8" ht="18" customHeight="1" x14ac:dyDescent="0.15">
      <c r="A14" s="118" t="s">
        <v>18</v>
      </c>
      <c r="B14" s="2" t="s">
        <v>19</v>
      </c>
      <c r="C14" s="2" t="s">
        <v>20</v>
      </c>
      <c r="D14" s="2" t="s">
        <v>21</v>
      </c>
      <c r="E14" s="3"/>
      <c r="F14" s="3"/>
      <c r="G14" s="373"/>
      <c r="H14" s="374"/>
    </row>
    <row r="15" spans="1:8" ht="18" customHeight="1" x14ac:dyDescent="0.15">
      <c r="A15" s="118"/>
      <c r="B15" s="114"/>
      <c r="C15" s="2"/>
      <c r="D15" s="2"/>
      <c r="E15" s="139" t="s">
        <v>471</v>
      </c>
      <c r="F15" s="114" t="s">
        <v>22</v>
      </c>
      <c r="G15" s="373" t="s">
        <v>23</v>
      </c>
      <c r="H15" s="374"/>
    </row>
    <row r="16" spans="1:8" ht="18" customHeight="1" x14ac:dyDescent="0.15">
      <c r="A16" s="118" t="s">
        <v>24</v>
      </c>
      <c r="B16" s="51" t="s">
        <v>382</v>
      </c>
      <c r="C16" s="2" t="s">
        <v>25</v>
      </c>
      <c r="D16" s="2" t="s">
        <v>26</v>
      </c>
      <c r="E16" s="3"/>
      <c r="F16" s="3"/>
      <c r="G16" s="373"/>
      <c r="H16" s="374"/>
    </row>
    <row r="17" spans="1:10" ht="18" customHeight="1" x14ac:dyDescent="0.15">
      <c r="A17" s="118"/>
      <c r="B17" s="114"/>
      <c r="C17" s="2"/>
      <c r="D17" s="2"/>
      <c r="E17" s="3"/>
      <c r="F17" s="3"/>
      <c r="G17" s="373"/>
      <c r="H17" s="374"/>
    </row>
    <row r="18" spans="1:10" ht="18" customHeight="1" thickBot="1" x14ac:dyDescent="0.2">
      <c r="A18" s="120" t="s">
        <v>27</v>
      </c>
      <c r="B18" s="115" t="s">
        <v>28</v>
      </c>
      <c r="C18" s="52" t="s">
        <v>439</v>
      </c>
      <c r="D18" s="52" t="s">
        <v>440</v>
      </c>
      <c r="E18" s="34"/>
      <c r="F18" s="34"/>
      <c r="G18" s="375"/>
      <c r="H18" s="376"/>
    </row>
    <row r="19" spans="1:10" ht="18" customHeight="1" x14ac:dyDescent="0.15">
      <c r="A19" s="10" t="s">
        <v>29</v>
      </c>
      <c r="H19" s="11" t="s">
        <v>30</v>
      </c>
    </row>
    <row r="20" spans="1:10" ht="15" customHeight="1" x14ac:dyDescent="0.15">
      <c r="F20" s="377" t="s">
        <v>583</v>
      </c>
      <c r="G20" s="377"/>
      <c r="H20" s="377"/>
    </row>
    <row r="22" spans="1:10" ht="17.100000000000001" customHeight="1" x14ac:dyDescent="0.15">
      <c r="A22" s="24" t="s">
        <v>31</v>
      </c>
    </row>
    <row r="23" spans="1:10" ht="5.0999999999999996" customHeight="1" x14ac:dyDescent="0.15"/>
    <row r="24" spans="1:10" ht="174" customHeight="1" x14ac:dyDescent="0.15">
      <c r="A24" s="378" t="s">
        <v>32</v>
      </c>
      <c r="B24" s="378"/>
      <c r="C24" s="378"/>
      <c r="D24" s="378"/>
      <c r="E24" s="378"/>
      <c r="F24" s="378"/>
      <c r="G24" s="378"/>
      <c r="H24" s="378"/>
    </row>
    <row r="25" spans="1:10" ht="15" customHeight="1" x14ac:dyDescent="0.15">
      <c r="A25" s="41"/>
      <c r="B25" s="41"/>
      <c r="C25" s="41"/>
      <c r="D25" s="41"/>
      <c r="E25" s="41"/>
      <c r="F25" s="41"/>
      <c r="G25" s="41"/>
      <c r="H25" s="41"/>
    </row>
    <row r="26" spans="1:10" ht="22.5" customHeight="1" thickBot="1" x14ac:dyDescent="0.2">
      <c r="A26" s="10" t="s">
        <v>33</v>
      </c>
      <c r="H26" s="11" t="s">
        <v>34</v>
      </c>
    </row>
    <row r="27" spans="1:10" ht="24" customHeight="1" x14ac:dyDescent="0.15">
      <c r="A27" s="117" t="s">
        <v>35</v>
      </c>
      <c r="B27" s="116" t="s">
        <v>36</v>
      </c>
      <c r="C27" s="116" t="s">
        <v>37</v>
      </c>
      <c r="D27" s="116" t="s">
        <v>38</v>
      </c>
      <c r="E27" s="116" t="s">
        <v>39</v>
      </c>
      <c r="F27" s="116" t="s">
        <v>40</v>
      </c>
      <c r="G27" s="116" t="s">
        <v>41</v>
      </c>
      <c r="H27" s="119" t="s">
        <v>42</v>
      </c>
    </row>
    <row r="28" spans="1:10" ht="18.75" customHeight="1" x14ac:dyDescent="0.15">
      <c r="A28" s="35" t="s">
        <v>43</v>
      </c>
      <c r="B28" s="372">
        <f>SUM(C28:H29)</f>
        <v>19.479999999999997</v>
      </c>
      <c r="C28" s="379">
        <f>8.11+0.07</f>
        <v>8.18</v>
      </c>
      <c r="D28" s="379">
        <f>2.24+0.02</f>
        <v>2.2600000000000002</v>
      </c>
      <c r="E28" s="379">
        <f>5.9+0.06</f>
        <v>5.96</v>
      </c>
      <c r="F28" s="379">
        <f>0.22-0.01</f>
        <v>0.21</v>
      </c>
      <c r="G28" s="379">
        <f>0.88+0.02</f>
        <v>0.9</v>
      </c>
      <c r="H28" s="380">
        <f>1.74+0.18+0.05</f>
        <v>1.97</v>
      </c>
      <c r="I28" s="53"/>
      <c r="J28" s="198">
        <f>SUM(C28:H29)</f>
        <v>19.479999999999997</v>
      </c>
    </row>
    <row r="29" spans="1:10" ht="18.75" customHeight="1" x14ac:dyDescent="0.15">
      <c r="A29" s="118" t="s">
        <v>44</v>
      </c>
      <c r="B29" s="372"/>
      <c r="C29" s="379"/>
      <c r="D29" s="379"/>
      <c r="E29" s="379"/>
      <c r="F29" s="379"/>
      <c r="G29" s="379"/>
      <c r="H29" s="380"/>
    </row>
    <row r="30" spans="1:10" ht="18.75" customHeight="1" x14ac:dyDescent="0.15">
      <c r="A30" s="118" t="s">
        <v>45</v>
      </c>
      <c r="B30" s="364">
        <f>ROUND(B28/$B$28*100,2)</f>
        <v>100</v>
      </c>
      <c r="C30" s="366">
        <f t="shared" ref="C30:H30" si="0">ROUND(C28/$B$28*100,1)</f>
        <v>42</v>
      </c>
      <c r="D30" s="366">
        <f t="shared" si="0"/>
        <v>11.6</v>
      </c>
      <c r="E30" s="366">
        <f t="shared" si="0"/>
        <v>30.6</v>
      </c>
      <c r="F30" s="366">
        <f t="shared" si="0"/>
        <v>1.1000000000000001</v>
      </c>
      <c r="G30" s="368">
        <f t="shared" si="0"/>
        <v>4.5999999999999996</v>
      </c>
      <c r="H30" s="362">
        <f t="shared" si="0"/>
        <v>10.1</v>
      </c>
    </row>
    <row r="31" spans="1:10" ht="18.75" customHeight="1" thickBot="1" x14ac:dyDescent="0.2">
      <c r="A31" s="120" t="s">
        <v>46</v>
      </c>
      <c r="B31" s="365"/>
      <c r="C31" s="367"/>
      <c r="D31" s="367"/>
      <c r="E31" s="367"/>
      <c r="F31" s="367"/>
      <c r="G31" s="369"/>
      <c r="H31" s="363"/>
      <c r="I31" s="54"/>
    </row>
    <row r="32" spans="1:10" ht="18.75" customHeight="1" x14ac:dyDescent="0.15">
      <c r="A32" s="10" t="s">
        <v>47</v>
      </c>
      <c r="H32" s="11" t="s">
        <v>48</v>
      </c>
    </row>
    <row r="33" spans="1:1" ht="18.75" customHeight="1" x14ac:dyDescent="0.15">
      <c r="A33" s="10" t="s">
        <v>483</v>
      </c>
    </row>
    <row r="34" spans="1:1" ht="18.75" customHeight="1" x14ac:dyDescent="0.15">
      <c r="A34" s="10" t="s">
        <v>484</v>
      </c>
    </row>
  </sheetData>
  <sheetProtection sheet="1" objects="1" scenarios="1"/>
  <mergeCells count="33">
    <mergeCell ref="C9:D10"/>
    <mergeCell ref="E9:E11"/>
    <mergeCell ref="A1:H1"/>
    <mergeCell ref="A5:H5"/>
    <mergeCell ref="A8:E8"/>
    <mergeCell ref="F8:H8"/>
    <mergeCell ref="A9:A11"/>
    <mergeCell ref="B9:B11"/>
    <mergeCell ref="F9:F11"/>
    <mergeCell ref="G9:H11"/>
    <mergeCell ref="G12:H12"/>
    <mergeCell ref="B28:B29"/>
    <mergeCell ref="G13:H13"/>
    <mergeCell ref="G18:H18"/>
    <mergeCell ref="F20:H20"/>
    <mergeCell ref="G16:H16"/>
    <mergeCell ref="G17:H17"/>
    <mergeCell ref="A24:H24"/>
    <mergeCell ref="G14:H14"/>
    <mergeCell ref="G15:H15"/>
    <mergeCell ref="C28:C29"/>
    <mergeCell ref="D28:D29"/>
    <mergeCell ref="E28:E29"/>
    <mergeCell ref="F28:F29"/>
    <mergeCell ref="G28:G29"/>
    <mergeCell ref="H28:H29"/>
    <mergeCell ref="H30:H31"/>
    <mergeCell ref="B30:B31"/>
    <mergeCell ref="C30:C31"/>
    <mergeCell ref="D30:D31"/>
    <mergeCell ref="E30:E31"/>
    <mergeCell ref="F30:F31"/>
    <mergeCell ref="G30:G31"/>
  </mergeCells>
  <phoneticPr fontId="16"/>
  <printOptions horizontalCentered="1"/>
  <pageMargins left="0.59055118110236227" right="0.59055118110236227" top="0.59055118110236227" bottom="0.59055118110236227" header="0.39370078740157483" footer="0.39370078740157483"/>
  <pageSetup paperSize="9" firstPageNumber="31" orientation="portrait" useFirstPageNumber="1" verticalDpi="300" r:id="rId1"/>
  <headerFooter scaleWithDoc="0" alignWithMargins="0">
    <oddHeader>&amp;R&amp;"ＭＳ 明朝,標準"&amp;10土地及び気象</oddHeader>
    <oddFooter>&amp;C&amp;"ＭＳ 明朝,標準"－&amp;12&amp;P&amp;11－</oddFooter>
  </headerFooter>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63"/>
  <sheetViews>
    <sheetView view="pageBreakPreview" zoomScale="90" zoomScaleNormal="90" zoomScaleSheetLayoutView="90" workbookViewId="0">
      <selection activeCell="A24" sqref="A24"/>
    </sheetView>
  </sheetViews>
  <sheetFormatPr defaultColWidth="13.125" defaultRowHeight="17.100000000000001" customHeight="1" x14ac:dyDescent="0.15"/>
  <cols>
    <col min="1" max="6" width="10.125" style="10" customWidth="1"/>
    <col min="7" max="8" width="10.125" style="7" customWidth="1"/>
    <col min="9" max="9" width="10.375" style="10" customWidth="1"/>
    <col min="10" max="10" width="13.125" style="10"/>
    <col min="11" max="17" width="7.25" style="10" customWidth="1"/>
    <col min="18" max="18" width="6.125" style="10" customWidth="1"/>
    <col min="19" max="16384" width="13.125" style="10"/>
  </cols>
  <sheetData>
    <row r="1" spans="1:21" ht="5.0999999999999996" customHeight="1" x14ac:dyDescent="0.15">
      <c r="A1" s="24"/>
      <c r="B1" s="83"/>
      <c r="C1" s="83"/>
      <c r="D1" s="83"/>
      <c r="E1" s="83"/>
      <c r="F1" s="83"/>
      <c r="G1" s="83"/>
      <c r="H1" s="83"/>
      <c r="I1" s="83"/>
      <c r="J1" s="83"/>
    </row>
    <row r="2" spans="1:21" ht="15" customHeight="1" x14ac:dyDescent="0.15">
      <c r="A2" s="24" t="s">
        <v>49</v>
      </c>
      <c r="B2" s="83"/>
      <c r="C2" s="83"/>
      <c r="D2" s="83"/>
      <c r="E2" s="83"/>
      <c r="F2" s="83"/>
      <c r="G2" s="83"/>
      <c r="H2" s="83"/>
      <c r="I2" s="83"/>
      <c r="J2" s="83"/>
    </row>
    <row r="3" spans="1:21" ht="5.0999999999999996" customHeight="1" x14ac:dyDescent="0.15">
      <c r="A3" s="24"/>
      <c r="B3" s="83"/>
      <c r="C3" s="83"/>
      <c r="D3" s="83"/>
      <c r="E3" s="83"/>
      <c r="F3" s="83"/>
      <c r="G3" s="83"/>
      <c r="H3" s="83"/>
      <c r="I3" s="83"/>
      <c r="J3" s="83"/>
    </row>
    <row r="4" spans="1:21" ht="120.75" customHeight="1" x14ac:dyDescent="0.15">
      <c r="A4" s="418" t="s">
        <v>491</v>
      </c>
      <c r="B4" s="418"/>
      <c r="C4" s="418"/>
      <c r="D4" s="418"/>
      <c r="E4" s="418"/>
      <c r="F4" s="418"/>
      <c r="G4" s="418"/>
      <c r="H4" s="418"/>
      <c r="I4" s="418"/>
      <c r="J4" s="109"/>
      <c r="K4" s="109"/>
    </row>
    <row r="5" spans="1:21" ht="5.0999999999999996" customHeight="1" x14ac:dyDescent="0.15">
      <c r="A5" s="5"/>
      <c r="B5" s="84"/>
      <c r="C5" s="84"/>
      <c r="D5" s="84"/>
      <c r="E5" s="84"/>
      <c r="F5" s="84"/>
      <c r="G5" s="84"/>
      <c r="H5" s="84"/>
      <c r="I5" s="84"/>
      <c r="J5" s="84"/>
    </row>
    <row r="6" spans="1:21" ht="18" customHeight="1" thickBot="1" x14ac:dyDescent="0.2">
      <c r="A6" s="10" t="s">
        <v>50</v>
      </c>
      <c r="I6" s="11" t="s">
        <v>34</v>
      </c>
      <c r="J6" s="212"/>
      <c r="K6" s="202"/>
      <c r="L6" s="202"/>
      <c r="M6" s="202"/>
      <c r="N6" s="202"/>
      <c r="O6" s="202"/>
      <c r="P6" s="202"/>
      <c r="Q6" s="202"/>
      <c r="R6" s="202"/>
      <c r="S6" s="202"/>
      <c r="T6" s="213"/>
    </row>
    <row r="7" spans="1:21" ht="15" customHeight="1" x14ac:dyDescent="0.15">
      <c r="A7" s="419" t="s">
        <v>51</v>
      </c>
      <c r="B7" s="420" t="s">
        <v>52</v>
      </c>
      <c r="C7" s="37" t="s">
        <v>53</v>
      </c>
      <c r="D7" s="37" t="s">
        <v>54</v>
      </c>
      <c r="E7" s="37" t="s">
        <v>55</v>
      </c>
      <c r="F7" s="37" t="s">
        <v>56</v>
      </c>
      <c r="G7" s="38" t="s">
        <v>57</v>
      </c>
      <c r="H7" s="37" t="s">
        <v>58</v>
      </c>
      <c r="I7" s="68" t="s">
        <v>59</v>
      </c>
      <c r="J7" s="214"/>
      <c r="K7" s="204"/>
      <c r="L7" s="204" t="s">
        <v>53</v>
      </c>
      <c r="M7" s="204" t="s">
        <v>54</v>
      </c>
      <c r="N7" s="204" t="s">
        <v>55</v>
      </c>
      <c r="O7" s="204" t="s">
        <v>56</v>
      </c>
      <c r="P7" s="204" t="s">
        <v>57</v>
      </c>
      <c r="Q7" s="204" t="s">
        <v>58</v>
      </c>
      <c r="R7" s="204" t="s">
        <v>59</v>
      </c>
      <c r="S7" s="202"/>
      <c r="T7" s="213"/>
    </row>
    <row r="8" spans="1:21" ht="15" customHeight="1" x14ac:dyDescent="0.15">
      <c r="A8" s="389"/>
      <c r="B8" s="381"/>
      <c r="C8" s="4" t="s">
        <v>60</v>
      </c>
      <c r="D8" s="4" t="s">
        <v>61</v>
      </c>
      <c r="E8" s="4" t="s">
        <v>62</v>
      </c>
      <c r="F8" s="4" t="s">
        <v>63</v>
      </c>
      <c r="G8" s="6" t="s">
        <v>64</v>
      </c>
      <c r="H8" s="4" t="s">
        <v>65</v>
      </c>
      <c r="I8" s="67" t="s">
        <v>66</v>
      </c>
      <c r="J8" s="204"/>
      <c r="K8" s="204"/>
      <c r="L8" s="204" t="s">
        <v>60</v>
      </c>
      <c r="M8" s="204" t="s">
        <v>61</v>
      </c>
      <c r="N8" s="204" t="s">
        <v>62</v>
      </c>
      <c r="O8" s="204" t="s">
        <v>63</v>
      </c>
      <c r="P8" s="204" t="s">
        <v>64</v>
      </c>
      <c r="Q8" s="204" t="s">
        <v>65</v>
      </c>
      <c r="R8" s="204" t="s">
        <v>66</v>
      </c>
      <c r="S8" s="202"/>
      <c r="T8" s="213"/>
    </row>
    <row r="9" spans="1:21" ht="15" customHeight="1" x14ac:dyDescent="0.15">
      <c r="A9" s="111" t="s">
        <v>67</v>
      </c>
      <c r="B9" s="423">
        <f>SUM(C9:J10)</f>
        <v>19.479999999999997</v>
      </c>
      <c r="C9" s="421">
        <f>L11</f>
        <v>6.3115199999999989</v>
      </c>
      <c r="D9" s="421">
        <f t="shared" ref="D9:I9" si="0">M11</f>
        <v>5.5323199999999995</v>
      </c>
      <c r="E9" s="421">
        <f t="shared" si="0"/>
        <v>2.00644</v>
      </c>
      <c r="F9" s="421">
        <f t="shared" si="0"/>
        <v>2.2986400000000002</v>
      </c>
      <c r="G9" s="421">
        <f t="shared" si="0"/>
        <v>2.31812</v>
      </c>
      <c r="H9" s="421">
        <f t="shared" si="0"/>
        <v>0.91556000000000015</v>
      </c>
      <c r="I9" s="422">
        <f t="shared" si="0"/>
        <v>9.74E-2</v>
      </c>
      <c r="J9" s="203" t="s">
        <v>488</v>
      </c>
      <c r="K9" s="205">
        <v>19.3</v>
      </c>
      <c r="L9" s="205">
        <v>6.26</v>
      </c>
      <c r="M9" s="206">
        <v>5.48</v>
      </c>
      <c r="N9" s="206">
        <v>1.98</v>
      </c>
      <c r="O9" s="206">
        <v>2.27</v>
      </c>
      <c r="P9" s="206">
        <v>2.2999999999999998</v>
      </c>
      <c r="Q9" s="206">
        <v>0.91</v>
      </c>
      <c r="R9" s="206">
        <v>0.1</v>
      </c>
      <c r="S9" s="202"/>
      <c r="T9" s="213"/>
    </row>
    <row r="10" spans="1:21" ht="15" customHeight="1" x14ac:dyDescent="0.15">
      <c r="A10" s="111" t="s">
        <v>68</v>
      </c>
      <c r="B10" s="423"/>
      <c r="C10" s="421"/>
      <c r="D10" s="421"/>
      <c r="E10" s="421"/>
      <c r="F10" s="421"/>
      <c r="G10" s="421"/>
      <c r="H10" s="421"/>
      <c r="I10" s="422"/>
      <c r="J10" s="203"/>
      <c r="K10" s="205" t="s">
        <v>490</v>
      </c>
      <c r="L10" s="205">
        <v>32.4</v>
      </c>
      <c r="M10" s="206">
        <v>28.4</v>
      </c>
      <c r="N10" s="206">
        <v>10.3</v>
      </c>
      <c r="O10" s="206">
        <v>11.8</v>
      </c>
      <c r="P10" s="206">
        <v>11.9</v>
      </c>
      <c r="Q10" s="206">
        <v>4.7</v>
      </c>
      <c r="R10" s="206">
        <v>0.5</v>
      </c>
      <c r="S10" s="202"/>
      <c r="T10" s="213"/>
    </row>
    <row r="11" spans="1:21" ht="10.5" customHeight="1" x14ac:dyDescent="0.15">
      <c r="A11" s="111"/>
      <c r="B11" s="36"/>
      <c r="C11" s="108"/>
      <c r="D11" s="108"/>
      <c r="E11" s="108"/>
      <c r="F11" s="108"/>
      <c r="G11" s="108"/>
      <c r="H11" s="108"/>
      <c r="I11" s="43"/>
      <c r="J11" s="207" t="s">
        <v>489</v>
      </c>
      <c r="K11" s="202">
        <v>19.48</v>
      </c>
      <c r="L11" s="206">
        <f>$K$11*L10/100</f>
        <v>6.3115199999999989</v>
      </c>
      <c r="M11" s="206">
        <f t="shared" ref="M11:R11" si="1">$K$11*M10/100</f>
        <v>5.5323199999999995</v>
      </c>
      <c r="N11" s="206">
        <f t="shared" si="1"/>
        <v>2.00644</v>
      </c>
      <c r="O11" s="206">
        <f t="shared" si="1"/>
        <v>2.2986400000000002</v>
      </c>
      <c r="P11" s="206">
        <f t="shared" si="1"/>
        <v>2.31812</v>
      </c>
      <c r="Q11" s="206">
        <f t="shared" si="1"/>
        <v>0.91556000000000015</v>
      </c>
      <c r="R11" s="206">
        <f t="shared" si="1"/>
        <v>9.74E-2</v>
      </c>
      <c r="S11" s="206">
        <f>SUM(L11:R11)</f>
        <v>19.479999999999997</v>
      </c>
      <c r="T11" s="213"/>
    </row>
    <row r="12" spans="1:21" ht="15" customHeight="1" x14ac:dyDescent="0.15">
      <c r="A12" s="111" t="s">
        <v>69</v>
      </c>
      <c r="B12" s="433">
        <f>ROUND(+B9/$B$9*100,1)</f>
        <v>100</v>
      </c>
      <c r="C12" s="430">
        <f>ROUND(+C9/$B$9*100,1)</f>
        <v>32.4</v>
      </c>
      <c r="D12" s="430">
        <f t="shared" ref="D12:I12" si="2">ROUND(+D9/$B$9*100,1)</f>
        <v>28.4</v>
      </c>
      <c r="E12" s="430">
        <f t="shared" si="2"/>
        <v>10.3</v>
      </c>
      <c r="F12" s="430">
        <f t="shared" si="2"/>
        <v>11.8</v>
      </c>
      <c r="G12" s="430">
        <f t="shared" si="2"/>
        <v>11.9</v>
      </c>
      <c r="H12" s="430">
        <f t="shared" si="2"/>
        <v>4.7</v>
      </c>
      <c r="I12" s="428">
        <f t="shared" si="2"/>
        <v>0.5</v>
      </c>
      <c r="J12" s="215"/>
      <c r="K12" s="202"/>
      <c r="L12" s="206"/>
      <c r="M12" s="206"/>
      <c r="N12" s="206"/>
      <c r="O12" s="206"/>
      <c r="P12" s="206"/>
      <c r="Q12" s="206"/>
      <c r="R12" s="206"/>
      <c r="S12" s="202"/>
      <c r="T12" s="213"/>
    </row>
    <row r="13" spans="1:21" ht="15" customHeight="1" thickBot="1" x14ac:dyDescent="0.2">
      <c r="A13" s="112" t="s">
        <v>70</v>
      </c>
      <c r="B13" s="434"/>
      <c r="C13" s="431"/>
      <c r="D13" s="431"/>
      <c r="E13" s="431"/>
      <c r="F13" s="431"/>
      <c r="G13" s="431"/>
      <c r="H13" s="431"/>
      <c r="I13" s="429"/>
      <c r="J13" s="74"/>
    </row>
    <row r="14" spans="1:21" ht="15" customHeight="1" x14ac:dyDescent="0.15">
      <c r="I14" s="11" t="s">
        <v>48</v>
      </c>
      <c r="J14" s="74"/>
      <c r="S14" s="140"/>
      <c r="T14" s="7"/>
      <c r="U14" s="7"/>
    </row>
    <row r="15" spans="1:21" ht="15" customHeight="1" x14ac:dyDescent="0.15">
      <c r="I15" s="11"/>
      <c r="L15" s="427"/>
      <c r="M15" s="427"/>
      <c r="N15" s="427"/>
      <c r="O15" s="427"/>
      <c r="P15" s="427"/>
      <c r="Q15" s="427"/>
      <c r="R15" s="140"/>
      <c r="S15" s="140"/>
      <c r="T15" s="7"/>
      <c r="U15" s="7"/>
    </row>
    <row r="16" spans="1:21" ht="12.75" customHeight="1" x14ac:dyDescent="0.15">
      <c r="G16" s="10"/>
      <c r="H16" s="10"/>
      <c r="L16" s="427"/>
      <c r="M16" s="427"/>
      <c r="N16" s="427"/>
      <c r="O16" s="427"/>
      <c r="P16" s="427"/>
      <c r="Q16" s="427"/>
      <c r="R16" s="140"/>
      <c r="S16" s="140"/>
      <c r="T16" s="7"/>
      <c r="U16" s="7"/>
    </row>
    <row r="17" spans="1:18" ht="18" customHeight="1" thickBot="1" x14ac:dyDescent="0.2">
      <c r="A17" s="432" t="s">
        <v>493</v>
      </c>
      <c r="B17" s="432"/>
      <c r="C17" s="432"/>
      <c r="D17" s="432"/>
      <c r="E17" s="432"/>
      <c r="I17" s="11" t="s">
        <v>71</v>
      </c>
      <c r="L17" s="427"/>
      <c r="M17" s="427"/>
      <c r="N17" s="427"/>
      <c r="O17" s="427"/>
      <c r="P17" s="427"/>
      <c r="Q17" s="427"/>
      <c r="R17" s="140"/>
    </row>
    <row r="18" spans="1:18" ht="18.75" customHeight="1" x14ac:dyDescent="0.15">
      <c r="A18" s="419" t="s">
        <v>72</v>
      </c>
      <c r="B18" s="420"/>
      <c r="C18" s="420" t="s">
        <v>73</v>
      </c>
      <c r="D18" s="420"/>
      <c r="E18" s="420" t="s">
        <v>74</v>
      </c>
      <c r="F18" s="420"/>
      <c r="G18" s="420"/>
      <c r="H18" s="435" t="s">
        <v>75</v>
      </c>
      <c r="I18" s="436"/>
    </row>
    <row r="19" spans="1:18" ht="18.75" hidden="1" customHeight="1" x14ac:dyDescent="0.15">
      <c r="A19" s="425" t="s">
        <v>76</v>
      </c>
      <c r="B19" s="426"/>
      <c r="C19" s="424">
        <f>SUM(C20:D59)</f>
        <v>1936527.3600000003</v>
      </c>
      <c r="D19" s="424"/>
      <c r="E19" s="125"/>
      <c r="F19" s="126"/>
      <c r="G19" s="127"/>
      <c r="H19" s="125"/>
      <c r="I19" s="128"/>
      <c r="J19" s="72"/>
      <c r="K19" s="7"/>
    </row>
    <row r="20" spans="1:18" ht="13.5" customHeight="1" x14ac:dyDescent="0.15">
      <c r="A20" s="402" t="s">
        <v>77</v>
      </c>
      <c r="B20" s="403"/>
      <c r="C20" s="397">
        <v>731.25</v>
      </c>
      <c r="D20" s="397"/>
      <c r="E20" s="199" t="s">
        <v>78</v>
      </c>
      <c r="F20" s="7"/>
      <c r="G20" s="129"/>
      <c r="H20" s="398" t="s">
        <v>79</v>
      </c>
      <c r="I20" s="399"/>
      <c r="J20" s="72"/>
      <c r="K20" s="7"/>
      <c r="L20" s="8"/>
      <c r="M20" s="8"/>
    </row>
    <row r="21" spans="1:18" ht="13.5" customHeight="1" x14ac:dyDescent="0.15">
      <c r="A21" s="402" t="s">
        <v>80</v>
      </c>
      <c r="B21" s="403"/>
      <c r="C21" s="397">
        <v>1470.88</v>
      </c>
      <c r="D21" s="397"/>
      <c r="E21" s="199" t="s">
        <v>81</v>
      </c>
      <c r="F21" s="7"/>
      <c r="G21" s="129"/>
      <c r="H21" s="398" t="s">
        <v>82</v>
      </c>
      <c r="I21" s="399"/>
      <c r="J21" s="72"/>
      <c r="K21" s="7"/>
      <c r="L21" s="7"/>
      <c r="M21" s="7"/>
    </row>
    <row r="22" spans="1:18" ht="13.5" customHeight="1" x14ac:dyDescent="0.15">
      <c r="A22" s="402" t="s">
        <v>83</v>
      </c>
      <c r="B22" s="403"/>
      <c r="C22" s="397">
        <v>6730.36</v>
      </c>
      <c r="D22" s="397"/>
      <c r="E22" s="199" t="s">
        <v>84</v>
      </c>
      <c r="F22" s="7"/>
      <c r="G22" s="129"/>
      <c r="H22" s="398" t="s">
        <v>85</v>
      </c>
      <c r="I22" s="399"/>
      <c r="J22" s="72"/>
      <c r="K22" s="7"/>
      <c r="L22" s="8"/>
      <c r="M22" s="7"/>
    </row>
    <row r="23" spans="1:18" ht="13.5" customHeight="1" x14ac:dyDescent="0.15">
      <c r="A23" s="402" t="s">
        <v>83</v>
      </c>
      <c r="B23" s="403"/>
      <c r="C23" s="397">
        <v>23140</v>
      </c>
      <c r="D23" s="397"/>
      <c r="E23" s="199" t="s">
        <v>86</v>
      </c>
      <c r="F23" s="7"/>
      <c r="G23" s="129"/>
      <c r="H23" s="398" t="s">
        <v>87</v>
      </c>
      <c r="I23" s="399"/>
      <c r="J23" s="72"/>
      <c r="K23" s="7"/>
      <c r="L23" s="7"/>
      <c r="M23" s="7"/>
    </row>
    <row r="24" spans="1:18" ht="13.5" customHeight="1" x14ac:dyDescent="0.15">
      <c r="A24" s="402" t="s">
        <v>88</v>
      </c>
      <c r="B24" s="403"/>
      <c r="C24" s="397">
        <v>286.24</v>
      </c>
      <c r="D24" s="397"/>
      <c r="E24" s="199" t="s">
        <v>78</v>
      </c>
      <c r="F24" s="7"/>
      <c r="G24" s="129"/>
      <c r="H24" s="398" t="s">
        <v>89</v>
      </c>
      <c r="I24" s="399"/>
      <c r="J24" s="72"/>
      <c r="K24" s="7"/>
    </row>
    <row r="25" spans="1:18" ht="13.5" customHeight="1" x14ac:dyDescent="0.15">
      <c r="A25" s="402" t="s">
        <v>90</v>
      </c>
      <c r="B25" s="403"/>
      <c r="C25" s="397">
        <v>24630.25</v>
      </c>
      <c r="D25" s="397"/>
      <c r="E25" s="199" t="s">
        <v>91</v>
      </c>
      <c r="F25" s="7"/>
      <c r="G25" s="129"/>
      <c r="H25" s="398" t="s">
        <v>92</v>
      </c>
      <c r="I25" s="399"/>
      <c r="J25" s="72"/>
      <c r="K25" s="7"/>
    </row>
    <row r="26" spans="1:18" ht="13.5" customHeight="1" x14ac:dyDescent="0.15">
      <c r="A26" s="402" t="s">
        <v>93</v>
      </c>
      <c r="B26" s="403"/>
      <c r="C26" s="397">
        <v>17652.580000000002</v>
      </c>
      <c r="D26" s="397"/>
      <c r="E26" s="199" t="s">
        <v>84</v>
      </c>
      <c r="F26" s="7"/>
      <c r="G26" s="129"/>
      <c r="H26" s="398" t="s">
        <v>94</v>
      </c>
      <c r="I26" s="399"/>
      <c r="J26" s="72"/>
      <c r="K26" s="7"/>
    </row>
    <row r="27" spans="1:18" ht="13.5" customHeight="1" x14ac:dyDescent="0.15">
      <c r="A27" s="402" t="s">
        <v>83</v>
      </c>
      <c r="B27" s="403"/>
      <c r="C27" s="397">
        <v>31168.45</v>
      </c>
      <c r="D27" s="397"/>
      <c r="E27" s="199" t="s">
        <v>86</v>
      </c>
      <c r="F27" s="7"/>
      <c r="G27" s="129"/>
      <c r="H27" s="398" t="s">
        <v>82</v>
      </c>
      <c r="I27" s="399"/>
      <c r="J27" s="72"/>
      <c r="K27" s="7"/>
    </row>
    <row r="28" spans="1:18" ht="13.5" customHeight="1" x14ac:dyDescent="0.15">
      <c r="A28" s="402" t="s">
        <v>83</v>
      </c>
      <c r="B28" s="403"/>
      <c r="C28" s="397">
        <v>43497.1</v>
      </c>
      <c r="D28" s="397"/>
      <c r="E28" s="199" t="s">
        <v>84</v>
      </c>
      <c r="F28" s="7"/>
      <c r="G28" s="129"/>
      <c r="H28" s="398" t="s">
        <v>95</v>
      </c>
      <c r="I28" s="399"/>
      <c r="J28" s="72"/>
      <c r="K28" s="7"/>
    </row>
    <row r="29" spans="1:18" ht="13.5" customHeight="1" x14ac:dyDescent="0.15">
      <c r="A29" s="402" t="s">
        <v>83</v>
      </c>
      <c r="B29" s="403"/>
      <c r="C29" s="397">
        <v>16862.3</v>
      </c>
      <c r="D29" s="397"/>
      <c r="E29" s="199" t="s">
        <v>96</v>
      </c>
      <c r="F29" s="7"/>
      <c r="G29" s="129"/>
      <c r="H29" s="398" t="s">
        <v>87</v>
      </c>
      <c r="I29" s="399"/>
      <c r="J29" s="72"/>
      <c r="K29" s="7"/>
    </row>
    <row r="30" spans="1:18" ht="13.5" customHeight="1" x14ac:dyDescent="0.15">
      <c r="A30" s="402" t="s">
        <v>83</v>
      </c>
      <c r="B30" s="403"/>
      <c r="C30" s="397">
        <v>37631.72</v>
      </c>
      <c r="D30" s="397"/>
      <c r="E30" s="199" t="s">
        <v>86</v>
      </c>
      <c r="F30" s="7"/>
      <c r="G30" s="129"/>
      <c r="H30" s="398" t="s">
        <v>82</v>
      </c>
      <c r="I30" s="399"/>
      <c r="J30" s="72"/>
      <c r="K30" s="7"/>
    </row>
    <row r="31" spans="1:18" ht="13.5" customHeight="1" x14ac:dyDescent="0.15">
      <c r="A31" s="402" t="s">
        <v>97</v>
      </c>
      <c r="B31" s="403"/>
      <c r="C31" s="397">
        <v>38777.86</v>
      </c>
      <c r="D31" s="397"/>
      <c r="E31" s="199" t="s">
        <v>98</v>
      </c>
      <c r="F31" s="7"/>
      <c r="G31" s="129"/>
      <c r="H31" s="398" t="s">
        <v>82</v>
      </c>
      <c r="I31" s="399"/>
      <c r="J31" s="72"/>
      <c r="K31" s="7"/>
    </row>
    <row r="32" spans="1:18" ht="13.5" customHeight="1" x14ac:dyDescent="0.15">
      <c r="A32" s="402" t="s">
        <v>99</v>
      </c>
      <c r="B32" s="403"/>
      <c r="C32" s="397">
        <v>23217.73</v>
      </c>
      <c r="D32" s="397"/>
      <c r="E32" s="199" t="s">
        <v>100</v>
      </c>
      <c r="F32" s="7"/>
      <c r="G32" s="129"/>
      <c r="H32" s="398" t="s">
        <v>101</v>
      </c>
      <c r="I32" s="399"/>
      <c r="J32" s="72"/>
      <c r="K32" s="7"/>
    </row>
    <row r="33" spans="1:11" ht="13.5" customHeight="1" x14ac:dyDescent="0.15">
      <c r="A33" s="402" t="s">
        <v>102</v>
      </c>
      <c r="B33" s="403"/>
      <c r="C33" s="397">
        <v>64291.79</v>
      </c>
      <c r="D33" s="397"/>
      <c r="E33" s="199" t="s">
        <v>103</v>
      </c>
      <c r="F33" s="7"/>
      <c r="G33" s="129"/>
      <c r="H33" s="416" t="s">
        <v>104</v>
      </c>
      <c r="I33" s="417"/>
      <c r="J33" s="72"/>
      <c r="K33" s="7"/>
    </row>
    <row r="34" spans="1:11" ht="13.5" customHeight="1" x14ac:dyDescent="0.15">
      <c r="A34" s="402" t="s">
        <v>83</v>
      </c>
      <c r="B34" s="403"/>
      <c r="C34" s="397">
        <v>36892.35</v>
      </c>
      <c r="D34" s="397"/>
      <c r="E34" s="199" t="s">
        <v>86</v>
      </c>
      <c r="F34" s="7"/>
      <c r="G34" s="129"/>
      <c r="H34" s="398" t="s">
        <v>79</v>
      </c>
      <c r="I34" s="399"/>
      <c r="J34" s="72"/>
      <c r="K34" s="7"/>
    </row>
    <row r="35" spans="1:11" ht="13.5" customHeight="1" x14ac:dyDescent="0.15">
      <c r="A35" s="402" t="s">
        <v>83</v>
      </c>
      <c r="B35" s="403"/>
      <c r="C35" s="397">
        <v>116415.23</v>
      </c>
      <c r="D35" s="397"/>
      <c r="E35" s="199" t="s">
        <v>105</v>
      </c>
      <c r="F35" s="7"/>
      <c r="G35" s="129"/>
      <c r="H35" s="398" t="s">
        <v>106</v>
      </c>
      <c r="I35" s="399"/>
      <c r="J35" s="72"/>
      <c r="K35" s="7"/>
    </row>
    <row r="36" spans="1:11" ht="13.5" customHeight="1" x14ac:dyDescent="0.15">
      <c r="A36" s="402" t="s">
        <v>107</v>
      </c>
      <c r="B36" s="403"/>
      <c r="C36" s="397">
        <v>33708.300000000003</v>
      </c>
      <c r="D36" s="397"/>
      <c r="E36" s="199" t="s">
        <v>86</v>
      </c>
      <c r="F36" s="7"/>
      <c r="G36" s="129"/>
      <c r="H36" s="398" t="s">
        <v>108</v>
      </c>
      <c r="I36" s="399"/>
      <c r="J36" s="72"/>
      <c r="K36" s="7"/>
    </row>
    <row r="37" spans="1:11" ht="13.5" customHeight="1" x14ac:dyDescent="0.15">
      <c r="A37" s="402" t="s">
        <v>109</v>
      </c>
      <c r="B37" s="403"/>
      <c r="C37" s="397">
        <v>83105.84</v>
      </c>
      <c r="D37" s="397"/>
      <c r="E37" s="199" t="s">
        <v>110</v>
      </c>
      <c r="F37" s="7"/>
      <c r="G37" s="129"/>
      <c r="H37" s="398" t="s">
        <v>111</v>
      </c>
      <c r="I37" s="399"/>
      <c r="J37" s="72"/>
      <c r="K37" s="7"/>
    </row>
    <row r="38" spans="1:11" ht="13.5" customHeight="1" x14ac:dyDescent="0.15">
      <c r="A38" s="402" t="s">
        <v>112</v>
      </c>
      <c r="B38" s="403"/>
      <c r="C38" s="397">
        <v>220595.46</v>
      </c>
      <c r="D38" s="397"/>
      <c r="E38" s="199" t="s">
        <v>113</v>
      </c>
      <c r="F38" s="7"/>
      <c r="G38" s="129"/>
      <c r="H38" s="398" t="s">
        <v>114</v>
      </c>
      <c r="I38" s="399"/>
      <c r="J38" s="72"/>
      <c r="K38" s="7"/>
    </row>
    <row r="39" spans="1:11" ht="13.5" customHeight="1" x14ac:dyDescent="0.15">
      <c r="A39" s="402" t="s">
        <v>115</v>
      </c>
      <c r="B39" s="403"/>
      <c r="C39" s="397">
        <v>7646.3</v>
      </c>
      <c r="D39" s="397"/>
      <c r="E39" s="199" t="s">
        <v>113</v>
      </c>
      <c r="F39" s="7"/>
      <c r="G39" s="129"/>
      <c r="H39" s="398" t="s">
        <v>116</v>
      </c>
      <c r="I39" s="399"/>
      <c r="J39" s="72"/>
      <c r="K39" s="7"/>
    </row>
    <row r="40" spans="1:11" ht="13.5" customHeight="1" x14ac:dyDescent="0.15">
      <c r="A40" s="402" t="s">
        <v>117</v>
      </c>
      <c r="B40" s="403"/>
      <c r="C40" s="397">
        <v>12493.32</v>
      </c>
      <c r="D40" s="397"/>
      <c r="E40" s="199" t="s">
        <v>113</v>
      </c>
      <c r="F40" s="7"/>
      <c r="G40" s="129"/>
      <c r="H40" s="398" t="s">
        <v>82</v>
      </c>
      <c r="I40" s="399"/>
      <c r="J40" s="72"/>
      <c r="K40" s="7"/>
    </row>
    <row r="41" spans="1:11" ht="13.5" customHeight="1" x14ac:dyDescent="0.15">
      <c r="A41" s="402" t="s">
        <v>118</v>
      </c>
      <c r="B41" s="403"/>
      <c r="C41" s="397">
        <v>38715.03</v>
      </c>
      <c r="D41" s="397"/>
      <c r="E41" s="199" t="s">
        <v>119</v>
      </c>
      <c r="F41" s="7"/>
      <c r="G41" s="129"/>
      <c r="H41" s="398" t="s">
        <v>120</v>
      </c>
      <c r="I41" s="399"/>
      <c r="J41" s="72"/>
      <c r="K41" s="7"/>
    </row>
    <row r="42" spans="1:11" ht="13.5" customHeight="1" x14ac:dyDescent="0.15">
      <c r="A42" s="402" t="s">
        <v>121</v>
      </c>
      <c r="B42" s="403"/>
      <c r="C42" s="397">
        <v>36592.550000000003</v>
      </c>
      <c r="D42" s="397"/>
      <c r="E42" s="199" t="s">
        <v>113</v>
      </c>
      <c r="F42" s="7"/>
      <c r="G42" s="129"/>
      <c r="H42" s="398" t="s">
        <v>122</v>
      </c>
      <c r="I42" s="399"/>
      <c r="J42" s="72"/>
      <c r="K42" s="7"/>
    </row>
    <row r="43" spans="1:11" ht="13.5" customHeight="1" x14ac:dyDescent="0.15">
      <c r="A43" s="402" t="s">
        <v>123</v>
      </c>
      <c r="B43" s="403"/>
      <c r="C43" s="397">
        <v>2892.54</v>
      </c>
      <c r="D43" s="397"/>
      <c r="E43" s="199" t="s">
        <v>110</v>
      </c>
      <c r="F43" s="7"/>
      <c r="G43" s="129"/>
      <c r="H43" s="398" t="s">
        <v>116</v>
      </c>
      <c r="I43" s="399"/>
      <c r="J43" s="72"/>
      <c r="K43" s="7"/>
    </row>
    <row r="44" spans="1:11" ht="13.5" customHeight="1" x14ac:dyDescent="0.15">
      <c r="A44" s="402" t="s">
        <v>124</v>
      </c>
      <c r="B44" s="403"/>
      <c r="C44" s="414">
        <v>425285.98</v>
      </c>
      <c r="D44" s="415"/>
      <c r="E44" s="199" t="s">
        <v>125</v>
      </c>
      <c r="F44" s="7"/>
      <c r="G44" s="129"/>
      <c r="H44" s="398" t="s">
        <v>126</v>
      </c>
      <c r="I44" s="399"/>
      <c r="J44" s="72"/>
      <c r="K44" s="7"/>
    </row>
    <row r="45" spans="1:11" ht="13.5" customHeight="1" x14ac:dyDescent="0.15">
      <c r="A45" s="402" t="s">
        <v>127</v>
      </c>
      <c r="B45" s="403"/>
      <c r="C45" s="397">
        <v>60671.61</v>
      </c>
      <c r="D45" s="397"/>
      <c r="E45" s="199" t="s">
        <v>113</v>
      </c>
      <c r="F45" s="7"/>
      <c r="G45" s="129"/>
      <c r="H45" s="398" t="s">
        <v>128</v>
      </c>
      <c r="I45" s="399"/>
      <c r="J45" s="72"/>
      <c r="K45" s="7"/>
    </row>
    <row r="46" spans="1:11" ht="13.5" customHeight="1" x14ac:dyDescent="0.15">
      <c r="A46" s="402" t="s">
        <v>129</v>
      </c>
      <c r="B46" s="403"/>
      <c r="C46" s="397">
        <v>9451.06</v>
      </c>
      <c r="D46" s="397"/>
      <c r="E46" s="199" t="s">
        <v>110</v>
      </c>
      <c r="F46" s="7"/>
      <c r="G46" s="129"/>
      <c r="H46" s="398" t="s">
        <v>130</v>
      </c>
      <c r="I46" s="399"/>
      <c r="J46" s="72"/>
      <c r="K46" s="7"/>
    </row>
    <row r="47" spans="1:11" ht="13.5" customHeight="1" x14ac:dyDescent="0.15">
      <c r="A47" s="402" t="s">
        <v>131</v>
      </c>
      <c r="B47" s="403"/>
      <c r="C47" s="397">
        <v>37640.53</v>
      </c>
      <c r="D47" s="397"/>
      <c r="E47" s="199" t="s">
        <v>125</v>
      </c>
      <c r="F47" s="7"/>
      <c r="G47" s="129"/>
      <c r="H47" s="398" t="s">
        <v>128</v>
      </c>
      <c r="I47" s="399"/>
      <c r="J47" s="72"/>
      <c r="K47" s="7"/>
    </row>
    <row r="48" spans="1:11" ht="13.5" customHeight="1" x14ac:dyDescent="0.15">
      <c r="A48" s="402" t="s">
        <v>132</v>
      </c>
      <c r="B48" s="403"/>
      <c r="C48" s="397">
        <v>94806.2</v>
      </c>
      <c r="D48" s="397"/>
      <c r="E48" s="199" t="s">
        <v>133</v>
      </c>
      <c r="F48" s="7"/>
      <c r="G48" s="129"/>
      <c r="H48" s="398" t="s">
        <v>134</v>
      </c>
      <c r="I48" s="399"/>
      <c r="J48" s="72"/>
      <c r="K48" s="7"/>
    </row>
    <row r="49" spans="1:14" ht="13.5" customHeight="1" x14ac:dyDescent="0.15">
      <c r="A49" s="402" t="s">
        <v>135</v>
      </c>
      <c r="B49" s="403"/>
      <c r="C49" s="397">
        <v>14070.62</v>
      </c>
      <c r="D49" s="397"/>
      <c r="E49" s="199" t="s">
        <v>125</v>
      </c>
      <c r="F49" s="7"/>
      <c r="G49" s="129"/>
      <c r="H49" s="398" t="s">
        <v>130</v>
      </c>
      <c r="I49" s="399"/>
      <c r="J49" s="72"/>
      <c r="K49" s="7"/>
    </row>
    <row r="50" spans="1:14" ht="13.5" customHeight="1" x14ac:dyDescent="0.15">
      <c r="A50" s="402" t="s">
        <v>136</v>
      </c>
      <c r="B50" s="403"/>
      <c r="C50" s="397">
        <v>17008.759999999998</v>
      </c>
      <c r="D50" s="397"/>
      <c r="E50" s="199" t="s">
        <v>105</v>
      </c>
      <c r="F50" s="7"/>
      <c r="G50" s="129"/>
      <c r="H50" s="398" t="s">
        <v>122</v>
      </c>
      <c r="I50" s="399"/>
      <c r="J50" s="72"/>
      <c r="K50" s="7"/>
    </row>
    <row r="51" spans="1:14" ht="13.5" customHeight="1" x14ac:dyDescent="0.15">
      <c r="A51" s="402" t="s">
        <v>137</v>
      </c>
      <c r="B51" s="403"/>
      <c r="C51" s="397">
        <v>55999.25</v>
      </c>
      <c r="D51" s="397"/>
      <c r="E51" s="199" t="s">
        <v>138</v>
      </c>
      <c r="F51" s="7"/>
      <c r="G51" s="129"/>
      <c r="H51" s="398" t="s">
        <v>130</v>
      </c>
      <c r="I51" s="399"/>
      <c r="J51" s="72"/>
      <c r="K51" s="7"/>
    </row>
    <row r="52" spans="1:14" ht="13.5" customHeight="1" x14ac:dyDescent="0.15">
      <c r="A52" s="402" t="s">
        <v>139</v>
      </c>
      <c r="B52" s="403"/>
      <c r="C52" s="397">
        <v>59524.46</v>
      </c>
      <c r="D52" s="397"/>
      <c r="E52" s="199" t="s">
        <v>138</v>
      </c>
      <c r="F52" s="7"/>
      <c r="G52" s="129"/>
      <c r="H52" s="398" t="s">
        <v>130</v>
      </c>
      <c r="I52" s="399"/>
      <c r="J52" s="72"/>
      <c r="K52" s="7"/>
    </row>
    <row r="53" spans="1:14" ht="13.5" customHeight="1" x14ac:dyDescent="0.15">
      <c r="A53" s="402" t="s">
        <v>140</v>
      </c>
      <c r="B53" s="403"/>
      <c r="C53" s="397">
        <v>30468.06</v>
      </c>
      <c r="D53" s="397"/>
      <c r="E53" s="199" t="s">
        <v>138</v>
      </c>
      <c r="F53" s="7"/>
      <c r="G53" s="129"/>
      <c r="H53" s="398" t="s">
        <v>130</v>
      </c>
      <c r="I53" s="399"/>
      <c r="J53" s="72"/>
      <c r="K53" s="7"/>
    </row>
    <row r="54" spans="1:14" ht="13.5" customHeight="1" x14ac:dyDescent="0.15">
      <c r="A54" s="402" t="s">
        <v>141</v>
      </c>
      <c r="B54" s="403"/>
      <c r="C54" s="397">
        <v>159419.42000000001</v>
      </c>
      <c r="D54" s="397"/>
      <c r="E54" s="199" t="s">
        <v>142</v>
      </c>
      <c r="F54" s="7"/>
      <c r="G54" s="129"/>
      <c r="H54" s="398" t="s">
        <v>143</v>
      </c>
      <c r="I54" s="399"/>
      <c r="J54" s="72"/>
      <c r="K54" s="7"/>
    </row>
    <row r="55" spans="1:14" ht="13.5" customHeight="1" x14ac:dyDescent="0.15">
      <c r="A55" s="402" t="s">
        <v>83</v>
      </c>
      <c r="B55" s="403"/>
      <c r="C55" s="408">
        <v>23355.37</v>
      </c>
      <c r="D55" s="409"/>
      <c r="E55" s="412" t="s">
        <v>376</v>
      </c>
      <c r="F55" s="413"/>
      <c r="G55" s="129"/>
      <c r="H55" s="400" t="s">
        <v>377</v>
      </c>
      <c r="I55" s="401"/>
      <c r="J55" s="72"/>
      <c r="K55" s="7"/>
    </row>
    <row r="56" spans="1:14" ht="13.5" customHeight="1" x14ac:dyDescent="0.15">
      <c r="A56" s="404" t="s">
        <v>424</v>
      </c>
      <c r="B56" s="405"/>
      <c r="C56" s="406">
        <v>188.39</v>
      </c>
      <c r="D56" s="407"/>
      <c r="E56" s="199" t="s">
        <v>378</v>
      </c>
      <c r="F56" s="7"/>
      <c r="G56" s="129"/>
      <c r="H56" s="410" t="s">
        <v>486</v>
      </c>
      <c r="I56" s="411"/>
      <c r="J56" s="209" t="s">
        <v>540</v>
      </c>
      <c r="K56" s="204"/>
      <c r="L56" s="202"/>
      <c r="M56" s="202"/>
      <c r="N56" s="202"/>
    </row>
    <row r="57" spans="1:14" ht="13.5" customHeight="1" x14ac:dyDescent="0.15">
      <c r="A57" s="404" t="s">
        <v>476</v>
      </c>
      <c r="B57" s="405"/>
      <c r="C57" s="397">
        <v>25944.6</v>
      </c>
      <c r="D57" s="397"/>
      <c r="E57" s="199" t="s">
        <v>138</v>
      </c>
      <c r="F57" s="7"/>
      <c r="G57" s="129"/>
      <c r="H57" s="398" t="s">
        <v>130</v>
      </c>
      <c r="I57" s="399"/>
      <c r="J57" s="73" t="s">
        <v>480</v>
      </c>
      <c r="K57" s="71"/>
    </row>
    <row r="58" spans="1:14" ht="13.5" customHeight="1" x14ac:dyDescent="0.15">
      <c r="A58" s="404" t="s">
        <v>477</v>
      </c>
      <c r="B58" s="405"/>
      <c r="C58" s="397">
        <v>2841.77</v>
      </c>
      <c r="D58" s="397"/>
      <c r="E58" s="199" t="s">
        <v>478</v>
      </c>
      <c r="F58" s="7"/>
      <c r="G58" s="129"/>
      <c r="H58" s="398" t="s">
        <v>479</v>
      </c>
      <c r="I58" s="399"/>
      <c r="J58" s="73"/>
      <c r="K58" s="71"/>
    </row>
    <row r="59" spans="1:14" ht="13.5" customHeight="1" thickBot="1" x14ac:dyDescent="0.2">
      <c r="A59" s="391" t="s">
        <v>496</v>
      </c>
      <c r="B59" s="392"/>
      <c r="C59" s="393">
        <v>705.85</v>
      </c>
      <c r="D59" s="394"/>
      <c r="E59" s="46" t="s">
        <v>497</v>
      </c>
      <c r="F59" s="46"/>
      <c r="G59" s="200"/>
      <c r="H59" s="395" t="s">
        <v>498</v>
      </c>
      <c r="I59" s="396"/>
      <c r="J59" s="73"/>
      <c r="K59" s="71"/>
    </row>
    <row r="60" spans="1:14" ht="12" x14ac:dyDescent="0.15">
      <c r="I60" s="171" t="s">
        <v>405</v>
      </c>
      <c r="J60" s="72"/>
      <c r="K60" s="7"/>
    </row>
    <row r="61" spans="1:14" ht="12" customHeight="1" x14ac:dyDescent="0.15">
      <c r="F61" s="24"/>
      <c r="G61" s="61"/>
      <c r="H61" s="61"/>
      <c r="I61" s="70" t="s">
        <v>404</v>
      </c>
      <c r="J61" s="108"/>
      <c r="K61" s="7"/>
    </row>
    <row r="62" spans="1:14" ht="11.25" customHeight="1" x14ac:dyDescent="0.15">
      <c r="I62" s="171" t="s">
        <v>506</v>
      </c>
      <c r="J62" s="70"/>
      <c r="K62" s="61"/>
    </row>
    <row r="63" spans="1:14" ht="17.100000000000001" customHeight="1" x14ac:dyDescent="0.15">
      <c r="D63" s="216">
        <f>+C54+C55</f>
        <v>182774.79</v>
      </c>
    </row>
  </sheetData>
  <sheetProtection sheet="1" objects="1" scenarios="1"/>
  <mergeCells count="153">
    <mergeCell ref="C26:D26"/>
    <mergeCell ref="C28:D28"/>
    <mergeCell ref="A22:B22"/>
    <mergeCell ref="A21:B21"/>
    <mergeCell ref="C21:D21"/>
    <mergeCell ref="P15:P17"/>
    <mergeCell ref="Q15:Q17"/>
    <mergeCell ref="I12:I13"/>
    <mergeCell ref="H12:H13"/>
    <mergeCell ref="G12:G13"/>
    <mergeCell ref="F12:F13"/>
    <mergeCell ref="A17:E17"/>
    <mergeCell ref="E18:G18"/>
    <mergeCell ref="A18:B18"/>
    <mergeCell ref="C12:C13"/>
    <mergeCell ref="D12:D13"/>
    <mergeCell ref="E12:E13"/>
    <mergeCell ref="B12:B13"/>
    <mergeCell ref="N15:N17"/>
    <mergeCell ref="O15:O17"/>
    <mergeCell ref="L15:L17"/>
    <mergeCell ref="M15:M17"/>
    <mergeCell ref="H18:I18"/>
    <mergeCell ref="H20:I20"/>
    <mergeCell ref="A43:B43"/>
    <mergeCell ref="H23:I23"/>
    <mergeCell ref="H22:I22"/>
    <mergeCell ref="C22:D22"/>
    <mergeCell ref="C27:D27"/>
    <mergeCell ref="C20:D20"/>
    <mergeCell ref="C19:D19"/>
    <mergeCell ref="A23:B23"/>
    <mergeCell ref="A26:B26"/>
    <mergeCell ref="A24:B24"/>
    <mergeCell ref="A25:B25"/>
    <mergeCell ref="A20:B20"/>
    <mergeCell ref="A19:B19"/>
    <mergeCell ref="A27:B27"/>
    <mergeCell ref="A36:B36"/>
    <mergeCell ref="A30:B30"/>
    <mergeCell ref="A40:B40"/>
    <mergeCell ref="A41:B41"/>
    <mergeCell ref="C36:D36"/>
    <mergeCell ref="C32:D32"/>
    <mergeCell ref="C38:D38"/>
    <mergeCell ref="C37:D37"/>
    <mergeCell ref="C25:D25"/>
    <mergeCell ref="H27:I27"/>
    <mergeCell ref="A28:B28"/>
    <mergeCell ref="A32:B32"/>
    <mergeCell ref="A35:B35"/>
    <mergeCell ref="A34:B34"/>
    <mergeCell ref="A4:I4"/>
    <mergeCell ref="A7:A8"/>
    <mergeCell ref="B7:B8"/>
    <mergeCell ref="D9:D10"/>
    <mergeCell ref="E9:E10"/>
    <mergeCell ref="H9:H10"/>
    <mergeCell ref="I9:I10"/>
    <mergeCell ref="F9:F10"/>
    <mergeCell ref="G9:G10"/>
    <mergeCell ref="B9:B10"/>
    <mergeCell ref="C9:C10"/>
    <mergeCell ref="C24:D24"/>
    <mergeCell ref="H24:I24"/>
    <mergeCell ref="C18:D18"/>
    <mergeCell ref="C35:D35"/>
    <mergeCell ref="H21:I21"/>
    <mergeCell ref="C23:D23"/>
    <mergeCell ref="H25:I25"/>
    <mergeCell ref="H26:I26"/>
    <mergeCell ref="H28:I28"/>
    <mergeCell ref="H38:I38"/>
    <mergeCell ref="H37:I37"/>
    <mergeCell ref="A42:B42"/>
    <mergeCell ref="A38:B38"/>
    <mergeCell ref="A33:B33"/>
    <mergeCell ref="A37:B37"/>
    <mergeCell ref="A39:B39"/>
    <mergeCell ref="A31:B31"/>
    <mergeCell ref="A29:B29"/>
    <mergeCell ref="C45:D45"/>
    <mergeCell ref="H45:I45"/>
    <mergeCell ref="C40:D40"/>
    <mergeCell ref="C33:D33"/>
    <mergeCell ref="C34:D34"/>
    <mergeCell ref="C31:D31"/>
    <mergeCell ref="C29:D29"/>
    <mergeCell ref="H39:I39"/>
    <mergeCell ref="C43:D43"/>
    <mergeCell ref="H41:I41"/>
    <mergeCell ref="H40:I40"/>
    <mergeCell ref="H43:I43"/>
    <mergeCell ref="H42:I42"/>
    <mergeCell ref="C41:D41"/>
    <mergeCell ref="C42:D42"/>
    <mergeCell ref="H33:I33"/>
    <mergeCell ref="H30:I30"/>
    <mergeCell ref="H31:I31"/>
    <mergeCell ref="H29:I29"/>
    <mergeCell ref="C30:D30"/>
    <mergeCell ref="H34:I34"/>
    <mergeCell ref="H36:I36"/>
    <mergeCell ref="H35:I35"/>
    <mergeCell ref="H32:I32"/>
    <mergeCell ref="H57:I57"/>
    <mergeCell ref="A46:B46"/>
    <mergeCell ref="C39:D39"/>
    <mergeCell ref="H46:I46"/>
    <mergeCell ref="A52:B52"/>
    <mergeCell ref="C52:D52"/>
    <mergeCell ref="H52:I52"/>
    <mergeCell ref="A53:B53"/>
    <mergeCell ref="C53:D53"/>
    <mergeCell ref="H53:I53"/>
    <mergeCell ref="A51:B51"/>
    <mergeCell ref="A44:B44"/>
    <mergeCell ref="C44:D44"/>
    <mergeCell ref="H44:I44"/>
    <mergeCell ref="H51:I51"/>
    <mergeCell ref="H49:I49"/>
    <mergeCell ref="H50:I50"/>
    <mergeCell ref="A48:B48"/>
    <mergeCell ref="C48:D48"/>
    <mergeCell ref="H48:I48"/>
    <mergeCell ref="A45:B45"/>
    <mergeCell ref="A47:B47"/>
    <mergeCell ref="C47:D47"/>
    <mergeCell ref="H47:I47"/>
    <mergeCell ref="A59:B59"/>
    <mergeCell ref="C59:D59"/>
    <mergeCell ref="H59:I59"/>
    <mergeCell ref="C46:D46"/>
    <mergeCell ref="C58:D58"/>
    <mergeCell ref="H58:I58"/>
    <mergeCell ref="H55:I55"/>
    <mergeCell ref="A55:B55"/>
    <mergeCell ref="A56:B56"/>
    <mergeCell ref="C56:D56"/>
    <mergeCell ref="H54:I54"/>
    <mergeCell ref="A54:B54"/>
    <mergeCell ref="C49:D49"/>
    <mergeCell ref="C54:D54"/>
    <mergeCell ref="C55:D55"/>
    <mergeCell ref="A58:B58"/>
    <mergeCell ref="H56:I56"/>
    <mergeCell ref="E55:F55"/>
    <mergeCell ref="C51:D51"/>
    <mergeCell ref="A49:B49"/>
    <mergeCell ref="A50:B50"/>
    <mergeCell ref="C50:D50"/>
    <mergeCell ref="A57:B57"/>
    <mergeCell ref="C57:D57"/>
  </mergeCells>
  <phoneticPr fontId="16"/>
  <printOptions horizontalCentered="1"/>
  <pageMargins left="0.59055118110236227" right="0.59055118110236227" top="0.59055118110236227" bottom="0.59055118110236227" header="0.39370078740157483" footer="0.39370078740157483"/>
  <pageSetup paperSize="9" scale="90" firstPageNumber="32" orientation="portrait" useFirstPageNumber="1" r:id="rId1"/>
  <headerFooter scaleWithDoc="0" alignWithMargins="0">
    <oddHeader>&amp;L&amp;"ＭＳ 明朝,標準"&amp;10土地及び気象</oddHeader>
    <oddFooter>&amp;C&amp;"ＭＳ 明朝,標準"－&amp;12&amp;P&amp;11－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0"/>
  <sheetViews>
    <sheetView view="pageBreakPreview" zoomScaleNormal="90" zoomScaleSheetLayoutView="100" workbookViewId="0">
      <selection activeCell="A24" sqref="A24"/>
    </sheetView>
  </sheetViews>
  <sheetFormatPr defaultRowHeight="13.5" x14ac:dyDescent="0.15"/>
  <cols>
    <col min="1" max="1" width="11.25" style="85" bestFit="1" customWidth="1"/>
    <col min="2" max="5" width="9.625" style="9" customWidth="1"/>
    <col min="6" max="6" width="5" style="9" customWidth="1"/>
    <col min="7" max="7" width="8.625" style="9" customWidth="1"/>
    <col min="8" max="8" width="5" style="9" customWidth="1"/>
    <col min="9" max="9" width="8.625" style="9" customWidth="1"/>
    <col min="10" max="10" width="7.5" style="9" customWidth="1"/>
    <col min="11" max="11" width="9.875" style="9" customWidth="1"/>
    <col min="12" max="16384" width="9" style="85"/>
  </cols>
  <sheetData>
    <row r="1" spans="1:13" ht="5.0999999999999996" customHeight="1" x14ac:dyDescent="0.15">
      <c r="A1" s="10"/>
      <c r="B1" s="10"/>
      <c r="C1" s="10"/>
      <c r="D1" s="10"/>
      <c r="E1" s="10"/>
      <c r="F1" s="10"/>
      <c r="G1" s="10"/>
      <c r="H1" s="10"/>
      <c r="I1" s="10"/>
      <c r="J1" s="377"/>
      <c r="K1" s="377"/>
    </row>
    <row r="2" spans="1:13" ht="15" customHeight="1" thickBot="1" x14ac:dyDescent="0.2">
      <c r="A2" s="10" t="s">
        <v>144</v>
      </c>
      <c r="B2" s="10"/>
      <c r="C2" s="10"/>
      <c r="D2" s="10"/>
      <c r="E2" s="10"/>
      <c r="F2" s="10"/>
      <c r="G2" s="10"/>
      <c r="H2" s="10"/>
      <c r="I2" s="10"/>
      <c r="J2" s="377" t="s">
        <v>145</v>
      </c>
      <c r="K2" s="377"/>
    </row>
    <row r="3" spans="1:13" ht="22.5" customHeight="1" x14ac:dyDescent="0.15">
      <c r="A3" s="176" t="s">
        <v>146</v>
      </c>
      <c r="B3" s="177" t="s">
        <v>147</v>
      </c>
      <c r="C3" s="177" t="s">
        <v>148</v>
      </c>
      <c r="D3" s="177" t="s">
        <v>149</v>
      </c>
      <c r="E3" s="177" t="s">
        <v>150</v>
      </c>
      <c r="F3" s="420" t="s">
        <v>151</v>
      </c>
      <c r="G3" s="420"/>
      <c r="H3" s="420" t="s">
        <v>152</v>
      </c>
      <c r="I3" s="420"/>
      <c r="J3" s="177" t="s">
        <v>153</v>
      </c>
      <c r="K3" s="181" t="s">
        <v>154</v>
      </c>
    </row>
    <row r="4" spans="1:13" ht="18" customHeight="1" x14ac:dyDescent="0.15">
      <c r="A4" s="217" t="s">
        <v>513</v>
      </c>
      <c r="B4" s="76">
        <f>SUM(C4:K4)</f>
        <v>19.298999999999999</v>
      </c>
      <c r="C4" s="183">
        <v>0.67100000000000004</v>
      </c>
      <c r="D4" s="183">
        <v>8.4619999999999997</v>
      </c>
      <c r="E4" s="183">
        <v>0.94900000000000007</v>
      </c>
      <c r="F4" s="453">
        <v>4.4999999999999998E-2</v>
      </c>
      <c r="G4" s="453"/>
      <c r="H4" s="453">
        <v>1.87</v>
      </c>
      <c r="I4" s="453"/>
      <c r="J4" s="183">
        <v>2.6579999999999999</v>
      </c>
      <c r="K4" s="157">
        <v>4.6440000000000001</v>
      </c>
    </row>
    <row r="5" spans="1:13" ht="18" customHeight="1" x14ac:dyDescent="0.15">
      <c r="A5" s="218">
        <v>26</v>
      </c>
      <c r="B5" s="76">
        <f>SUM(C5:K5)</f>
        <v>19.298999999999999</v>
      </c>
      <c r="C5" s="183">
        <v>0.64400000000000002</v>
      </c>
      <c r="D5" s="183">
        <v>8.4920000000000009</v>
      </c>
      <c r="E5" s="183">
        <v>0.94599999999999995</v>
      </c>
      <c r="F5" s="454">
        <v>0.03</v>
      </c>
      <c r="G5" s="454"/>
      <c r="H5" s="454">
        <v>1.873</v>
      </c>
      <c r="I5" s="454"/>
      <c r="J5" s="183">
        <v>2.6480000000000001</v>
      </c>
      <c r="K5" s="157">
        <v>4.6660000000000004</v>
      </c>
    </row>
    <row r="6" spans="1:13" ht="18" customHeight="1" x14ac:dyDescent="0.15">
      <c r="A6" s="179">
        <v>27</v>
      </c>
      <c r="B6" s="76">
        <f>SUM(C6:K6)</f>
        <v>19.479999999999997</v>
      </c>
      <c r="C6" s="183">
        <v>0.58799999999999997</v>
      </c>
      <c r="D6" s="183">
        <v>8.5020000000000007</v>
      </c>
      <c r="E6" s="183">
        <v>0.95499999999999996</v>
      </c>
      <c r="F6" s="454">
        <v>0.03</v>
      </c>
      <c r="G6" s="454"/>
      <c r="H6" s="454">
        <v>1.9019999999999999</v>
      </c>
      <c r="I6" s="454"/>
      <c r="J6" s="183">
        <v>2.6480000000000001</v>
      </c>
      <c r="K6" s="157">
        <v>4.8550000000000004</v>
      </c>
      <c r="M6" s="86"/>
    </row>
    <row r="7" spans="1:13" ht="18" customHeight="1" x14ac:dyDescent="0.15">
      <c r="A7" s="179">
        <v>28</v>
      </c>
      <c r="B7" s="141">
        <f>SUM(C7:K7)</f>
        <v>19.48</v>
      </c>
      <c r="C7" s="183">
        <v>0.57899999999999996</v>
      </c>
      <c r="D7" s="183">
        <v>8.5129999999999999</v>
      </c>
      <c r="E7" s="183">
        <v>0.93799999999999994</v>
      </c>
      <c r="F7" s="454">
        <v>0.03</v>
      </c>
      <c r="G7" s="454"/>
      <c r="H7" s="454">
        <v>1.901</v>
      </c>
      <c r="I7" s="454"/>
      <c r="J7" s="183">
        <v>2.6480000000000001</v>
      </c>
      <c r="K7" s="157">
        <v>4.8710000000000004</v>
      </c>
      <c r="M7" s="86"/>
    </row>
    <row r="8" spans="1:13" ht="18" customHeight="1" thickBot="1" x14ac:dyDescent="0.2">
      <c r="A8" s="219">
        <v>29</v>
      </c>
      <c r="B8" s="220">
        <f>SUM(C8:K8)</f>
        <v>19.48</v>
      </c>
      <c r="C8" s="221">
        <v>0.56599999999999995</v>
      </c>
      <c r="D8" s="221">
        <v>7.7830000000000004</v>
      </c>
      <c r="E8" s="221">
        <v>0.93100000000000005</v>
      </c>
      <c r="F8" s="460">
        <v>0</v>
      </c>
      <c r="G8" s="460"/>
      <c r="H8" s="460">
        <v>1.9430000000000001</v>
      </c>
      <c r="I8" s="460"/>
      <c r="J8" s="221">
        <v>2.6480000000000001</v>
      </c>
      <c r="K8" s="222">
        <v>5.609</v>
      </c>
    </row>
    <row r="9" spans="1:13" ht="18" customHeight="1" x14ac:dyDescent="0.15">
      <c r="A9" s="10" t="s">
        <v>399</v>
      </c>
      <c r="B9" s="10"/>
      <c r="C9" s="10"/>
      <c r="D9" s="10"/>
      <c r="E9" s="10"/>
      <c r="F9" s="10"/>
      <c r="G9" s="10"/>
      <c r="H9" s="10"/>
      <c r="I9" s="10"/>
      <c r="J9" s="10"/>
      <c r="K9" s="11" t="s">
        <v>155</v>
      </c>
    </row>
    <row r="10" spans="1:13" ht="15" customHeight="1" x14ac:dyDescent="0.15">
      <c r="A10" s="45" t="s">
        <v>400</v>
      </c>
      <c r="B10" s="10"/>
      <c r="C10" s="10"/>
      <c r="D10" s="10"/>
      <c r="E10" s="10"/>
      <c r="F10" s="10"/>
      <c r="G10" s="10"/>
      <c r="H10" s="10"/>
      <c r="I10" s="10"/>
      <c r="J10" s="7"/>
      <c r="K10" s="7"/>
    </row>
    <row r="11" spans="1:13" ht="17.100000000000001" customHeight="1" x14ac:dyDescent="0.15">
      <c r="A11" s="10" t="s">
        <v>156</v>
      </c>
      <c r="B11" s="10"/>
      <c r="C11" s="10"/>
      <c r="D11" s="10"/>
      <c r="E11" s="10"/>
      <c r="F11" s="10"/>
      <c r="G11" s="10"/>
      <c r="H11" s="10"/>
      <c r="I11" s="10"/>
      <c r="J11" s="10"/>
      <c r="K11" s="10"/>
    </row>
    <row r="12" spans="1:13" ht="15" customHeight="1" x14ac:dyDescent="0.15">
      <c r="A12" s="45"/>
      <c r="B12" s="10"/>
      <c r="C12" s="10"/>
      <c r="D12" s="10"/>
      <c r="E12" s="10"/>
      <c r="F12" s="10"/>
      <c r="G12" s="10"/>
      <c r="H12" s="7"/>
      <c r="I12" s="10"/>
      <c r="J12" s="10"/>
      <c r="K12" s="10"/>
    </row>
    <row r="13" spans="1:13" ht="15" customHeight="1" x14ac:dyDescent="0.15">
      <c r="A13" s="10"/>
      <c r="B13" s="10"/>
      <c r="C13" s="10"/>
      <c r="D13" s="10"/>
      <c r="E13" s="10"/>
      <c r="F13" s="10"/>
      <c r="G13" s="10"/>
      <c r="H13" s="10"/>
      <c r="I13" s="10"/>
      <c r="J13" s="10"/>
      <c r="K13" s="10"/>
    </row>
    <row r="14" spans="1:13" ht="20.25" customHeight="1" thickBot="1" x14ac:dyDescent="0.2">
      <c r="A14" s="10" t="s">
        <v>514</v>
      </c>
      <c r="B14" s="10"/>
      <c r="C14" s="10"/>
      <c r="D14" s="10"/>
      <c r="E14" s="10"/>
      <c r="F14" s="10"/>
      <c r="G14" s="10"/>
      <c r="I14" s="7"/>
      <c r="J14" s="377" t="s">
        <v>157</v>
      </c>
      <c r="K14" s="377"/>
      <c r="L14" s="9"/>
    </row>
    <row r="15" spans="1:13" ht="22.5" customHeight="1" x14ac:dyDescent="0.15">
      <c r="A15" s="419" t="s">
        <v>158</v>
      </c>
      <c r="B15" s="420" t="s">
        <v>159</v>
      </c>
      <c r="C15" s="420"/>
      <c r="D15" s="420" t="s">
        <v>160</v>
      </c>
      <c r="E15" s="420"/>
      <c r="F15" s="420" t="s">
        <v>161</v>
      </c>
      <c r="G15" s="420"/>
      <c r="H15" s="420" t="s">
        <v>162</v>
      </c>
      <c r="I15" s="420"/>
      <c r="J15" s="420" t="s">
        <v>163</v>
      </c>
      <c r="K15" s="451"/>
    </row>
    <row r="16" spans="1:13" ht="22.5" customHeight="1" x14ac:dyDescent="0.15">
      <c r="A16" s="389"/>
      <c r="B16" s="184" t="s">
        <v>164</v>
      </c>
      <c r="C16" s="184" t="s">
        <v>7</v>
      </c>
      <c r="D16" s="184" t="s">
        <v>164</v>
      </c>
      <c r="E16" s="184" t="s">
        <v>7</v>
      </c>
      <c r="F16" s="184" t="s">
        <v>165</v>
      </c>
      <c r="G16" s="184" t="s">
        <v>7</v>
      </c>
      <c r="H16" s="184" t="s">
        <v>165</v>
      </c>
      <c r="I16" s="184" t="s">
        <v>7</v>
      </c>
      <c r="J16" s="184" t="s">
        <v>164</v>
      </c>
      <c r="K16" s="185" t="s">
        <v>7</v>
      </c>
    </row>
    <row r="17" spans="1:11" ht="18" customHeight="1" x14ac:dyDescent="0.15">
      <c r="A17" s="179" t="s">
        <v>515</v>
      </c>
      <c r="B17" s="154">
        <f t="shared" ref="B17:B19" si="0">+D17+F17+H17+J17</f>
        <v>139</v>
      </c>
      <c r="C17" s="154">
        <f t="shared" ref="C17" si="1">+E17+G17+I17+K17</f>
        <v>52744</v>
      </c>
      <c r="D17" s="154">
        <v>92</v>
      </c>
      <c r="E17" s="154">
        <v>37350</v>
      </c>
      <c r="F17" s="154">
        <v>0</v>
      </c>
      <c r="G17" s="154">
        <v>0</v>
      </c>
      <c r="H17" s="154">
        <v>0</v>
      </c>
      <c r="I17" s="154">
        <v>0</v>
      </c>
      <c r="J17" s="154">
        <v>47</v>
      </c>
      <c r="K17" s="155">
        <v>15394</v>
      </c>
    </row>
    <row r="18" spans="1:11" ht="18" customHeight="1" x14ac:dyDescent="0.15">
      <c r="A18" s="218">
        <v>26</v>
      </c>
      <c r="B18" s="154">
        <f t="shared" si="0"/>
        <v>94</v>
      </c>
      <c r="C18" s="154">
        <f>+E18+G18+I18+K18</f>
        <v>34250</v>
      </c>
      <c r="D18" s="154">
        <v>50</v>
      </c>
      <c r="E18" s="154">
        <v>15608</v>
      </c>
      <c r="F18" s="154">
        <v>0</v>
      </c>
      <c r="G18" s="154">
        <v>0</v>
      </c>
      <c r="H18" s="154">
        <v>0</v>
      </c>
      <c r="I18" s="154">
        <v>0</v>
      </c>
      <c r="J18" s="154">
        <v>44</v>
      </c>
      <c r="K18" s="155">
        <v>18642</v>
      </c>
    </row>
    <row r="19" spans="1:11" ht="18" customHeight="1" x14ac:dyDescent="0.15">
      <c r="A19" s="179">
        <v>27</v>
      </c>
      <c r="B19" s="12">
        <f t="shared" si="0"/>
        <v>99</v>
      </c>
      <c r="C19" s="154">
        <v>42069</v>
      </c>
      <c r="D19" s="154">
        <v>68</v>
      </c>
      <c r="E19" s="154">
        <v>24413</v>
      </c>
      <c r="F19" s="154">
        <v>0</v>
      </c>
      <c r="G19" s="154">
        <v>0</v>
      </c>
      <c r="H19" s="154">
        <v>0</v>
      </c>
      <c r="I19" s="154">
        <v>0</v>
      </c>
      <c r="J19" s="154">
        <v>31</v>
      </c>
      <c r="K19" s="155">
        <f>SUM(C19-E19)</f>
        <v>17656</v>
      </c>
    </row>
    <row r="20" spans="1:11" ht="18" customHeight="1" x14ac:dyDescent="0.15">
      <c r="A20" s="179">
        <v>28</v>
      </c>
      <c r="B20" s="12">
        <f>+D20+F20+H20+J20</f>
        <v>129</v>
      </c>
      <c r="C20" s="154">
        <v>50021</v>
      </c>
      <c r="D20" s="154">
        <v>61</v>
      </c>
      <c r="E20" s="154">
        <v>20956</v>
      </c>
      <c r="F20" s="154">
        <v>0</v>
      </c>
      <c r="G20" s="154">
        <v>0</v>
      </c>
      <c r="H20" s="154">
        <v>0</v>
      </c>
      <c r="I20" s="154">
        <v>0</v>
      </c>
      <c r="J20" s="154">
        <v>68</v>
      </c>
      <c r="K20" s="155">
        <f>SUM(C20-E20)</f>
        <v>29065</v>
      </c>
    </row>
    <row r="21" spans="1:11" ht="18" customHeight="1" thickBot="1" x14ac:dyDescent="0.2">
      <c r="A21" s="219">
        <v>29</v>
      </c>
      <c r="B21" s="223">
        <f t="shared" ref="B21" si="2">+D21+F21+H21+J21</f>
        <v>111</v>
      </c>
      <c r="C21" s="224">
        <v>49761</v>
      </c>
      <c r="D21" s="224">
        <v>43</v>
      </c>
      <c r="E21" s="224">
        <v>19291</v>
      </c>
      <c r="F21" s="224">
        <v>0</v>
      </c>
      <c r="G21" s="224">
        <v>0</v>
      </c>
      <c r="H21" s="224">
        <v>0</v>
      </c>
      <c r="I21" s="224">
        <v>0</v>
      </c>
      <c r="J21" s="224">
        <v>68</v>
      </c>
      <c r="K21" s="225">
        <v>30470</v>
      </c>
    </row>
    <row r="22" spans="1:11" ht="18" customHeight="1" x14ac:dyDescent="0.15">
      <c r="A22" s="10" t="s">
        <v>166</v>
      </c>
      <c r="B22" s="10"/>
      <c r="C22" s="10"/>
      <c r="D22" s="10"/>
      <c r="E22" s="10"/>
      <c r="F22" s="10"/>
      <c r="G22" s="10"/>
      <c r="H22" s="10"/>
      <c r="I22" s="10"/>
      <c r="J22" s="10"/>
      <c r="K22" s="11" t="s">
        <v>494</v>
      </c>
    </row>
    <row r="23" spans="1:11" ht="18" customHeight="1" x14ac:dyDescent="0.15">
      <c r="A23" s="10"/>
      <c r="B23" s="10"/>
      <c r="C23" s="10"/>
      <c r="D23" s="10"/>
      <c r="E23" s="10"/>
      <c r="F23" s="10"/>
      <c r="G23" s="10"/>
      <c r="H23" s="10"/>
      <c r="I23" s="10"/>
      <c r="J23" s="10"/>
      <c r="K23" s="10"/>
    </row>
    <row r="24" spans="1:11" ht="15" customHeight="1" x14ac:dyDescent="0.15">
      <c r="A24" s="10"/>
      <c r="B24" s="10"/>
      <c r="C24" s="10"/>
      <c r="D24" s="10"/>
      <c r="E24" s="10"/>
      <c r="F24" s="10"/>
      <c r="G24" s="10"/>
      <c r="H24" s="10"/>
      <c r="I24" s="10"/>
      <c r="J24" s="10"/>
      <c r="K24" s="10"/>
    </row>
    <row r="25" spans="1:11" ht="15" customHeight="1" thickBot="1" x14ac:dyDescent="0.2">
      <c r="A25" s="10" t="s">
        <v>516</v>
      </c>
      <c r="B25" s="10"/>
      <c r="C25" s="10"/>
      <c r="D25" s="10"/>
      <c r="E25" s="10"/>
      <c r="F25" s="10"/>
      <c r="G25" s="10"/>
      <c r="I25" s="456" t="s">
        <v>167</v>
      </c>
      <c r="J25" s="456"/>
      <c r="K25" s="456"/>
    </row>
    <row r="26" spans="1:11" ht="22.5" customHeight="1" x14ac:dyDescent="0.15">
      <c r="A26" s="419" t="s">
        <v>168</v>
      </c>
      <c r="B26" s="420"/>
      <c r="C26" s="450" t="s">
        <v>169</v>
      </c>
      <c r="D26" s="450"/>
      <c r="E26" s="450" t="s">
        <v>170</v>
      </c>
      <c r="F26" s="450"/>
      <c r="G26" s="450"/>
      <c r="H26" s="450" t="s">
        <v>453</v>
      </c>
      <c r="I26" s="450"/>
      <c r="J26" s="450" t="s">
        <v>454</v>
      </c>
      <c r="K26" s="452"/>
    </row>
    <row r="27" spans="1:11" ht="22.5" customHeight="1" x14ac:dyDescent="0.15">
      <c r="A27" s="389"/>
      <c r="B27" s="381"/>
      <c r="C27" s="172" t="s">
        <v>171</v>
      </c>
      <c r="D27" s="172" t="s">
        <v>172</v>
      </c>
      <c r="E27" s="381" t="s">
        <v>173</v>
      </c>
      <c r="F27" s="381"/>
      <c r="G27" s="172" t="s">
        <v>45</v>
      </c>
      <c r="H27" s="455" t="s">
        <v>455</v>
      </c>
      <c r="I27" s="455"/>
      <c r="J27" s="455" t="s">
        <v>174</v>
      </c>
      <c r="K27" s="457"/>
    </row>
    <row r="28" spans="1:11" ht="22.5" customHeight="1" x14ac:dyDescent="0.15">
      <c r="A28" s="447" t="s">
        <v>76</v>
      </c>
      <c r="B28" s="448"/>
      <c r="C28" s="226">
        <f>SUM(C29:C46)</f>
        <v>111</v>
      </c>
      <c r="D28" s="226">
        <f>SUM(D29:D46)</f>
        <v>49761</v>
      </c>
      <c r="E28" s="449">
        <f>SUM(E29:F46)</f>
        <v>428423</v>
      </c>
      <c r="F28" s="449"/>
      <c r="G28" s="227">
        <f>SUM(G29:G46)</f>
        <v>1</v>
      </c>
      <c r="H28" s="449">
        <f>SUM(H29:I46)</f>
        <v>66477</v>
      </c>
      <c r="I28" s="449"/>
      <c r="J28" s="458">
        <f>SUM(E28-H28)</f>
        <v>361946</v>
      </c>
      <c r="K28" s="459"/>
    </row>
    <row r="29" spans="1:11" ht="18" customHeight="1" x14ac:dyDescent="0.15">
      <c r="A29" s="437" t="s">
        <v>175</v>
      </c>
      <c r="B29" s="373"/>
      <c r="C29" s="228">
        <v>0</v>
      </c>
      <c r="D29" s="228">
        <v>0</v>
      </c>
      <c r="E29" s="438">
        <v>11993</v>
      </c>
      <c r="F29" s="438"/>
      <c r="G29" s="229">
        <f>E29/$E$28</f>
        <v>2.7993361700935759E-2</v>
      </c>
      <c r="H29" s="445">
        <v>0</v>
      </c>
      <c r="I29" s="445"/>
      <c r="J29" s="441">
        <f>E29-H29</f>
        <v>11993</v>
      </c>
      <c r="K29" s="442"/>
    </row>
    <row r="30" spans="1:11" ht="15" customHeight="1" x14ac:dyDescent="0.15">
      <c r="A30" s="437" t="s">
        <v>176</v>
      </c>
      <c r="B30" s="373"/>
      <c r="C30" s="228">
        <v>1</v>
      </c>
      <c r="D30" s="228">
        <v>999</v>
      </c>
      <c r="E30" s="438">
        <v>36507</v>
      </c>
      <c r="F30" s="438"/>
      <c r="G30" s="229">
        <f t="shared" ref="G30:G46" si="3">E30/$E$28</f>
        <v>8.5212511933299567E-2</v>
      </c>
      <c r="H30" s="445">
        <v>0</v>
      </c>
      <c r="I30" s="445"/>
      <c r="J30" s="441">
        <f>E30-H30</f>
        <v>36507</v>
      </c>
      <c r="K30" s="442"/>
    </row>
    <row r="31" spans="1:11" ht="15" customHeight="1" x14ac:dyDescent="0.15">
      <c r="A31" s="437" t="s">
        <v>177</v>
      </c>
      <c r="B31" s="373"/>
      <c r="C31" s="228">
        <v>11</v>
      </c>
      <c r="D31" s="228">
        <v>941</v>
      </c>
      <c r="E31" s="438">
        <v>7733</v>
      </c>
      <c r="F31" s="438"/>
      <c r="G31" s="229">
        <f t="shared" si="3"/>
        <v>1.8049917954918386E-2</v>
      </c>
      <c r="H31" s="445">
        <v>0</v>
      </c>
      <c r="I31" s="445"/>
      <c r="J31" s="441">
        <f t="shared" ref="J31:J46" si="4">E31-H31</f>
        <v>7733</v>
      </c>
      <c r="K31" s="442"/>
    </row>
    <row r="32" spans="1:11" ht="15" customHeight="1" x14ac:dyDescent="0.15">
      <c r="A32" s="437" t="s">
        <v>178</v>
      </c>
      <c r="B32" s="373"/>
      <c r="C32" s="228">
        <v>9</v>
      </c>
      <c r="D32" s="228">
        <v>6469</v>
      </c>
      <c r="E32" s="438">
        <v>13899</v>
      </c>
      <c r="F32" s="438"/>
      <c r="G32" s="229">
        <f t="shared" si="3"/>
        <v>3.2442235827674984E-2</v>
      </c>
      <c r="H32" s="445">
        <v>0</v>
      </c>
      <c r="I32" s="445"/>
      <c r="J32" s="441">
        <f t="shared" si="4"/>
        <v>13899</v>
      </c>
      <c r="K32" s="442"/>
    </row>
    <row r="33" spans="1:11" ht="15" customHeight="1" x14ac:dyDescent="0.15">
      <c r="A33" s="437" t="s">
        <v>179</v>
      </c>
      <c r="B33" s="373"/>
      <c r="C33" s="230">
        <v>1</v>
      </c>
      <c r="D33" s="230">
        <v>1066</v>
      </c>
      <c r="E33" s="438">
        <v>1773</v>
      </c>
      <c r="F33" s="438"/>
      <c r="G33" s="229">
        <f t="shared" si="3"/>
        <v>4.1384332773917367E-3</v>
      </c>
      <c r="H33" s="445">
        <v>0</v>
      </c>
      <c r="I33" s="445"/>
      <c r="J33" s="441">
        <f t="shared" si="4"/>
        <v>1773</v>
      </c>
      <c r="K33" s="442"/>
    </row>
    <row r="34" spans="1:11" ht="15" customHeight="1" x14ac:dyDescent="0.15">
      <c r="A34" s="437" t="s">
        <v>180</v>
      </c>
      <c r="B34" s="373"/>
      <c r="C34" s="230">
        <v>0</v>
      </c>
      <c r="D34" s="230">
        <v>0</v>
      </c>
      <c r="E34" s="438">
        <v>0</v>
      </c>
      <c r="F34" s="438"/>
      <c r="G34" s="231">
        <f t="shared" si="3"/>
        <v>0</v>
      </c>
      <c r="H34" s="445">
        <v>0</v>
      </c>
      <c r="I34" s="445"/>
      <c r="J34" s="441">
        <f t="shared" si="4"/>
        <v>0</v>
      </c>
      <c r="K34" s="442"/>
    </row>
    <row r="35" spans="1:11" ht="15" customHeight="1" x14ac:dyDescent="0.15">
      <c r="A35" s="437" t="s">
        <v>181</v>
      </c>
      <c r="B35" s="373"/>
      <c r="C35" s="230">
        <v>1</v>
      </c>
      <c r="D35" s="230">
        <v>287</v>
      </c>
      <c r="E35" s="438">
        <v>0</v>
      </c>
      <c r="F35" s="438"/>
      <c r="G35" s="229">
        <f t="shared" si="3"/>
        <v>0</v>
      </c>
      <c r="H35" s="445">
        <v>0</v>
      </c>
      <c r="I35" s="445"/>
      <c r="J35" s="441">
        <f t="shared" si="4"/>
        <v>0</v>
      </c>
      <c r="K35" s="442"/>
    </row>
    <row r="36" spans="1:11" ht="15" customHeight="1" x14ac:dyDescent="0.15">
      <c r="A36" s="437" t="s">
        <v>182</v>
      </c>
      <c r="B36" s="373"/>
      <c r="C36" s="230">
        <v>16</v>
      </c>
      <c r="D36" s="228">
        <v>3561</v>
      </c>
      <c r="E36" s="438">
        <v>2730</v>
      </c>
      <c r="F36" s="438"/>
      <c r="G36" s="229">
        <f t="shared" si="3"/>
        <v>6.3722069076590192E-3</v>
      </c>
      <c r="H36" s="445">
        <v>0</v>
      </c>
      <c r="I36" s="445"/>
      <c r="J36" s="441">
        <f t="shared" si="4"/>
        <v>2730</v>
      </c>
      <c r="K36" s="442"/>
    </row>
    <row r="37" spans="1:11" ht="15" customHeight="1" x14ac:dyDescent="0.15">
      <c r="A37" s="437" t="s">
        <v>183</v>
      </c>
      <c r="B37" s="373"/>
      <c r="C37" s="230">
        <v>2</v>
      </c>
      <c r="D37" s="230">
        <v>543</v>
      </c>
      <c r="E37" s="438">
        <v>918</v>
      </c>
      <c r="F37" s="438"/>
      <c r="G37" s="229">
        <f t="shared" si="3"/>
        <v>2.142742103015011E-3</v>
      </c>
      <c r="H37" s="445">
        <v>0</v>
      </c>
      <c r="I37" s="445"/>
      <c r="J37" s="441">
        <f t="shared" si="4"/>
        <v>918</v>
      </c>
      <c r="K37" s="442"/>
    </row>
    <row r="38" spans="1:11" ht="15" customHeight="1" x14ac:dyDescent="0.15">
      <c r="A38" s="437" t="s">
        <v>184</v>
      </c>
      <c r="B38" s="373"/>
      <c r="C38" s="228">
        <v>0</v>
      </c>
      <c r="D38" s="228">
        <v>0</v>
      </c>
      <c r="E38" s="438">
        <v>0</v>
      </c>
      <c r="F38" s="438"/>
      <c r="G38" s="231">
        <f t="shared" si="3"/>
        <v>0</v>
      </c>
      <c r="H38" s="445">
        <v>0</v>
      </c>
      <c r="I38" s="445"/>
      <c r="J38" s="441">
        <f t="shared" si="4"/>
        <v>0</v>
      </c>
      <c r="K38" s="442"/>
    </row>
    <row r="39" spans="1:11" ht="15" customHeight="1" x14ac:dyDescent="0.15">
      <c r="A39" s="437" t="s">
        <v>185</v>
      </c>
      <c r="B39" s="373"/>
      <c r="C39" s="228">
        <v>2</v>
      </c>
      <c r="D39" s="228">
        <v>2616</v>
      </c>
      <c r="E39" s="438">
        <v>0</v>
      </c>
      <c r="F39" s="438"/>
      <c r="G39" s="229">
        <f t="shared" si="3"/>
        <v>0</v>
      </c>
      <c r="H39" s="445">
        <v>0</v>
      </c>
      <c r="I39" s="445"/>
      <c r="J39" s="441">
        <f t="shared" si="4"/>
        <v>0</v>
      </c>
      <c r="K39" s="442"/>
    </row>
    <row r="40" spans="1:11" ht="15" customHeight="1" x14ac:dyDescent="0.15">
      <c r="A40" s="437" t="s">
        <v>186</v>
      </c>
      <c r="B40" s="373"/>
      <c r="C40" s="230">
        <v>3</v>
      </c>
      <c r="D40" s="230">
        <v>959</v>
      </c>
      <c r="E40" s="438">
        <v>4279</v>
      </c>
      <c r="F40" s="438"/>
      <c r="G40" s="229">
        <f t="shared" si="3"/>
        <v>9.9877924387812983E-3</v>
      </c>
      <c r="H40" s="445">
        <v>0</v>
      </c>
      <c r="I40" s="445"/>
      <c r="J40" s="441">
        <f t="shared" si="4"/>
        <v>4279</v>
      </c>
      <c r="K40" s="442"/>
    </row>
    <row r="41" spans="1:11" ht="15" customHeight="1" x14ac:dyDescent="0.15">
      <c r="A41" s="437" t="s">
        <v>187</v>
      </c>
      <c r="B41" s="373"/>
      <c r="C41" s="230">
        <v>13</v>
      </c>
      <c r="D41" s="230">
        <v>3100</v>
      </c>
      <c r="E41" s="438">
        <v>68575</v>
      </c>
      <c r="F41" s="438"/>
      <c r="G41" s="229">
        <f t="shared" si="3"/>
        <v>0.16006376875191108</v>
      </c>
      <c r="H41" s="445">
        <v>0</v>
      </c>
      <c r="I41" s="445"/>
      <c r="J41" s="441">
        <f t="shared" si="4"/>
        <v>68575</v>
      </c>
      <c r="K41" s="442"/>
    </row>
    <row r="42" spans="1:11" ht="15" customHeight="1" x14ac:dyDescent="0.15">
      <c r="A42" s="437" t="s">
        <v>188</v>
      </c>
      <c r="B42" s="373"/>
      <c r="C42" s="230">
        <v>12</v>
      </c>
      <c r="D42" s="230">
        <v>6379</v>
      </c>
      <c r="E42" s="438">
        <v>24161</v>
      </c>
      <c r="F42" s="438"/>
      <c r="G42" s="229">
        <f t="shared" si="3"/>
        <v>5.6395198203644532E-2</v>
      </c>
      <c r="H42" s="445">
        <v>0</v>
      </c>
      <c r="I42" s="445"/>
      <c r="J42" s="441">
        <f t="shared" si="4"/>
        <v>24161</v>
      </c>
      <c r="K42" s="442"/>
    </row>
    <row r="43" spans="1:11" ht="15" customHeight="1" x14ac:dyDescent="0.15">
      <c r="A43" s="437" t="s">
        <v>189</v>
      </c>
      <c r="B43" s="373"/>
      <c r="C43" s="230">
        <v>12</v>
      </c>
      <c r="D43" s="230">
        <v>5705</v>
      </c>
      <c r="E43" s="438">
        <v>88081</v>
      </c>
      <c r="F43" s="438"/>
      <c r="G43" s="229">
        <f t="shared" si="3"/>
        <v>0.20559353722839344</v>
      </c>
      <c r="H43" s="445">
        <v>9169</v>
      </c>
      <c r="I43" s="445"/>
      <c r="J43" s="441">
        <f t="shared" si="4"/>
        <v>78912</v>
      </c>
      <c r="K43" s="442"/>
    </row>
    <row r="44" spans="1:11" ht="15" customHeight="1" x14ac:dyDescent="0.15">
      <c r="A44" s="437" t="s">
        <v>190</v>
      </c>
      <c r="B44" s="373"/>
      <c r="C44" s="230">
        <v>5</v>
      </c>
      <c r="D44" s="230">
        <v>1298</v>
      </c>
      <c r="E44" s="438">
        <v>78688</v>
      </c>
      <c r="F44" s="438"/>
      <c r="G44" s="229">
        <f t="shared" si="3"/>
        <v>0.18366894401094247</v>
      </c>
      <c r="H44" s="445">
        <v>11485</v>
      </c>
      <c r="I44" s="445"/>
      <c r="J44" s="441">
        <f t="shared" si="4"/>
        <v>67203</v>
      </c>
      <c r="K44" s="442"/>
    </row>
    <row r="45" spans="1:11" ht="15" customHeight="1" x14ac:dyDescent="0.15">
      <c r="A45" s="437" t="s">
        <v>191</v>
      </c>
      <c r="B45" s="373"/>
      <c r="C45" s="230">
        <v>14</v>
      </c>
      <c r="D45" s="230">
        <v>9449</v>
      </c>
      <c r="E45" s="438">
        <v>69879</v>
      </c>
      <c r="F45" s="438"/>
      <c r="G45" s="229">
        <f t="shared" si="3"/>
        <v>0.16310748956055113</v>
      </c>
      <c r="H45" s="445">
        <v>45823</v>
      </c>
      <c r="I45" s="445"/>
      <c r="J45" s="441">
        <f t="shared" si="4"/>
        <v>24056</v>
      </c>
      <c r="K45" s="442"/>
    </row>
    <row r="46" spans="1:11" ht="15" customHeight="1" thickBot="1" x14ac:dyDescent="0.2">
      <c r="A46" s="439" t="s">
        <v>192</v>
      </c>
      <c r="B46" s="375"/>
      <c r="C46" s="232">
        <v>9</v>
      </c>
      <c r="D46" s="233">
        <v>6389</v>
      </c>
      <c r="E46" s="440">
        <v>19207</v>
      </c>
      <c r="F46" s="440"/>
      <c r="G46" s="234">
        <f t="shared" si="3"/>
        <v>4.4831860100881603E-2</v>
      </c>
      <c r="H46" s="446">
        <v>0</v>
      </c>
      <c r="I46" s="446"/>
      <c r="J46" s="443">
        <f t="shared" si="4"/>
        <v>19207</v>
      </c>
      <c r="K46" s="444"/>
    </row>
    <row r="47" spans="1:11" ht="18" customHeight="1" x14ac:dyDescent="0.15">
      <c r="A47" s="10" t="s">
        <v>441</v>
      </c>
      <c r="B47" s="10"/>
      <c r="C47" s="10"/>
      <c r="D47" s="10"/>
      <c r="E47" s="10"/>
      <c r="F47" s="10"/>
      <c r="G47" s="10"/>
      <c r="H47" s="10"/>
      <c r="I47" s="10"/>
      <c r="J47" s="7"/>
      <c r="K47" s="171" t="s">
        <v>495</v>
      </c>
    </row>
    <row r="48" spans="1:11" ht="18" customHeight="1" x14ac:dyDescent="0.15">
      <c r="A48" s="10" t="s">
        <v>193</v>
      </c>
      <c r="B48" s="10"/>
      <c r="C48" s="10"/>
      <c r="D48" s="10"/>
      <c r="E48" s="10"/>
      <c r="F48" s="10"/>
      <c r="G48" s="10"/>
      <c r="H48" s="10"/>
      <c r="I48" s="10"/>
      <c r="J48" s="10"/>
      <c r="K48" s="10"/>
    </row>
    <row r="49" spans="1:11" ht="15" customHeight="1" x14ac:dyDescent="0.15">
      <c r="A49" s="10" t="s">
        <v>194</v>
      </c>
      <c r="B49" s="10"/>
      <c r="C49" s="10"/>
      <c r="D49" s="10"/>
      <c r="E49" s="10"/>
      <c r="F49" s="10"/>
      <c r="G49" s="10"/>
      <c r="H49" s="10"/>
      <c r="I49" s="10"/>
      <c r="J49" s="10"/>
      <c r="K49" s="10"/>
    </row>
    <row r="50" spans="1:11" ht="15" customHeight="1" x14ac:dyDescent="0.15"/>
  </sheetData>
  <sheetProtection sheet="1" objects="1" scenarios="1"/>
  <mergeCells count="106">
    <mergeCell ref="F3:G3"/>
    <mergeCell ref="H3:I3"/>
    <mergeCell ref="A15:A16"/>
    <mergeCell ref="B15:C15"/>
    <mergeCell ref="D15:E15"/>
    <mergeCell ref="F15:G15"/>
    <mergeCell ref="F8:G8"/>
    <mergeCell ref="H8:I8"/>
    <mergeCell ref="F7:G7"/>
    <mergeCell ref="H7:I7"/>
    <mergeCell ref="F4:G4"/>
    <mergeCell ref="F5:G5"/>
    <mergeCell ref="F6:G6"/>
    <mergeCell ref="J1:K1"/>
    <mergeCell ref="J2:K2"/>
    <mergeCell ref="J32:K32"/>
    <mergeCell ref="H33:I33"/>
    <mergeCell ref="J33:K33"/>
    <mergeCell ref="J14:K14"/>
    <mergeCell ref="H15:I15"/>
    <mergeCell ref="J15:K15"/>
    <mergeCell ref="J29:K29"/>
    <mergeCell ref="J30:K30"/>
    <mergeCell ref="H29:I29"/>
    <mergeCell ref="J26:K26"/>
    <mergeCell ref="J31:K31"/>
    <mergeCell ref="H4:I4"/>
    <mergeCell ref="H5:I5"/>
    <mergeCell ref="H6:I6"/>
    <mergeCell ref="H30:I30"/>
    <mergeCell ref="H26:I26"/>
    <mergeCell ref="H27:I27"/>
    <mergeCell ref="H31:I31"/>
    <mergeCell ref="I25:K25"/>
    <mergeCell ref="J27:K27"/>
    <mergeCell ref="J28:K28"/>
    <mergeCell ref="H28:I28"/>
    <mergeCell ref="A28:B28"/>
    <mergeCell ref="E27:F27"/>
    <mergeCell ref="A29:B29"/>
    <mergeCell ref="E29:F29"/>
    <mergeCell ref="A26:B27"/>
    <mergeCell ref="E28:F28"/>
    <mergeCell ref="C26:D26"/>
    <mergeCell ref="E26:G26"/>
    <mergeCell ref="A30:B30"/>
    <mergeCell ref="E30:F30"/>
    <mergeCell ref="A31:B31"/>
    <mergeCell ref="A36:B36"/>
    <mergeCell ref="E36:F36"/>
    <mergeCell ref="A33:B33"/>
    <mergeCell ref="E31:F31"/>
    <mergeCell ref="A34:B34"/>
    <mergeCell ref="E34:F34"/>
    <mergeCell ref="A38:B38"/>
    <mergeCell ref="E38:F38"/>
    <mergeCell ref="E33:F33"/>
    <mergeCell ref="A32:B32"/>
    <mergeCell ref="E32:F32"/>
    <mergeCell ref="A35:B35"/>
    <mergeCell ref="E35:F35"/>
    <mergeCell ref="A39:B39"/>
    <mergeCell ref="E39:F39"/>
    <mergeCell ref="A37:B37"/>
    <mergeCell ref="E37:F37"/>
    <mergeCell ref="E40:F40"/>
    <mergeCell ref="A41:B41"/>
    <mergeCell ref="A42:B42"/>
    <mergeCell ref="E41:F41"/>
    <mergeCell ref="E42:F42"/>
    <mergeCell ref="A40:B40"/>
    <mergeCell ref="J41:K41"/>
    <mergeCell ref="H41:I41"/>
    <mergeCell ref="H42:I42"/>
    <mergeCell ref="J42:K42"/>
    <mergeCell ref="H44:I44"/>
    <mergeCell ref="H34:I34"/>
    <mergeCell ref="J34:K34"/>
    <mergeCell ref="H32:I32"/>
    <mergeCell ref="J36:K36"/>
    <mergeCell ref="J37:K37"/>
    <mergeCell ref="H37:I37"/>
    <mergeCell ref="H36:I36"/>
    <mergeCell ref="H35:I35"/>
    <mergeCell ref="J35:K35"/>
    <mergeCell ref="J38:K38"/>
    <mergeCell ref="H39:I39"/>
    <mergeCell ref="J39:K39"/>
    <mergeCell ref="J40:K40"/>
    <mergeCell ref="H40:I40"/>
    <mergeCell ref="H38:I38"/>
    <mergeCell ref="A45:B45"/>
    <mergeCell ref="E45:F45"/>
    <mergeCell ref="A46:B46"/>
    <mergeCell ref="E46:F46"/>
    <mergeCell ref="A43:B43"/>
    <mergeCell ref="E43:F43"/>
    <mergeCell ref="A44:B44"/>
    <mergeCell ref="E44:F44"/>
    <mergeCell ref="J44:K44"/>
    <mergeCell ref="J43:K43"/>
    <mergeCell ref="J46:K46"/>
    <mergeCell ref="H45:I45"/>
    <mergeCell ref="J45:K45"/>
    <mergeCell ref="H46:I46"/>
    <mergeCell ref="H43:I43"/>
  </mergeCells>
  <phoneticPr fontId="16"/>
  <printOptions horizontalCentered="1"/>
  <pageMargins left="0.59055118110236227" right="0.59055118110236227" top="0.59055118110236227" bottom="0.59055118110236227" header="0.39370078740157483" footer="0.39370078740157483"/>
  <pageSetup paperSize="9" scale="97" firstPageNumber="33" orientation="portrait" useFirstPageNumber="1" r:id="rId1"/>
  <headerFooter scaleWithDoc="0" alignWithMargins="0">
    <oddHeader>&amp;R&amp;"ＭＳ 明朝,標準"&amp;10土地及び気象</oddHeader>
    <oddFooter>&amp;C&amp;"ＭＳ 明朝,標準"－&amp;12&amp;P&amp;11－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38"/>
  <sheetViews>
    <sheetView view="pageBreakPreview" zoomScale="90" zoomScaleNormal="90" zoomScaleSheetLayoutView="90" workbookViewId="0">
      <selection activeCell="A24" sqref="A24"/>
    </sheetView>
  </sheetViews>
  <sheetFormatPr defaultRowHeight="5.0999999999999996" customHeight="1" x14ac:dyDescent="0.15"/>
  <cols>
    <col min="1" max="1" width="10.625" style="88" customWidth="1"/>
    <col min="2" max="2" width="7.375" style="88" customWidth="1"/>
    <col min="3" max="3" width="17.625" style="88" customWidth="1"/>
    <col min="4" max="6" width="18.875" style="88" customWidth="1"/>
    <col min="7" max="16384" width="9" style="88"/>
  </cols>
  <sheetData>
    <row r="2" spans="1:6" ht="15" customHeight="1" x14ac:dyDescent="0.15">
      <c r="A2" s="87" t="s">
        <v>195</v>
      </c>
      <c r="C2" s="89"/>
      <c r="D2" s="89"/>
      <c r="E2" s="89"/>
      <c r="F2" s="89"/>
    </row>
    <row r="3" spans="1:6" ht="5.0999999999999996" customHeight="1" x14ac:dyDescent="0.15">
      <c r="A3" s="87"/>
      <c r="C3" s="89"/>
      <c r="D3" s="89"/>
      <c r="E3" s="89"/>
      <c r="F3" s="89"/>
    </row>
    <row r="4" spans="1:6" ht="75" customHeight="1" x14ac:dyDescent="0.15">
      <c r="A4" s="470" t="s">
        <v>459</v>
      </c>
      <c r="B4" s="470"/>
      <c r="C4" s="470"/>
      <c r="D4" s="470"/>
      <c r="E4" s="470"/>
      <c r="F4" s="470"/>
    </row>
    <row r="5" spans="1:6" ht="15" customHeight="1" x14ac:dyDescent="0.15">
      <c r="A5" s="90"/>
      <c r="B5" s="90"/>
      <c r="C5" s="90"/>
      <c r="D5" s="90"/>
      <c r="E5" s="90"/>
      <c r="F5" s="90"/>
    </row>
    <row r="6" spans="1:6" ht="15" customHeight="1" thickBot="1" x14ac:dyDescent="0.2">
      <c r="A6" s="413" t="s">
        <v>517</v>
      </c>
      <c r="B6" s="413"/>
      <c r="C6" s="413"/>
      <c r="D6" s="89"/>
      <c r="E6" s="89"/>
      <c r="F6" s="91" t="s">
        <v>196</v>
      </c>
    </row>
    <row r="7" spans="1:6" ht="24.95" customHeight="1" x14ac:dyDescent="0.15">
      <c r="A7" s="471" t="s">
        <v>197</v>
      </c>
      <c r="B7" s="472"/>
      <c r="C7" s="473"/>
      <c r="D7" s="92" t="s">
        <v>198</v>
      </c>
      <c r="E7" s="132" t="s">
        <v>199</v>
      </c>
      <c r="F7" s="93" t="s">
        <v>200</v>
      </c>
    </row>
    <row r="8" spans="1:6" ht="24.95" customHeight="1" x14ac:dyDescent="0.15">
      <c r="A8" s="462" t="s">
        <v>201</v>
      </c>
      <c r="B8" s="463"/>
      <c r="C8" s="474"/>
      <c r="D8" s="235">
        <v>52</v>
      </c>
      <c r="E8" s="144" t="s">
        <v>502</v>
      </c>
      <c r="F8" s="145" t="s">
        <v>503</v>
      </c>
    </row>
    <row r="9" spans="1:6" ht="24.95" customHeight="1" x14ac:dyDescent="0.15">
      <c r="A9" s="462" t="s">
        <v>202</v>
      </c>
      <c r="B9" s="463"/>
      <c r="C9" s="474"/>
      <c r="D9" s="236">
        <v>5200</v>
      </c>
      <c r="E9" s="237">
        <v>4300</v>
      </c>
      <c r="F9" s="238">
        <v>3300</v>
      </c>
    </row>
    <row r="10" spans="1:6" ht="24.95" hidden="1" customHeight="1" x14ac:dyDescent="0.15">
      <c r="A10" s="475" t="s">
        <v>203</v>
      </c>
      <c r="B10" s="476"/>
      <c r="C10" s="474"/>
      <c r="D10" s="239"/>
      <c r="E10" s="240"/>
      <c r="F10" s="241"/>
    </row>
    <row r="11" spans="1:6" ht="24.95" customHeight="1" x14ac:dyDescent="0.15">
      <c r="A11" s="475"/>
      <c r="B11" s="476"/>
      <c r="C11" s="474"/>
      <c r="D11" s="242">
        <v>8.1</v>
      </c>
      <c r="E11" s="243">
        <v>4.83</v>
      </c>
      <c r="F11" s="244">
        <v>15.17</v>
      </c>
    </row>
    <row r="12" spans="1:6" ht="24.95" customHeight="1" x14ac:dyDescent="0.15">
      <c r="A12" s="462" t="s">
        <v>204</v>
      </c>
      <c r="B12" s="463"/>
      <c r="C12" s="133" t="s">
        <v>205</v>
      </c>
      <c r="D12" s="146" t="s">
        <v>502</v>
      </c>
      <c r="E12" s="147" t="s">
        <v>504</v>
      </c>
      <c r="F12" s="148" t="s">
        <v>505</v>
      </c>
    </row>
    <row r="13" spans="1:6" ht="24.95" customHeight="1" x14ac:dyDescent="0.15">
      <c r="A13" s="462"/>
      <c r="B13" s="463"/>
      <c r="C13" s="133" t="s">
        <v>206</v>
      </c>
      <c r="D13" s="149" t="s">
        <v>504</v>
      </c>
      <c r="E13" s="147" t="s">
        <v>504</v>
      </c>
      <c r="F13" s="148" t="s">
        <v>503</v>
      </c>
    </row>
    <row r="14" spans="1:6" ht="24.95" customHeight="1" x14ac:dyDescent="0.15">
      <c r="A14" s="464" t="s">
        <v>207</v>
      </c>
      <c r="B14" s="465"/>
      <c r="C14" s="133" t="s">
        <v>205</v>
      </c>
      <c r="D14" s="149" t="s">
        <v>504</v>
      </c>
      <c r="E14" s="147" t="s">
        <v>504</v>
      </c>
      <c r="F14" s="148" t="s">
        <v>503</v>
      </c>
    </row>
    <row r="15" spans="1:6" ht="24.95" customHeight="1" x14ac:dyDescent="0.15">
      <c r="A15" s="468" t="s">
        <v>208</v>
      </c>
      <c r="B15" s="469"/>
      <c r="C15" s="133" t="s">
        <v>206</v>
      </c>
      <c r="D15" s="149" t="s">
        <v>504</v>
      </c>
      <c r="E15" s="147" t="s">
        <v>504</v>
      </c>
      <c r="F15" s="148" t="s">
        <v>503</v>
      </c>
    </row>
    <row r="16" spans="1:6" ht="24.95" customHeight="1" x14ac:dyDescent="0.15">
      <c r="A16" s="462" t="s">
        <v>209</v>
      </c>
      <c r="B16" s="463"/>
      <c r="C16" s="133" t="s">
        <v>205</v>
      </c>
      <c r="D16" s="149" t="s">
        <v>504</v>
      </c>
      <c r="E16" s="147" t="s">
        <v>504</v>
      </c>
      <c r="F16" s="148" t="s">
        <v>503</v>
      </c>
    </row>
    <row r="17" spans="1:6" ht="24.95" customHeight="1" x14ac:dyDescent="0.15">
      <c r="A17" s="462"/>
      <c r="B17" s="463"/>
      <c r="C17" s="133" t="s">
        <v>206</v>
      </c>
      <c r="D17" s="149" t="s">
        <v>504</v>
      </c>
      <c r="E17" s="147" t="s">
        <v>504</v>
      </c>
      <c r="F17" s="148" t="s">
        <v>503</v>
      </c>
    </row>
    <row r="18" spans="1:6" ht="24.95" customHeight="1" x14ac:dyDescent="0.15">
      <c r="A18" s="462" t="s">
        <v>210</v>
      </c>
      <c r="B18" s="463"/>
      <c r="C18" s="133" t="s">
        <v>205</v>
      </c>
      <c r="D18" s="149" t="s">
        <v>504</v>
      </c>
      <c r="E18" s="147" t="s">
        <v>504</v>
      </c>
      <c r="F18" s="148" t="s">
        <v>503</v>
      </c>
    </row>
    <row r="19" spans="1:6" ht="24.95" customHeight="1" x14ac:dyDescent="0.15">
      <c r="A19" s="462"/>
      <c r="B19" s="463"/>
      <c r="C19" s="133" t="s">
        <v>206</v>
      </c>
      <c r="D19" s="149" t="s">
        <v>504</v>
      </c>
      <c r="E19" s="147" t="s">
        <v>504</v>
      </c>
      <c r="F19" s="148" t="s">
        <v>503</v>
      </c>
    </row>
    <row r="20" spans="1:6" ht="24.95" customHeight="1" x14ac:dyDescent="0.15">
      <c r="A20" s="462" t="s">
        <v>211</v>
      </c>
      <c r="B20" s="463"/>
      <c r="C20" s="133" t="s">
        <v>205</v>
      </c>
      <c r="D20" s="149" t="s">
        <v>504</v>
      </c>
      <c r="E20" s="147" t="s">
        <v>504</v>
      </c>
      <c r="F20" s="148" t="s">
        <v>503</v>
      </c>
    </row>
    <row r="21" spans="1:6" ht="24.95" customHeight="1" x14ac:dyDescent="0.15">
      <c r="A21" s="462"/>
      <c r="B21" s="463"/>
      <c r="C21" s="133" t="s">
        <v>206</v>
      </c>
      <c r="D21" s="149" t="s">
        <v>504</v>
      </c>
      <c r="E21" s="147" t="s">
        <v>504</v>
      </c>
      <c r="F21" s="148" t="s">
        <v>503</v>
      </c>
    </row>
    <row r="22" spans="1:6" ht="24.95" customHeight="1" x14ac:dyDescent="0.15">
      <c r="A22" s="462" t="s">
        <v>212</v>
      </c>
      <c r="B22" s="463"/>
      <c r="C22" s="133" t="s">
        <v>205</v>
      </c>
      <c r="D22" s="149" t="s">
        <v>504</v>
      </c>
      <c r="E22" s="147" t="s">
        <v>504</v>
      </c>
      <c r="F22" s="148" t="s">
        <v>503</v>
      </c>
    </row>
    <row r="23" spans="1:6" ht="24.95" customHeight="1" x14ac:dyDescent="0.15">
      <c r="A23" s="462"/>
      <c r="B23" s="463"/>
      <c r="C23" s="133" t="s">
        <v>206</v>
      </c>
      <c r="D23" s="149" t="s">
        <v>504</v>
      </c>
      <c r="E23" s="147" t="s">
        <v>504</v>
      </c>
      <c r="F23" s="148" t="s">
        <v>503</v>
      </c>
    </row>
    <row r="24" spans="1:6" ht="24.95" customHeight="1" x14ac:dyDescent="0.15">
      <c r="A24" s="464" t="s">
        <v>207</v>
      </c>
      <c r="B24" s="465"/>
      <c r="C24" s="133" t="s">
        <v>205</v>
      </c>
      <c r="D24" s="149" t="s">
        <v>504</v>
      </c>
      <c r="E24" s="147" t="s">
        <v>504</v>
      </c>
      <c r="F24" s="148" t="s">
        <v>504</v>
      </c>
    </row>
    <row r="25" spans="1:6" ht="24.95" customHeight="1" thickBot="1" x14ac:dyDescent="0.2">
      <c r="A25" s="466" t="s">
        <v>213</v>
      </c>
      <c r="B25" s="467"/>
      <c r="C25" s="94" t="s">
        <v>206</v>
      </c>
      <c r="D25" s="150" t="s">
        <v>504</v>
      </c>
      <c r="E25" s="151" t="s">
        <v>504</v>
      </c>
      <c r="F25" s="152" t="s">
        <v>504</v>
      </c>
    </row>
    <row r="26" spans="1:6" ht="15" customHeight="1" x14ac:dyDescent="0.15">
      <c r="A26" s="9" t="s">
        <v>472</v>
      </c>
      <c r="B26" s="95"/>
      <c r="C26" s="89"/>
      <c r="D26" s="89"/>
      <c r="E26" s="89"/>
      <c r="F26" s="11" t="s">
        <v>487</v>
      </c>
    </row>
    <row r="27" spans="1:6" ht="15" customHeight="1" x14ac:dyDescent="0.15">
      <c r="A27" s="96" t="s">
        <v>473</v>
      </c>
      <c r="B27" s="95"/>
      <c r="C27" s="89"/>
      <c r="D27" s="89"/>
      <c r="E27" s="89"/>
      <c r="F27" s="91"/>
    </row>
    <row r="28" spans="1:6" ht="17.100000000000001" customHeight="1" x14ac:dyDescent="0.15"/>
    <row r="29" spans="1:6" ht="17.100000000000001" customHeight="1" x14ac:dyDescent="0.15">
      <c r="A29" s="461" t="s">
        <v>411</v>
      </c>
      <c r="B29" s="461"/>
      <c r="C29" s="461"/>
      <c r="D29" s="461"/>
      <c r="E29" s="461"/>
      <c r="F29" s="461"/>
    </row>
    <row r="30" spans="1:6" ht="17.100000000000001" customHeight="1" x14ac:dyDescent="0.15">
      <c r="A30" s="461" t="s">
        <v>412</v>
      </c>
      <c r="B30" s="461"/>
      <c r="C30" s="461"/>
      <c r="D30" s="461"/>
      <c r="E30" s="461"/>
      <c r="F30" s="461"/>
    </row>
    <row r="31" spans="1:6" ht="17.100000000000001" customHeight="1" x14ac:dyDescent="0.15">
      <c r="A31" s="461" t="s">
        <v>413</v>
      </c>
      <c r="B31" s="461"/>
      <c r="C31" s="461"/>
      <c r="D31" s="461"/>
      <c r="E31" s="461"/>
      <c r="F31" s="461"/>
    </row>
    <row r="32" spans="1:6" ht="17.100000000000001" customHeight="1" x14ac:dyDescent="0.15">
      <c r="A32" s="461" t="s">
        <v>214</v>
      </c>
      <c r="B32" s="461"/>
      <c r="C32" s="461"/>
      <c r="D32" s="461"/>
      <c r="E32" s="461"/>
      <c r="F32" s="461"/>
    </row>
    <row r="33" spans="1:6" ht="16.5" customHeight="1" x14ac:dyDescent="0.15">
      <c r="A33" s="461" t="s">
        <v>215</v>
      </c>
      <c r="B33" s="461"/>
      <c r="C33" s="461"/>
      <c r="D33" s="461"/>
      <c r="E33" s="461"/>
      <c r="F33" s="461"/>
    </row>
    <row r="34" spans="1:6" ht="17.100000000000001" customHeight="1" x14ac:dyDescent="0.15">
      <c r="A34" s="461" t="s">
        <v>216</v>
      </c>
      <c r="B34" s="461"/>
      <c r="C34" s="461"/>
      <c r="D34" s="461"/>
      <c r="E34" s="461"/>
      <c r="F34" s="461"/>
    </row>
    <row r="35" spans="1:6" ht="17.100000000000001" customHeight="1" x14ac:dyDescent="0.15">
      <c r="A35" s="461" t="s">
        <v>217</v>
      </c>
      <c r="B35" s="461"/>
      <c r="C35" s="461"/>
      <c r="D35" s="461"/>
      <c r="E35" s="461"/>
      <c r="F35" s="461"/>
    </row>
    <row r="36" spans="1:6" ht="17.100000000000001" customHeight="1" x14ac:dyDescent="0.15">
      <c r="A36" s="461" t="s">
        <v>218</v>
      </c>
      <c r="B36" s="461"/>
      <c r="C36" s="461"/>
      <c r="D36" s="461"/>
      <c r="E36" s="461"/>
      <c r="F36" s="461"/>
    </row>
    <row r="37" spans="1:6" ht="17.100000000000001" customHeight="1" x14ac:dyDescent="0.15">
      <c r="A37" s="461" t="s">
        <v>219</v>
      </c>
      <c r="B37" s="461"/>
      <c r="C37" s="461"/>
      <c r="D37" s="461"/>
      <c r="E37" s="461"/>
      <c r="F37" s="461"/>
    </row>
    <row r="38" spans="1:6" s="96" customFormat="1" ht="16.5" customHeight="1" x14ac:dyDescent="0.15">
      <c r="A38" s="461" t="s">
        <v>220</v>
      </c>
      <c r="B38" s="461"/>
      <c r="C38" s="461"/>
      <c r="D38" s="461"/>
      <c r="E38" s="461"/>
      <c r="F38" s="461"/>
    </row>
  </sheetData>
  <sheetProtection sheet="1" objects="1" scenarios="1"/>
  <mergeCells count="25">
    <mergeCell ref="A12:B13"/>
    <mergeCell ref="A14:B14"/>
    <mergeCell ref="A15:B15"/>
    <mergeCell ref="A4:F4"/>
    <mergeCell ref="A7:C7"/>
    <mergeCell ref="A8:C8"/>
    <mergeCell ref="A9:C9"/>
    <mergeCell ref="A6:C6"/>
    <mergeCell ref="A10:C11"/>
    <mergeCell ref="A37:F37"/>
    <mergeCell ref="A38:F38"/>
    <mergeCell ref="A16:B17"/>
    <mergeCell ref="A18:B19"/>
    <mergeCell ref="A20:B21"/>
    <mergeCell ref="A22:B23"/>
    <mergeCell ref="A24:B24"/>
    <mergeCell ref="A25:B25"/>
    <mergeCell ref="A29:F29"/>
    <mergeCell ref="A30:F30"/>
    <mergeCell ref="A35:F35"/>
    <mergeCell ref="A36:F36"/>
    <mergeCell ref="A31:F31"/>
    <mergeCell ref="A32:F32"/>
    <mergeCell ref="A33:F33"/>
    <mergeCell ref="A34:F34"/>
  </mergeCells>
  <phoneticPr fontId="16"/>
  <printOptions horizontalCentered="1"/>
  <pageMargins left="0.59055118110236227" right="0.39370078740157483" top="0.59055118110236227" bottom="0.59055118110236227" header="0.39370078740157483" footer="0.39370078740157483"/>
  <pageSetup paperSize="9" firstPageNumber="34" orientation="portrait" useFirstPageNumber="1" r:id="rId1"/>
  <headerFooter scaleWithDoc="0" alignWithMargins="0">
    <oddHeader>&amp;L&amp;"ＭＳ Ｐ明朝,標準"&amp;10土地及び気象</oddHeader>
    <oddFooter>&amp;C&amp;"ＭＳ 明朝,標準"－&amp;12&amp;P&amp;11－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S65536"/>
  <sheetViews>
    <sheetView view="pageBreakPreview" zoomScale="85" zoomScaleNormal="90" zoomScaleSheetLayoutView="85" workbookViewId="0">
      <pane xSplit="2" ySplit="6" topLeftCell="C7" activePane="bottomRight" state="frozen"/>
      <selection activeCell="A24" sqref="A24"/>
      <selection pane="topRight" activeCell="A24" sqref="A24"/>
      <selection pane="bottomLeft" activeCell="A24" sqref="A24"/>
      <selection pane="bottomRight" activeCell="A24" sqref="A24"/>
    </sheetView>
  </sheetViews>
  <sheetFormatPr defaultRowHeight="5.0999999999999996" customHeight="1" x14ac:dyDescent="0.15"/>
  <cols>
    <col min="1" max="2" width="9.5" style="10" customWidth="1"/>
    <col min="3" max="3" width="7.75" style="10" customWidth="1"/>
    <col min="4" max="11" width="8.125" style="10" customWidth="1"/>
    <col min="12" max="16384" width="9" style="10"/>
  </cols>
  <sheetData>
    <row r="2" spans="1:12" ht="15" customHeight="1" thickBot="1" x14ac:dyDescent="0.2">
      <c r="A2" s="10" t="s">
        <v>221</v>
      </c>
      <c r="K2" s="11" t="s">
        <v>508</v>
      </c>
    </row>
    <row r="3" spans="1:12" ht="18.75" customHeight="1" x14ac:dyDescent="0.15">
      <c r="A3" s="419" t="s">
        <v>222</v>
      </c>
      <c r="B3" s="420"/>
      <c r="C3" s="420" t="s">
        <v>198</v>
      </c>
      <c r="D3" s="420"/>
      <c r="E3" s="420"/>
      <c r="F3" s="420" t="s">
        <v>199</v>
      </c>
      <c r="G3" s="420"/>
      <c r="H3" s="420"/>
      <c r="I3" s="420" t="s">
        <v>200</v>
      </c>
      <c r="J3" s="420"/>
      <c r="K3" s="451"/>
    </row>
    <row r="4" spans="1:12" ht="18.75" customHeight="1" x14ac:dyDescent="0.15">
      <c r="A4" s="389"/>
      <c r="B4" s="381"/>
      <c r="C4" s="172" t="s">
        <v>223</v>
      </c>
      <c r="D4" s="172" t="s">
        <v>224</v>
      </c>
      <c r="E4" s="172" t="s">
        <v>225</v>
      </c>
      <c r="F4" s="172" t="s">
        <v>223</v>
      </c>
      <c r="G4" s="172" t="s">
        <v>224</v>
      </c>
      <c r="H4" s="172" t="s">
        <v>225</v>
      </c>
      <c r="I4" s="172" t="s">
        <v>223</v>
      </c>
      <c r="J4" s="172" t="s">
        <v>224</v>
      </c>
      <c r="K4" s="175" t="s">
        <v>225</v>
      </c>
      <c r="L4" s="57"/>
    </row>
    <row r="5" spans="1:12" ht="18" customHeight="1" x14ac:dyDescent="0.15">
      <c r="A5" s="389" t="s">
        <v>226</v>
      </c>
      <c r="B5" s="381"/>
      <c r="C5" s="381" t="s">
        <v>227</v>
      </c>
      <c r="D5" s="381" t="s">
        <v>228</v>
      </c>
      <c r="E5" s="381" t="s">
        <v>229</v>
      </c>
      <c r="F5" s="381" t="s">
        <v>230</v>
      </c>
      <c r="G5" s="381" t="s">
        <v>443</v>
      </c>
      <c r="H5" s="381" t="s">
        <v>444</v>
      </c>
      <c r="I5" s="381" t="s">
        <v>231</v>
      </c>
      <c r="J5" s="170" t="s">
        <v>232</v>
      </c>
      <c r="K5" s="142" t="s">
        <v>233</v>
      </c>
      <c r="L5" s="7"/>
    </row>
    <row r="6" spans="1:12" ht="18" customHeight="1" x14ac:dyDescent="0.15">
      <c r="A6" s="389"/>
      <c r="B6" s="381"/>
      <c r="C6" s="381"/>
      <c r="D6" s="381"/>
      <c r="E6" s="381"/>
      <c r="F6" s="381"/>
      <c r="G6" s="381"/>
      <c r="H6" s="381"/>
      <c r="I6" s="381"/>
      <c r="J6" s="184" t="s">
        <v>234</v>
      </c>
      <c r="K6" s="185" t="s">
        <v>235</v>
      </c>
      <c r="L6" s="57"/>
    </row>
    <row r="7" spans="1:12" s="169" customFormat="1" ht="20.100000000000001" customHeight="1" x14ac:dyDescent="0.15">
      <c r="A7" s="389" t="s">
        <v>236</v>
      </c>
      <c r="B7" s="381" t="s">
        <v>541</v>
      </c>
      <c r="C7" s="485" t="s">
        <v>542</v>
      </c>
      <c r="D7" s="486" t="s">
        <v>373</v>
      </c>
      <c r="E7" s="486" t="s">
        <v>373</v>
      </c>
      <c r="F7" s="488" t="s">
        <v>373</v>
      </c>
      <c r="G7" s="478" t="s">
        <v>373</v>
      </c>
      <c r="H7" s="490" t="s">
        <v>373</v>
      </c>
      <c r="I7" s="478" t="s">
        <v>566</v>
      </c>
      <c r="J7" s="478" t="s">
        <v>567</v>
      </c>
      <c r="K7" s="493" t="s">
        <v>568</v>
      </c>
    </row>
    <row r="8" spans="1:12" s="169" customFormat="1" ht="20.100000000000001" customHeight="1" x14ac:dyDescent="0.15">
      <c r="A8" s="389"/>
      <c r="B8" s="381"/>
      <c r="C8" s="485"/>
      <c r="D8" s="486"/>
      <c r="E8" s="486"/>
      <c r="F8" s="488"/>
      <c r="G8" s="478"/>
      <c r="H8" s="490"/>
      <c r="I8" s="478"/>
      <c r="J8" s="478"/>
      <c r="K8" s="493"/>
    </row>
    <row r="9" spans="1:12" s="169" customFormat="1" ht="20.100000000000001" customHeight="1" x14ac:dyDescent="0.15">
      <c r="A9" s="389"/>
      <c r="B9" s="381" t="s">
        <v>543</v>
      </c>
      <c r="C9" s="485" t="s">
        <v>542</v>
      </c>
      <c r="D9" s="486" t="s">
        <v>373</v>
      </c>
      <c r="E9" s="486" t="s">
        <v>373</v>
      </c>
      <c r="F9" s="488" t="s">
        <v>569</v>
      </c>
      <c r="G9" s="478" t="s">
        <v>373</v>
      </c>
      <c r="H9" s="490" t="s">
        <v>569</v>
      </c>
      <c r="I9" s="478" t="s">
        <v>566</v>
      </c>
      <c r="J9" s="478" t="s">
        <v>445</v>
      </c>
      <c r="K9" s="493" t="s">
        <v>570</v>
      </c>
    </row>
    <row r="10" spans="1:12" s="169" customFormat="1" ht="20.100000000000001" customHeight="1" x14ac:dyDescent="0.15">
      <c r="A10" s="389"/>
      <c r="B10" s="381"/>
      <c r="C10" s="485"/>
      <c r="D10" s="486"/>
      <c r="E10" s="486"/>
      <c r="F10" s="488"/>
      <c r="G10" s="478"/>
      <c r="H10" s="490"/>
      <c r="I10" s="478"/>
      <c r="J10" s="478"/>
      <c r="K10" s="493"/>
    </row>
    <row r="11" spans="1:12" s="169" customFormat="1" ht="23.25" customHeight="1" x14ac:dyDescent="0.15">
      <c r="A11" s="389" t="s">
        <v>237</v>
      </c>
      <c r="B11" s="381" t="s">
        <v>541</v>
      </c>
      <c r="C11" s="485" t="s">
        <v>542</v>
      </c>
      <c r="D11" s="486" t="s">
        <v>374</v>
      </c>
      <c r="E11" s="487" t="s">
        <v>507</v>
      </c>
      <c r="F11" s="488" t="s">
        <v>499</v>
      </c>
      <c r="G11" s="478" t="s">
        <v>571</v>
      </c>
      <c r="H11" s="478" t="s">
        <v>500</v>
      </c>
      <c r="I11" s="484" t="s">
        <v>500</v>
      </c>
      <c r="J11" s="478" t="s">
        <v>499</v>
      </c>
      <c r="K11" s="493" t="s">
        <v>499</v>
      </c>
    </row>
    <row r="12" spans="1:12" s="169" customFormat="1" ht="23.25" customHeight="1" x14ac:dyDescent="0.15">
      <c r="A12" s="389"/>
      <c r="B12" s="381"/>
      <c r="C12" s="485"/>
      <c r="D12" s="486"/>
      <c r="E12" s="486"/>
      <c r="F12" s="488"/>
      <c r="G12" s="478"/>
      <c r="H12" s="478"/>
      <c r="I12" s="484"/>
      <c r="J12" s="479"/>
      <c r="K12" s="493"/>
    </row>
    <row r="13" spans="1:12" s="169" customFormat="1" ht="21.75" customHeight="1" x14ac:dyDescent="0.15">
      <c r="A13" s="389"/>
      <c r="B13" s="381" t="s">
        <v>544</v>
      </c>
      <c r="C13" s="485" t="s">
        <v>545</v>
      </c>
      <c r="D13" s="487" t="s">
        <v>546</v>
      </c>
      <c r="E13" s="487" t="s">
        <v>547</v>
      </c>
      <c r="F13" s="488" t="s">
        <v>374</v>
      </c>
      <c r="G13" s="478" t="s">
        <v>572</v>
      </c>
      <c r="H13" s="478" t="s">
        <v>499</v>
      </c>
      <c r="I13" s="484" t="s">
        <v>573</v>
      </c>
      <c r="J13" s="478" t="s">
        <v>499</v>
      </c>
      <c r="K13" s="493" t="s">
        <v>573</v>
      </c>
    </row>
    <row r="14" spans="1:12" s="169" customFormat="1" ht="21.75" customHeight="1" x14ac:dyDescent="0.15">
      <c r="A14" s="389"/>
      <c r="B14" s="381"/>
      <c r="C14" s="485"/>
      <c r="D14" s="486"/>
      <c r="E14" s="486"/>
      <c r="F14" s="488"/>
      <c r="G14" s="478"/>
      <c r="H14" s="478"/>
      <c r="I14" s="484"/>
      <c r="J14" s="479"/>
      <c r="K14" s="493"/>
    </row>
    <row r="15" spans="1:12" s="169" customFormat="1" ht="20.100000000000001" customHeight="1" x14ac:dyDescent="0.15">
      <c r="A15" s="389" t="s">
        <v>238</v>
      </c>
      <c r="B15" s="381" t="s">
        <v>548</v>
      </c>
      <c r="C15" s="485" t="s">
        <v>545</v>
      </c>
      <c r="D15" s="486" t="s">
        <v>375</v>
      </c>
      <c r="E15" s="486" t="s">
        <v>375</v>
      </c>
      <c r="F15" s="480" t="s">
        <v>574</v>
      </c>
      <c r="G15" s="477" t="s">
        <v>574</v>
      </c>
      <c r="H15" s="482" t="s">
        <v>446</v>
      </c>
      <c r="I15" s="480" t="s">
        <v>574</v>
      </c>
      <c r="J15" s="477" t="s">
        <v>574</v>
      </c>
      <c r="K15" s="481">
        <v>29</v>
      </c>
    </row>
    <row r="16" spans="1:12" s="169" customFormat="1" ht="20.100000000000001" customHeight="1" x14ac:dyDescent="0.15">
      <c r="A16" s="389"/>
      <c r="B16" s="381"/>
      <c r="C16" s="485"/>
      <c r="D16" s="486"/>
      <c r="E16" s="486"/>
      <c r="F16" s="480"/>
      <c r="G16" s="477"/>
      <c r="H16" s="483"/>
      <c r="I16" s="480"/>
      <c r="J16" s="477"/>
      <c r="K16" s="481"/>
    </row>
    <row r="17" spans="1:19" s="169" customFormat="1" ht="20.100000000000001" customHeight="1" x14ac:dyDescent="0.15">
      <c r="A17" s="389"/>
      <c r="B17" s="381" t="s">
        <v>544</v>
      </c>
      <c r="C17" s="485" t="s">
        <v>545</v>
      </c>
      <c r="D17" s="486" t="s">
        <v>375</v>
      </c>
      <c r="E17" s="486" t="s">
        <v>375</v>
      </c>
      <c r="F17" s="480" t="s">
        <v>446</v>
      </c>
      <c r="G17" s="477" t="s">
        <v>575</v>
      </c>
      <c r="H17" s="482" t="s">
        <v>574</v>
      </c>
      <c r="I17" s="480">
        <v>29</v>
      </c>
      <c r="J17" s="477" t="s">
        <v>574</v>
      </c>
      <c r="K17" s="481">
        <v>27</v>
      </c>
    </row>
    <row r="18" spans="1:19" s="169" customFormat="1" ht="20.100000000000001" customHeight="1" x14ac:dyDescent="0.15">
      <c r="A18" s="389"/>
      <c r="B18" s="381"/>
      <c r="C18" s="485"/>
      <c r="D18" s="486"/>
      <c r="E18" s="486"/>
      <c r="F18" s="480"/>
      <c r="G18" s="477"/>
      <c r="H18" s="483"/>
      <c r="I18" s="480"/>
      <c r="J18" s="477"/>
      <c r="K18" s="481"/>
    </row>
    <row r="19" spans="1:19" s="169" customFormat="1" ht="24" customHeight="1" x14ac:dyDescent="0.15">
      <c r="A19" s="389" t="s">
        <v>442</v>
      </c>
      <c r="B19" s="381" t="s">
        <v>548</v>
      </c>
      <c r="C19" s="485" t="s">
        <v>545</v>
      </c>
      <c r="D19" s="245">
        <v>8</v>
      </c>
      <c r="E19" s="178">
        <v>7.8</v>
      </c>
      <c r="F19" s="246">
        <v>8.1</v>
      </c>
      <c r="G19" s="247">
        <v>8.1999999999999993</v>
      </c>
      <c r="H19" s="248">
        <v>7.9</v>
      </c>
      <c r="I19" s="249">
        <v>7.9</v>
      </c>
      <c r="J19" s="250">
        <v>8.1999999999999993</v>
      </c>
      <c r="K19" s="251">
        <v>8.3000000000000007</v>
      </c>
    </row>
    <row r="20" spans="1:19" s="169" customFormat="1" ht="24" customHeight="1" x14ac:dyDescent="0.15">
      <c r="A20" s="389"/>
      <c r="B20" s="381"/>
      <c r="C20" s="485"/>
      <c r="D20" s="131" t="s">
        <v>549</v>
      </c>
      <c r="E20" s="178" t="s">
        <v>550</v>
      </c>
      <c r="F20" s="252" t="s">
        <v>447</v>
      </c>
      <c r="G20" s="253" t="s">
        <v>576</v>
      </c>
      <c r="H20" s="254" t="s">
        <v>577</v>
      </c>
      <c r="I20" s="253" t="s">
        <v>578</v>
      </c>
      <c r="J20" s="253" t="s">
        <v>447</v>
      </c>
      <c r="K20" s="255" t="s">
        <v>576</v>
      </c>
    </row>
    <row r="21" spans="1:19" s="169" customFormat="1" ht="24" customHeight="1" x14ac:dyDescent="0.15">
      <c r="A21" s="389"/>
      <c r="B21" s="381" t="s">
        <v>544</v>
      </c>
      <c r="C21" s="485" t="s">
        <v>545</v>
      </c>
      <c r="D21" s="245">
        <v>8.3000000000000007</v>
      </c>
      <c r="E21" s="245">
        <v>7.7</v>
      </c>
      <c r="F21" s="246">
        <v>7.7</v>
      </c>
      <c r="G21" s="247">
        <v>7.8</v>
      </c>
      <c r="H21" s="248">
        <v>7.7</v>
      </c>
      <c r="I21" s="249">
        <v>7.8</v>
      </c>
      <c r="J21" s="250">
        <v>8.1999999999999993</v>
      </c>
      <c r="K21" s="251">
        <v>8.1999999999999993</v>
      </c>
    </row>
    <row r="22" spans="1:19" s="169" customFormat="1" ht="24" customHeight="1" x14ac:dyDescent="0.15">
      <c r="A22" s="389"/>
      <c r="B22" s="381"/>
      <c r="C22" s="485"/>
      <c r="D22" s="131" t="s">
        <v>551</v>
      </c>
      <c r="E22" s="131" t="s">
        <v>550</v>
      </c>
      <c r="F22" s="252" t="s">
        <v>579</v>
      </c>
      <c r="G22" s="253" t="s">
        <v>580</v>
      </c>
      <c r="H22" s="254" t="s">
        <v>501</v>
      </c>
      <c r="I22" s="253" t="s">
        <v>581</v>
      </c>
      <c r="J22" s="253" t="s">
        <v>576</v>
      </c>
      <c r="K22" s="255" t="s">
        <v>582</v>
      </c>
    </row>
    <row r="23" spans="1:19" s="169" customFormat="1" ht="24" customHeight="1" x14ac:dyDescent="0.15">
      <c r="A23" s="188" t="s">
        <v>410</v>
      </c>
      <c r="B23" s="172" t="s">
        <v>548</v>
      </c>
      <c r="C23" s="42" t="s">
        <v>545</v>
      </c>
      <c r="D23" s="245">
        <v>8.6</v>
      </c>
      <c r="E23" s="131">
        <v>6.1</v>
      </c>
      <c r="F23" s="252">
        <v>12.4</v>
      </c>
      <c r="G23" s="247">
        <v>9.4</v>
      </c>
      <c r="H23" s="256">
        <v>8.6999999999999993</v>
      </c>
      <c r="I23" s="257">
        <v>6.5</v>
      </c>
      <c r="J23" s="257">
        <v>8.1</v>
      </c>
      <c r="K23" s="258">
        <v>8.1999999999999993</v>
      </c>
    </row>
    <row r="24" spans="1:19" s="169" customFormat="1" ht="24" customHeight="1" x14ac:dyDescent="0.15">
      <c r="A24" s="189" t="s">
        <v>239</v>
      </c>
      <c r="B24" s="172" t="s">
        <v>544</v>
      </c>
      <c r="C24" s="42" t="s">
        <v>545</v>
      </c>
      <c r="D24" s="245">
        <v>8.6</v>
      </c>
      <c r="E24" s="245">
        <v>7.2</v>
      </c>
      <c r="F24" s="252">
        <v>10.8</v>
      </c>
      <c r="G24" s="247">
        <v>8.1999999999999993</v>
      </c>
      <c r="H24" s="256">
        <v>8</v>
      </c>
      <c r="I24" s="257">
        <v>5.9</v>
      </c>
      <c r="J24" s="257">
        <v>8.4</v>
      </c>
      <c r="K24" s="258">
        <v>8.4</v>
      </c>
    </row>
    <row r="25" spans="1:19" s="169" customFormat="1" ht="24" customHeight="1" x14ac:dyDescent="0.15">
      <c r="A25" s="188" t="s">
        <v>240</v>
      </c>
      <c r="B25" s="172" t="s">
        <v>548</v>
      </c>
      <c r="C25" s="187" t="s">
        <v>545</v>
      </c>
      <c r="D25" s="131">
        <v>0.5</v>
      </c>
      <c r="E25" s="131">
        <v>0.8</v>
      </c>
      <c r="F25" s="259">
        <v>2.7</v>
      </c>
      <c r="G25" s="257">
        <v>2.1</v>
      </c>
      <c r="H25" s="260">
        <v>2.2000000000000002</v>
      </c>
      <c r="I25" s="257">
        <v>8.3000000000000007</v>
      </c>
      <c r="J25" s="257">
        <v>2.8</v>
      </c>
      <c r="K25" s="258">
        <v>2.7</v>
      </c>
      <c r="M25" s="137"/>
      <c r="N25" s="137"/>
      <c r="O25" s="137"/>
      <c r="P25" s="137"/>
      <c r="Q25" s="137"/>
    </row>
    <row r="26" spans="1:19" s="169" customFormat="1" ht="24" customHeight="1" x14ac:dyDescent="0.15">
      <c r="A26" s="189" t="s">
        <v>239</v>
      </c>
      <c r="B26" s="172" t="s">
        <v>544</v>
      </c>
      <c r="C26" s="187" t="s">
        <v>545</v>
      </c>
      <c r="D26" s="131">
        <v>0.6</v>
      </c>
      <c r="E26" s="131">
        <v>1.1000000000000001</v>
      </c>
      <c r="F26" s="259">
        <v>2.2000000000000002</v>
      </c>
      <c r="G26" s="257">
        <v>1.9</v>
      </c>
      <c r="H26" s="260">
        <v>2.2000000000000002</v>
      </c>
      <c r="I26" s="257">
        <v>9</v>
      </c>
      <c r="J26" s="257">
        <v>3.1</v>
      </c>
      <c r="K26" s="258">
        <v>2.9</v>
      </c>
      <c r="M26" s="137"/>
      <c r="N26" s="137"/>
      <c r="O26" s="137"/>
      <c r="P26" s="137"/>
      <c r="Q26" s="137"/>
    </row>
    <row r="27" spans="1:19" s="169" customFormat="1" ht="24" customHeight="1" x14ac:dyDescent="0.15">
      <c r="A27" s="188" t="s">
        <v>408</v>
      </c>
      <c r="B27" s="172" t="s">
        <v>548</v>
      </c>
      <c r="C27" s="187" t="s">
        <v>545</v>
      </c>
      <c r="D27" s="261">
        <v>2</v>
      </c>
      <c r="E27" s="178">
        <v>11</v>
      </c>
      <c r="F27" s="262">
        <v>2.4</v>
      </c>
      <c r="G27" s="257">
        <v>1.1000000000000001</v>
      </c>
      <c r="H27" s="263">
        <v>5.5</v>
      </c>
      <c r="I27" s="257">
        <v>7.4</v>
      </c>
      <c r="J27" s="257">
        <v>4.4000000000000004</v>
      </c>
      <c r="K27" s="264">
        <v>10.9</v>
      </c>
      <c r="M27" s="137"/>
      <c r="N27" s="137"/>
      <c r="O27" s="137"/>
      <c r="P27" s="137"/>
      <c r="Q27" s="137"/>
      <c r="R27" s="135"/>
    </row>
    <row r="28" spans="1:19" s="169" customFormat="1" ht="24" customHeight="1" x14ac:dyDescent="0.15">
      <c r="A28" s="179" t="s">
        <v>239</v>
      </c>
      <c r="B28" s="172" t="s">
        <v>544</v>
      </c>
      <c r="C28" s="187" t="s">
        <v>545</v>
      </c>
      <c r="D28" s="261">
        <v>4</v>
      </c>
      <c r="E28" s="261">
        <v>6</v>
      </c>
      <c r="F28" s="262">
        <v>1.6</v>
      </c>
      <c r="G28" s="257">
        <v>1.3</v>
      </c>
      <c r="H28" s="263">
        <v>3.8</v>
      </c>
      <c r="I28" s="257">
        <v>11.5</v>
      </c>
      <c r="J28" s="257">
        <v>3.9</v>
      </c>
      <c r="K28" s="264">
        <v>28.1</v>
      </c>
      <c r="M28" s="137"/>
      <c r="N28" s="137"/>
      <c r="O28" s="137"/>
      <c r="P28" s="137"/>
      <c r="Q28" s="137"/>
      <c r="R28" s="136"/>
    </row>
    <row r="29" spans="1:19" s="169" customFormat="1" ht="24" customHeight="1" x14ac:dyDescent="0.15">
      <c r="A29" s="190" t="s">
        <v>584</v>
      </c>
      <c r="B29" s="172" t="s">
        <v>548</v>
      </c>
      <c r="C29" s="187" t="s">
        <v>545</v>
      </c>
      <c r="D29" s="265" t="s">
        <v>588</v>
      </c>
      <c r="E29" s="196" t="s">
        <v>589</v>
      </c>
      <c r="F29" s="266" t="s">
        <v>590</v>
      </c>
      <c r="G29" s="267" t="s">
        <v>591</v>
      </c>
      <c r="H29" s="268" t="s">
        <v>592</v>
      </c>
      <c r="I29" s="269" t="s">
        <v>593</v>
      </c>
      <c r="J29" s="267" t="s">
        <v>594</v>
      </c>
      <c r="K29" s="270" t="s">
        <v>595</v>
      </c>
      <c r="L29" s="131"/>
      <c r="M29" s="137"/>
      <c r="N29" s="137"/>
      <c r="O29" s="137"/>
      <c r="P29" s="137"/>
      <c r="Q29" s="137"/>
      <c r="R29" s="136"/>
    </row>
    <row r="30" spans="1:19" s="169" customFormat="1" ht="24" customHeight="1" thickBot="1" x14ac:dyDescent="0.2">
      <c r="A30" s="180" t="s">
        <v>239</v>
      </c>
      <c r="B30" s="197" t="s">
        <v>544</v>
      </c>
      <c r="C30" s="271" t="s">
        <v>545</v>
      </c>
      <c r="D30" s="272" t="s">
        <v>596</v>
      </c>
      <c r="E30" s="272" t="s">
        <v>597</v>
      </c>
      <c r="F30" s="273" t="s">
        <v>598</v>
      </c>
      <c r="G30" s="274" t="s">
        <v>599</v>
      </c>
      <c r="H30" s="275" t="s">
        <v>591</v>
      </c>
      <c r="I30" s="276" t="s">
        <v>600</v>
      </c>
      <c r="J30" s="274" t="s">
        <v>601</v>
      </c>
      <c r="K30" s="277" t="s">
        <v>602</v>
      </c>
      <c r="L30" s="131"/>
      <c r="M30" s="137"/>
      <c r="N30" s="137"/>
      <c r="O30" s="137"/>
      <c r="P30" s="137"/>
      <c r="Q30" s="137"/>
      <c r="S30" s="135"/>
    </row>
    <row r="31" spans="1:19" ht="15" customHeight="1" x14ac:dyDescent="0.15">
      <c r="B31" s="7"/>
      <c r="C31" s="131"/>
      <c r="D31" s="131"/>
      <c r="E31" s="131"/>
      <c r="F31" s="131"/>
      <c r="G31" s="131"/>
      <c r="I31" s="131"/>
      <c r="J31" s="131"/>
      <c r="K31" s="171" t="s">
        <v>241</v>
      </c>
    </row>
    <row r="32" spans="1:19" ht="15" customHeight="1" x14ac:dyDescent="0.15">
      <c r="K32" s="11" t="s">
        <v>242</v>
      </c>
      <c r="M32" s="97"/>
      <c r="N32" s="97"/>
      <c r="O32" s="97"/>
      <c r="P32" s="97"/>
      <c r="Q32" s="97"/>
      <c r="R32" s="97"/>
      <c r="S32" s="97"/>
    </row>
    <row r="33" spans="1:11" ht="16.5" customHeight="1" x14ac:dyDescent="0.15">
      <c r="A33" s="10" t="s">
        <v>243</v>
      </c>
    </row>
    <row r="34" spans="1:11" s="97" customFormat="1" ht="15" customHeight="1" x14ac:dyDescent="0.15">
      <c r="A34" s="97" t="s">
        <v>417</v>
      </c>
    </row>
    <row r="35" spans="1:11" s="97" customFormat="1" ht="15" customHeight="1" x14ac:dyDescent="0.15">
      <c r="A35" s="97" t="s">
        <v>418</v>
      </c>
      <c r="E35" s="491" t="s">
        <v>448</v>
      </c>
      <c r="F35" s="491"/>
      <c r="G35" s="491"/>
      <c r="H35" s="491"/>
      <c r="I35" s="491"/>
      <c r="J35" s="491"/>
      <c r="K35" s="491"/>
    </row>
    <row r="36" spans="1:11" s="97" customFormat="1" ht="15" customHeight="1" x14ac:dyDescent="0.15">
      <c r="D36" s="97" t="s">
        <v>414</v>
      </c>
      <c r="E36" s="491"/>
      <c r="F36" s="491"/>
      <c r="G36" s="491"/>
      <c r="H36" s="491"/>
      <c r="I36" s="491"/>
      <c r="J36" s="491"/>
      <c r="K36" s="491"/>
    </row>
    <row r="37" spans="1:11" s="97" customFormat="1" ht="15" customHeight="1" x14ac:dyDescent="0.15">
      <c r="D37" s="97" t="s">
        <v>415</v>
      </c>
      <c r="E37" s="491"/>
      <c r="F37" s="491"/>
      <c r="G37" s="491"/>
      <c r="H37" s="491"/>
      <c r="I37" s="491"/>
      <c r="J37" s="491"/>
      <c r="K37" s="491"/>
    </row>
    <row r="38" spans="1:11" s="97" customFormat="1" ht="15" customHeight="1" x14ac:dyDescent="0.15">
      <c r="A38" s="97" t="s">
        <v>509</v>
      </c>
    </row>
    <row r="39" spans="1:11" s="97" customFormat="1" ht="15" customHeight="1" x14ac:dyDescent="0.15">
      <c r="A39" s="97" t="s">
        <v>421</v>
      </c>
      <c r="E39" s="492" t="s">
        <v>449</v>
      </c>
      <c r="F39" s="492"/>
      <c r="G39" s="492"/>
      <c r="H39" s="492"/>
      <c r="I39" s="492"/>
      <c r="J39" s="492"/>
      <c r="K39" s="492"/>
    </row>
    <row r="40" spans="1:11" s="97" customFormat="1" ht="15" customHeight="1" x14ac:dyDescent="0.15">
      <c r="A40" s="97" t="s">
        <v>244</v>
      </c>
      <c r="D40" s="97" t="s">
        <v>419</v>
      </c>
      <c r="E40" s="492"/>
      <c r="F40" s="492"/>
      <c r="G40" s="492"/>
      <c r="H40" s="492"/>
      <c r="I40" s="492"/>
      <c r="J40" s="492"/>
      <c r="K40" s="492"/>
    </row>
    <row r="41" spans="1:11" s="97" customFormat="1" ht="15" customHeight="1" x14ac:dyDescent="0.15">
      <c r="D41" s="97" t="s">
        <v>420</v>
      </c>
      <c r="E41" s="492"/>
      <c r="F41" s="492"/>
      <c r="G41" s="492"/>
      <c r="H41" s="492"/>
      <c r="I41" s="492"/>
      <c r="J41" s="492"/>
      <c r="K41" s="492"/>
    </row>
    <row r="42" spans="1:11" ht="15" customHeight="1" x14ac:dyDescent="0.15">
      <c r="A42" s="489" t="s">
        <v>416</v>
      </c>
      <c r="B42" s="489"/>
      <c r="C42" s="489"/>
      <c r="D42" s="489"/>
      <c r="E42" s="489"/>
      <c r="F42" s="489"/>
      <c r="G42" s="489"/>
      <c r="H42" s="489"/>
      <c r="I42" s="489"/>
      <c r="J42" s="489"/>
      <c r="K42" s="489"/>
    </row>
    <row r="43" spans="1:11" ht="15" customHeight="1" x14ac:dyDescent="0.15">
      <c r="A43" s="10" t="s">
        <v>474</v>
      </c>
    </row>
    <row r="65536" ht="20.100000000000001" customHeight="1" x14ac:dyDescent="0.15"/>
  </sheetData>
  <sheetProtection sheet="1" objects="1" scenarios="1"/>
  <mergeCells count="83">
    <mergeCell ref="A7:A10"/>
    <mergeCell ref="B7:B8"/>
    <mergeCell ref="A5:B6"/>
    <mergeCell ref="D9:D10"/>
    <mergeCell ref="C3:E3"/>
    <mergeCell ref="C7:C8"/>
    <mergeCell ref="D7:D8"/>
    <mergeCell ref="C9:C10"/>
    <mergeCell ref="E7:E8"/>
    <mergeCell ref="E5:E6"/>
    <mergeCell ref="C5:C6"/>
    <mergeCell ref="D5:D6"/>
    <mergeCell ref="B9:B10"/>
    <mergeCell ref="A3:B4"/>
    <mergeCell ref="E35:K37"/>
    <mergeCell ref="E39:K41"/>
    <mergeCell ref="F7:F8"/>
    <mergeCell ref="F9:F10"/>
    <mergeCell ref="F15:F16"/>
    <mergeCell ref="F17:F18"/>
    <mergeCell ref="I9:I10"/>
    <mergeCell ref="H11:H12"/>
    <mergeCell ref="E9:E10"/>
    <mergeCell ref="H9:H10"/>
    <mergeCell ref="K11:K12"/>
    <mergeCell ref="K13:K14"/>
    <mergeCell ref="K15:K16"/>
    <mergeCell ref="I13:I14"/>
    <mergeCell ref="K7:K8"/>
    <mergeCell ref="K9:K10"/>
    <mergeCell ref="I3:K3"/>
    <mergeCell ref="F5:F6"/>
    <mergeCell ref="G5:G6"/>
    <mergeCell ref="H5:H6"/>
    <mergeCell ref="I5:I6"/>
    <mergeCell ref="F3:H3"/>
    <mergeCell ref="J7:J8"/>
    <mergeCell ref="G7:G8"/>
    <mergeCell ref="H7:H8"/>
    <mergeCell ref="I7:I8"/>
    <mergeCell ref="J9:J10"/>
    <mergeCell ref="G9:G10"/>
    <mergeCell ref="A42:K42"/>
    <mergeCell ref="C21:C22"/>
    <mergeCell ref="E13:E14"/>
    <mergeCell ref="F13:F14"/>
    <mergeCell ref="C17:C18"/>
    <mergeCell ref="D17:D18"/>
    <mergeCell ref="B21:B22"/>
    <mergeCell ref="A15:A18"/>
    <mergeCell ref="E15:E16"/>
    <mergeCell ref="C15:C16"/>
    <mergeCell ref="A19:A22"/>
    <mergeCell ref="B19:B20"/>
    <mergeCell ref="D15:D16"/>
    <mergeCell ref="E17:E18"/>
    <mergeCell ref="C19:C20"/>
    <mergeCell ref="A11:A14"/>
    <mergeCell ref="J11:J12"/>
    <mergeCell ref="I11:I12"/>
    <mergeCell ref="C13:C14"/>
    <mergeCell ref="B15:B16"/>
    <mergeCell ref="B17:B18"/>
    <mergeCell ref="B13:B14"/>
    <mergeCell ref="G11:G12"/>
    <mergeCell ref="D11:D12"/>
    <mergeCell ref="E11:E12"/>
    <mergeCell ref="F11:F12"/>
    <mergeCell ref="D13:D14"/>
    <mergeCell ref="C11:C12"/>
    <mergeCell ref="B11:B12"/>
    <mergeCell ref="H17:H18"/>
    <mergeCell ref="G13:G14"/>
    <mergeCell ref="G15:G16"/>
    <mergeCell ref="G17:G18"/>
    <mergeCell ref="J13:J14"/>
    <mergeCell ref="J15:J16"/>
    <mergeCell ref="I15:I16"/>
    <mergeCell ref="K17:K18"/>
    <mergeCell ref="J17:J18"/>
    <mergeCell ref="I17:I18"/>
    <mergeCell ref="H15:H16"/>
    <mergeCell ref="H13:H14"/>
  </mergeCells>
  <phoneticPr fontId="16"/>
  <printOptions horizontalCentered="1"/>
  <pageMargins left="0.59055118110236227" right="0.59055118110236227" top="0.59055118110236227" bottom="0.59055118110236227" header="0.39370078740157483" footer="0.39370078740157483"/>
  <pageSetup paperSize="9" firstPageNumber="35" orientation="portrait" useFirstPageNumber="1" r:id="rId1"/>
  <headerFooter scaleWithDoc="0" alignWithMargins="0">
    <oddHeader>&amp;R&amp;"ＭＳ 明朝,標準"&amp;10土地及び気象</oddHeader>
    <oddFooter>&amp;C&amp;"ＭＳ 明朝,標準"－&amp;12&amp;P&amp;11－</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51"/>
  <sheetViews>
    <sheetView view="pageBreakPreview" zoomScale="70" zoomScaleNormal="90" zoomScaleSheetLayoutView="70" workbookViewId="0">
      <pane ySplit="7" topLeftCell="A12" activePane="bottomLeft" state="frozen"/>
      <selection activeCell="A24" sqref="A24"/>
      <selection pane="bottomLeft" activeCell="A24" sqref="A24"/>
    </sheetView>
  </sheetViews>
  <sheetFormatPr defaultRowHeight="17.100000000000001" customHeight="1" x14ac:dyDescent="0.15"/>
  <cols>
    <col min="1" max="1" width="11.125" style="83" customWidth="1"/>
    <col min="2" max="2" width="3.375" style="83" customWidth="1"/>
    <col min="3" max="3" width="4.375" style="83" customWidth="1"/>
    <col min="4" max="4" width="6" style="83" customWidth="1"/>
    <col min="5" max="5" width="6.25" style="83" customWidth="1"/>
    <col min="6" max="6" width="7.625" style="83" customWidth="1"/>
    <col min="7" max="8" width="5.875" style="83" customWidth="1"/>
    <col min="9" max="9" width="6.125" style="83" customWidth="1"/>
    <col min="10" max="15" width="5.875" style="83" customWidth="1"/>
    <col min="16" max="16" width="1.25" style="83" customWidth="1"/>
    <col min="17" max="17" width="9.625" style="297" customWidth="1"/>
    <col min="18" max="18" width="7.125" style="297" customWidth="1"/>
    <col min="19" max="28" width="6.125" style="297" customWidth="1"/>
    <col min="29" max="30" width="6.625" style="297" customWidth="1"/>
    <col min="31" max="16384" width="9" style="83"/>
  </cols>
  <sheetData>
    <row r="1" spans="1:30" ht="5.0999999999999996" customHeight="1" x14ac:dyDescent="0.15">
      <c r="A1" s="10"/>
      <c r="P1" s="98"/>
      <c r="Q1" s="204"/>
      <c r="AD1" s="210"/>
    </row>
    <row r="2" spans="1:30" ht="15" customHeight="1" thickBot="1" x14ac:dyDescent="0.2">
      <c r="A2" s="10" t="s">
        <v>245</v>
      </c>
      <c r="P2" s="98"/>
      <c r="Q2" s="204"/>
      <c r="AD2" s="210" t="s">
        <v>277</v>
      </c>
    </row>
    <row r="3" spans="1:30" ht="14.25" customHeight="1" x14ac:dyDescent="0.15">
      <c r="A3" s="55" t="s">
        <v>246</v>
      </c>
      <c r="B3" s="557" t="s">
        <v>247</v>
      </c>
      <c r="C3" s="557"/>
      <c r="D3" s="557"/>
      <c r="E3" s="420" t="s">
        <v>248</v>
      </c>
      <c r="F3" s="420"/>
      <c r="G3" s="420"/>
      <c r="H3" s="420"/>
      <c r="I3" s="420"/>
      <c r="J3" s="420"/>
      <c r="K3" s="420"/>
      <c r="L3" s="420" t="s">
        <v>249</v>
      </c>
      <c r="M3" s="420"/>
      <c r="N3" s="420"/>
      <c r="O3" s="553"/>
      <c r="P3" s="66"/>
      <c r="Q3" s="498" t="s">
        <v>278</v>
      </c>
      <c r="R3" s="498"/>
      <c r="S3" s="498"/>
      <c r="T3" s="498"/>
      <c r="U3" s="498" t="s">
        <v>279</v>
      </c>
      <c r="V3" s="498"/>
      <c r="W3" s="498"/>
      <c r="X3" s="498"/>
      <c r="Y3" s="498"/>
      <c r="Z3" s="498"/>
      <c r="AA3" s="498" t="s">
        <v>280</v>
      </c>
      <c r="AB3" s="498"/>
      <c r="AC3" s="560" t="s">
        <v>381</v>
      </c>
      <c r="AD3" s="299" t="s">
        <v>281</v>
      </c>
    </row>
    <row r="4" spans="1:30" ht="14.25" customHeight="1" x14ac:dyDescent="0.15">
      <c r="A4" s="56"/>
      <c r="B4" s="558"/>
      <c r="C4" s="558"/>
      <c r="D4" s="558"/>
      <c r="E4" s="381"/>
      <c r="F4" s="381"/>
      <c r="G4" s="381"/>
      <c r="H4" s="381"/>
      <c r="I4" s="381"/>
      <c r="J4" s="381"/>
      <c r="K4" s="381"/>
      <c r="L4" s="381"/>
      <c r="M4" s="381"/>
      <c r="N4" s="381"/>
      <c r="O4" s="554"/>
      <c r="P4" s="59"/>
      <c r="Q4" s="498"/>
      <c r="R4" s="498"/>
      <c r="S4" s="498"/>
      <c r="T4" s="498"/>
      <c r="U4" s="498"/>
      <c r="V4" s="498"/>
      <c r="W4" s="498"/>
      <c r="X4" s="498"/>
      <c r="Y4" s="498"/>
      <c r="Z4" s="498"/>
      <c r="AA4" s="498"/>
      <c r="AB4" s="498"/>
      <c r="AC4" s="560"/>
      <c r="AD4" s="299" t="s">
        <v>282</v>
      </c>
    </row>
    <row r="5" spans="1:30" ht="14.25" customHeight="1" x14ac:dyDescent="0.15">
      <c r="A5" s="57"/>
      <c r="B5" s="381" t="s">
        <v>250</v>
      </c>
      <c r="C5" s="381"/>
      <c r="D5" s="381"/>
      <c r="E5" s="381" t="s">
        <v>251</v>
      </c>
      <c r="F5" s="559" t="s">
        <v>252</v>
      </c>
      <c r="G5" s="559"/>
      <c r="H5" s="559"/>
      <c r="I5" s="381" t="s">
        <v>253</v>
      </c>
      <c r="J5" s="381"/>
      <c r="K5" s="381"/>
      <c r="L5" s="381" t="s">
        <v>251</v>
      </c>
      <c r="M5" s="381" t="s">
        <v>254</v>
      </c>
      <c r="N5" s="381"/>
      <c r="O5" s="554"/>
      <c r="P5" s="187"/>
      <c r="Q5" s="498" t="s">
        <v>425</v>
      </c>
      <c r="R5" s="498" t="s">
        <v>426</v>
      </c>
      <c r="S5" s="498"/>
      <c r="T5" s="498"/>
      <c r="U5" s="498" t="s">
        <v>251</v>
      </c>
      <c r="V5" s="498" t="s">
        <v>283</v>
      </c>
      <c r="W5" s="498"/>
      <c r="X5" s="498"/>
      <c r="Y5" s="498"/>
      <c r="Z5" s="498"/>
      <c r="AA5" s="498"/>
      <c r="AB5" s="498"/>
      <c r="AC5" s="560"/>
      <c r="AD5" s="498" t="s">
        <v>284</v>
      </c>
    </row>
    <row r="6" spans="1:30" ht="14.25" customHeight="1" x14ac:dyDescent="0.15">
      <c r="A6" s="57"/>
      <c r="B6" s="381"/>
      <c r="C6" s="381"/>
      <c r="D6" s="381"/>
      <c r="E6" s="381"/>
      <c r="F6" s="559"/>
      <c r="G6" s="559"/>
      <c r="H6" s="559"/>
      <c r="I6" s="381"/>
      <c r="J6" s="381"/>
      <c r="K6" s="381"/>
      <c r="L6" s="381"/>
      <c r="M6" s="381"/>
      <c r="N6" s="381"/>
      <c r="O6" s="554"/>
      <c r="P6" s="187"/>
      <c r="Q6" s="498"/>
      <c r="R6" s="498"/>
      <c r="S6" s="498"/>
      <c r="T6" s="498"/>
      <c r="U6" s="498"/>
      <c r="V6" s="498"/>
      <c r="W6" s="498"/>
      <c r="X6" s="498"/>
      <c r="Y6" s="498"/>
      <c r="Z6" s="498"/>
      <c r="AA6" s="498" t="s">
        <v>285</v>
      </c>
      <c r="AB6" s="498"/>
      <c r="AC6" s="560"/>
      <c r="AD6" s="498"/>
    </row>
    <row r="7" spans="1:30" ht="28.5" customHeight="1" x14ac:dyDescent="0.15">
      <c r="A7" s="58" t="s">
        <v>255</v>
      </c>
      <c r="B7" s="381"/>
      <c r="C7" s="381"/>
      <c r="D7" s="381"/>
      <c r="E7" s="381"/>
      <c r="F7" s="193" t="s">
        <v>256</v>
      </c>
      <c r="G7" s="193" t="s">
        <v>257</v>
      </c>
      <c r="H7" s="193" t="s">
        <v>258</v>
      </c>
      <c r="I7" s="193" t="s">
        <v>256</v>
      </c>
      <c r="J7" s="193" t="s">
        <v>257</v>
      </c>
      <c r="K7" s="172" t="s">
        <v>258</v>
      </c>
      <c r="L7" s="381"/>
      <c r="M7" s="193" t="s">
        <v>259</v>
      </c>
      <c r="N7" s="193" t="s">
        <v>257</v>
      </c>
      <c r="O7" s="192" t="s">
        <v>258</v>
      </c>
      <c r="P7" s="59"/>
      <c r="Q7" s="498"/>
      <c r="R7" s="299" t="s">
        <v>286</v>
      </c>
      <c r="S7" s="299" t="s">
        <v>427</v>
      </c>
      <c r="T7" s="299" t="s">
        <v>428</v>
      </c>
      <c r="U7" s="498"/>
      <c r="V7" s="299" t="s">
        <v>287</v>
      </c>
      <c r="W7" s="498" t="s">
        <v>288</v>
      </c>
      <c r="X7" s="498"/>
      <c r="Y7" s="299" t="s">
        <v>257</v>
      </c>
      <c r="Z7" s="299" t="s">
        <v>258</v>
      </c>
      <c r="AA7" s="498"/>
      <c r="AB7" s="498"/>
      <c r="AC7" s="560"/>
      <c r="AD7" s="299" t="s">
        <v>289</v>
      </c>
    </row>
    <row r="8" spans="1:30" ht="15" customHeight="1" x14ac:dyDescent="0.15">
      <c r="A8" s="134" t="s">
        <v>522</v>
      </c>
      <c r="B8" s="555">
        <v>1007.20833333333</v>
      </c>
      <c r="C8" s="556"/>
      <c r="D8" s="556"/>
      <c r="E8" s="17">
        <v>23</v>
      </c>
      <c r="F8" s="19">
        <v>33.299999999999997</v>
      </c>
      <c r="G8" s="21">
        <v>7</v>
      </c>
      <c r="H8" s="21">
        <v>18</v>
      </c>
      <c r="I8" s="17">
        <v>11.6</v>
      </c>
      <c r="J8" s="15">
        <v>1</v>
      </c>
      <c r="K8" s="15">
        <v>26</v>
      </c>
      <c r="L8" s="18">
        <v>74.416666666666671</v>
      </c>
      <c r="M8" s="16">
        <v>32</v>
      </c>
      <c r="N8" s="154">
        <v>4</v>
      </c>
      <c r="O8" s="154">
        <v>1</v>
      </c>
      <c r="P8" s="60"/>
      <c r="Q8" s="289">
        <v>2733</v>
      </c>
      <c r="R8" s="289">
        <v>174</v>
      </c>
      <c r="S8" s="290">
        <v>8</v>
      </c>
      <c r="T8" s="290">
        <v>27</v>
      </c>
      <c r="U8" s="291">
        <v>5.5333333333333341</v>
      </c>
      <c r="V8" s="291">
        <v>41.1</v>
      </c>
      <c r="W8" s="561" t="s">
        <v>379</v>
      </c>
      <c r="X8" s="561"/>
      <c r="Y8" s="292">
        <v>9</v>
      </c>
      <c r="Z8" s="292">
        <v>29</v>
      </c>
      <c r="AA8" s="561" t="s">
        <v>380</v>
      </c>
      <c r="AB8" s="561"/>
      <c r="AC8" s="293">
        <v>129</v>
      </c>
      <c r="AD8" s="293">
        <v>51</v>
      </c>
    </row>
    <row r="9" spans="1:30" ht="17.100000000000001" customHeight="1" x14ac:dyDescent="0.15">
      <c r="A9" s="134" t="s">
        <v>521</v>
      </c>
      <c r="B9" s="546">
        <v>1014.1</v>
      </c>
      <c r="C9" s="547"/>
      <c r="D9" s="547"/>
      <c r="E9" s="191">
        <v>23.3</v>
      </c>
      <c r="F9" s="191">
        <v>34.799999999999997</v>
      </c>
      <c r="G9" s="130">
        <v>8</v>
      </c>
      <c r="H9" s="21">
        <v>2</v>
      </c>
      <c r="I9" s="191">
        <v>10.3</v>
      </c>
      <c r="J9" s="21">
        <v>12</v>
      </c>
      <c r="K9" s="21">
        <v>28</v>
      </c>
      <c r="L9" s="153">
        <v>73</v>
      </c>
      <c r="M9" s="154">
        <v>34</v>
      </c>
      <c r="N9" s="154">
        <v>11</v>
      </c>
      <c r="O9" s="154">
        <v>20</v>
      </c>
      <c r="P9" s="60"/>
      <c r="Q9" s="300">
        <v>2071</v>
      </c>
      <c r="R9" s="301">
        <v>204</v>
      </c>
      <c r="S9" s="296">
        <v>5</v>
      </c>
      <c r="T9" s="296">
        <v>23</v>
      </c>
      <c r="U9" s="301">
        <v>5.3</v>
      </c>
      <c r="V9" s="301">
        <v>22</v>
      </c>
      <c r="W9" s="498" t="s">
        <v>401</v>
      </c>
      <c r="X9" s="498"/>
      <c r="Y9" s="296">
        <v>10</v>
      </c>
      <c r="Z9" s="296">
        <v>5</v>
      </c>
      <c r="AA9" s="498" t="s">
        <v>403</v>
      </c>
      <c r="AB9" s="498"/>
      <c r="AC9" s="296">
        <v>101</v>
      </c>
      <c r="AD9" s="296">
        <v>73</v>
      </c>
    </row>
    <row r="10" spans="1:30" ht="17.100000000000001" customHeight="1" x14ac:dyDescent="0.15">
      <c r="A10" s="134" t="s">
        <v>520</v>
      </c>
      <c r="B10" s="546">
        <v>1013.9</v>
      </c>
      <c r="C10" s="547"/>
      <c r="D10" s="547"/>
      <c r="E10" s="191">
        <v>23.1</v>
      </c>
      <c r="F10" s="191">
        <v>33.9</v>
      </c>
      <c r="G10" s="130">
        <v>7</v>
      </c>
      <c r="H10" s="21">
        <v>6</v>
      </c>
      <c r="I10" s="191">
        <v>10.6</v>
      </c>
      <c r="J10" s="21">
        <v>1</v>
      </c>
      <c r="K10" s="21">
        <v>2</v>
      </c>
      <c r="L10" s="153">
        <v>73</v>
      </c>
      <c r="M10" s="154">
        <v>32</v>
      </c>
      <c r="N10" s="154">
        <v>1</v>
      </c>
      <c r="O10" s="154">
        <v>25</v>
      </c>
      <c r="P10" s="60"/>
      <c r="Q10" s="300">
        <v>2584.5</v>
      </c>
      <c r="R10" s="301">
        <v>251.5</v>
      </c>
      <c r="S10" s="296">
        <v>10</v>
      </c>
      <c r="T10" s="296">
        <v>11</v>
      </c>
      <c r="U10" s="301">
        <v>5.3</v>
      </c>
      <c r="V10" s="301">
        <v>33.1</v>
      </c>
      <c r="W10" s="498" t="s">
        <v>402</v>
      </c>
      <c r="X10" s="498"/>
      <c r="Y10" s="296">
        <v>7</v>
      </c>
      <c r="Z10" s="296">
        <v>8</v>
      </c>
      <c r="AA10" s="498" t="s">
        <v>403</v>
      </c>
      <c r="AB10" s="498"/>
      <c r="AC10" s="296">
        <v>104</v>
      </c>
      <c r="AD10" s="296">
        <v>74</v>
      </c>
    </row>
    <row r="11" spans="1:30" ht="17.100000000000001" customHeight="1" x14ac:dyDescent="0.15">
      <c r="A11" s="134" t="s">
        <v>492</v>
      </c>
      <c r="B11" s="546">
        <v>1014.7</v>
      </c>
      <c r="C11" s="547"/>
      <c r="D11" s="547"/>
      <c r="E11" s="191">
        <v>23.6</v>
      </c>
      <c r="F11" s="191">
        <v>33.799999999999997</v>
      </c>
      <c r="G11" s="130">
        <v>7</v>
      </c>
      <c r="H11" s="21">
        <v>5</v>
      </c>
      <c r="I11" s="191">
        <v>9.6</v>
      </c>
      <c r="J11" s="21">
        <v>2</v>
      </c>
      <c r="K11" s="21">
        <v>11</v>
      </c>
      <c r="L11" s="153">
        <v>73</v>
      </c>
      <c r="M11" s="154">
        <v>22</v>
      </c>
      <c r="N11" s="154">
        <v>4</v>
      </c>
      <c r="O11" s="154">
        <v>15</v>
      </c>
      <c r="P11" s="60"/>
      <c r="Q11" s="300">
        <v>1425</v>
      </c>
      <c r="R11" s="301">
        <v>157.5</v>
      </c>
      <c r="S11" s="296">
        <v>7</v>
      </c>
      <c r="T11" s="296">
        <v>10</v>
      </c>
      <c r="U11" s="301">
        <v>5.2</v>
      </c>
      <c r="V11" s="301">
        <v>27</v>
      </c>
      <c r="W11" s="498" t="s">
        <v>401</v>
      </c>
      <c r="X11" s="498"/>
      <c r="Y11" s="296">
        <v>7</v>
      </c>
      <c r="Z11" s="296">
        <v>10</v>
      </c>
      <c r="AA11" s="498" t="s">
        <v>475</v>
      </c>
      <c r="AB11" s="498"/>
      <c r="AC11" s="296">
        <v>90</v>
      </c>
      <c r="AD11" s="296">
        <v>77</v>
      </c>
    </row>
    <row r="12" spans="1:30" ht="17.100000000000001" customHeight="1" x14ac:dyDescent="0.15">
      <c r="A12" s="134" t="s">
        <v>518</v>
      </c>
      <c r="B12" s="546">
        <v>1014.3</v>
      </c>
      <c r="C12" s="547"/>
      <c r="D12" s="547"/>
      <c r="E12" s="191">
        <v>24.1</v>
      </c>
      <c r="F12" s="158">
        <v>33.9</v>
      </c>
      <c r="G12" s="159">
        <v>8</v>
      </c>
      <c r="H12" s="159">
        <v>2</v>
      </c>
      <c r="I12" s="122">
        <v>6.1</v>
      </c>
      <c r="J12" s="159">
        <v>1</v>
      </c>
      <c r="K12" s="159">
        <v>24</v>
      </c>
      <c r="L12" s="159">
        <v>74</v>
      </c>
      <c r="M12" s="159">
        <v>30</v>
      </c>
      <c r="N12" s="159">
        <v>3</v>
      </c>
      <c r="O12" s="159">
        <v>28</v>
      </c>
      <c r="P12" s="16"/>
      <c r="Q12" s="300">
        <v>2368</v>
      </c>
      <c r="R12" s="301">
        <v>137.5</v>
      </c>
      <c r="S12" s="296">
        <v>9</v>
      </c>
      <c r="T12" s="296">
        <v>7</v>
      </c>
      <c r="U12" s="301">
        <v>5.0999999999999996</v>
      </c>
      <c r="V12" s="301">
        <v>20.7</v>
      </c>
      <c r="W12" s="498" t="s">
        <v>402</v>
      </c>
      <c r="X12" s="498"/>
      <c r="Y12" s="296">
        <v>10</v>
      </c>
      <c r="Z12" s="296">
        <v>4</v>
      </c>
      <c r="AA12" s="498" t="s">
        <v>380</v>
      </c>
      <c r="AB12" s="498"/>
      <c r="AC12" s="296">
        <v>104</v>
      </c>
      <c r="AD12" s="296">
        <v>98</v>
      </c>
    </row>
    <row r="13" spans="1:30" ht="17.100000000000001" customHeight="1" x14ac:dyDescent="0.15">
      <c r="A13" s="278" t="s">
        <v>519</v>
      </c>
      <c r="B13" s="549">
        <f>AVERAGE(B15:D26)</f>
        <v>1014.5166666666669</v>
      </c>
      <c r="C13" s="550"/>
      <c r="D13" s="550"/>
      <c r="E13" s="160">
        <f>AVERAGE(E15:E26)</f>
        <v>23.600000000000005</v>
      </c>
      <c r="F13" s="161">
        <f>MAX(F15:F26)</f>
        <v>35.1</v>
      </c>
      <c r="G13" s="162">
        <f>VLOOKUP($F$13,$F$15:$H$26,2,FALSE)</f>
        <v>7</v>
      </c>
      <c r="H13" s="162">
        <f>VLOOKUP($F$13,$F$15:$H$26,3,FALSE)</f>
        <v>16</v>
      </c>
      <c r="I13" s="160">
        <f>MIN(I15:I26)</f>
        <v>10.7</v>
      </c>
      <c r="J13" s="162">
        <f>VLOOKUP($I$13,$I$15:$K$26,2,FALSE)</f>
        <v>2</v>
      </c>
      <c r="K13" s="162">
        <f>VLOOKUP($I$13,$I$15:$K$25,3,FALSE)</f>
        <v>12</v>
      </c>
      <c r="L13" s="162">
        <f>AVERAGE(L15:L26)</f>
        <v>71.333333333333329</v>
      </c>
      <c r="M13" s="162">
        <f>MIN(M15:M26)</f>
        <v>25</v>
      </c>
      <c r="N13" s="162">
        <f>VLOOKUP($M$13,$M$15:$O$26,2,FALSE)</f>
        <v>5</v>
      </c>
      <c r="O13" s="162">
        <f>VLOOKUP($M$13,$M$15:$O$26,3,FALSE)</f>
        <v>10</v>
      </c>
      <c r="P13" s="60"/>
      <c r="Q13" s="302">
        <f>SUM(Q15:Q26)</f>
        <v>0</v>
      </c>
      <c r="R13" s="303"/>
      <c r="S13" s="304"/>
      <c r="T13" s="304"/>
      <c r="U13" s="303">
        <f>(SUM(U15:U26))/12</f>
        <v>0</v>
      </c>
      <c r="V13" s="303"/>
      <c r="W13" s="562"/>
      <c r="X13" s="562"/>
      <c r="Y13" s="304"/>
      <c r="Z13" s="304"/>
      <c r="AA13" s="563"/>
      <c r="AB13" s="562"/>
      <c r="AC13" s="304">
        <f>SUM(AC15:AC26)</f>
        <v>0</v>
      </c>
      <c r="AD13" s="304">
        <f>SUM(AD15:AD26)</f>
        <v>0</v>
      </c>
    </row>
    <row r="14" spans="1:30" ht="17.100000000000001" customHeight="1" x14ac:dyDescent="0.15">
      <c r="A14" s="164"/>
      <c r="B14" s="551"/>
      <c r="C14" s="552"/>
      <c r="D14" s="552"/>
      <c r="E14" s="14"/>
      <c r="F14" s="14"/>
      <c r="G14" s="163"/>
      <c r="H14" s="15"/>
      <c r="I14" s="14"/>
      <c r="J14" s="15"/>
      <c r="K14" s="15"/>
      <c r="L14" s="16"/>
      <c r="M14" s="20"/>
      <c r="N14" s="20"/>
      <c r="O14" s="20"/>
      <c r="P14" s="60"/>
    </row>
    <row r="15" spans="1:30" ht="17.100000000000001" customHeight="1" x14ac:dyDescent="0.15">
      <c r="A15" s="195" t="s">
        <v>603</v>
      </c>
      <c r="B15" s="546">
        <v>1021</v>
      </c>
      <c r="C15" s="546"/>
      <c r="D15" s="546"/>
      <c r="E15" s="14">
        <v>18.399999999999999</v>
      </c>
      <c r="F15" s="14">
        <v>25</v>
      </c>
      <c r="G15" s="15">
        <v>1</v>
      </c>
      <c r="H15" s="154">
        <v>6</v>
      </c>
      <c r="I15" s="14">
        <v>12.3</v>
      </c>
      <c r="J15" s="15">
        <v>1</v>
      </c>
      <c r="K15" s="15">
        <v>24</v>
      </c>
      <c r="L15" s="16">
        <v>64</v>
      </c>
      <c r="M15" s="154">
        <v>33</v>
      </c>
      <c r="N15" s="15">
        <v>1</v>
      </c>
      <c r="O15" s="154">
        <v>24</v>
      </c>
      <c r="P15" s="60"/>
      <c r="Q15" s="289"/>
      <c r="R15" s="289"/>
      <c r="S15" s="292"/>
      <c r="T15" s="292"/>
      <c r="U15" s="291"/>
      <c r="V15" s="291"/>
      <c r="W15" s="561"/>
      <c r="X15" s="561"/>
      <c r="Y15" s="292"/>
      <c r="Z15" s="292"/>
      <c r="AA15" s="561"/>
      <c r="AB15" s="561"/>
      <c r="AC15" s="294"/>
      <c r="AD15" s="290"/>
    </row>
    <row r="16" spans="1:30" ht="17.100000000000001" customHeight="1" x14ac:dyDescent="0.15">
      <c r="A16" s="195" t="s">
        <v>429</v>
      </c>
      <c r="B16" s="546">
        <v>1021.3</v>
      </c>
      <c r="C16" s="546"/>
      <c r="D16" s="546"/>
      <c r="E16" s="14">
        <v>17.100000000000001</v>
      </c>
      <c r="F16" s="14">
        <v>24.3</v>
      </c>
      <c r="G16" s="15">
        <v>2</v>
      </c>
      <c r="H16" s="154">
        <v>17</v>
      </c>
      <c r="I16" s="14">
        <v>10.7</v>
      </c>
      <c r="J16" s="15">
        <v>2</v>
      </c>
      <c r="K16" s="15">
        <v>12</v>
      </c>
      <c r="L16" s="16">
        <v>63</v>
      </c>
      <c r="M16" s="154">
        <v>30</v>
      </c>
      <c r="N16" s="15">
        <v>2</v>
      </c>
      <c r="O16" s="154">
        <v>13</v>
      </c>
      <c r="P16" s="16"/>
      <c r="Q16" s="289"/>
      <c r="R16" s="289"/>
      <c r="S16" s="292"/>
      <c r="T16" s="295"/>
      <c r="U16" s="291"/>
      <c r="V16" s="291"/>
      <c r="W16" s="498"/>
      <c r="X16" s="498"/>
      <c r="Y16" s="292"/>
      <c r="Z16" s="292"/>
      <c r="AA16" s="561"/>
      <c r="AB16" s="561"/>
      <c r="AC16" s="294"/>
      <c r="AD16" s="290"/>
    </row>
    <row r="17" spans="1:30" ht="17.100000000000001" customHeight="1" x14ac:dyDescent="0.15">
      <c r="A17" s="195" t="s">
        <v>385</v>
      </c>
      <c r="B17" s="546">
        <v>1017.5</v>
      </c>
      <c r="C17" s="546"/>
      <c r="D17" s="546"/>
      <c r="E17" s="14">
        <v>18.3</v>
      </c>
      <c r="F17" s="14">
        <v>25</v>
      </c>
      <c r="G17" s="15">
        <v>3</v>
      </c>
      <c r="H17" s="21">
        <v>31</v>
      </c>
      <c r="I17" s="14">
        <v>11.8</v>
      </c>
      <c r="J17" s="15">
        <v>3</v>
      </c>
      <c r="K17" s="15">
        <v>4</v>
      </c>
      <c r="L17" s="16">
        <v>67</v>
      </c>
      <c r="M17" s="154">
        <v>31</v>
      </c>
      <c r="N17" s="15">
        <v>3</v>
      </c>
      <c r="O17" s="154">
        <v>28</v>
      </c>
      <c r="P17" s="16"/>
      <c r="Q17" s="289"/>
      <c r="R17" s="289"/>
      <c r="S17" s="292"/>
      <c r="T17" s="292"/>
      <c r="U17" s="291"/>
      <c r="V17" s="291"/>
      <c r="W17" s="561"/>
      <c r="X17" s="561"/>
      <c r="Y17" s="292"/>
      <c r="Z17" s="292"/>
      <c r="AA17" s="561"/>
      <c r="AB17" s="561"/>
      <c r="AC17" s="294"/>
      <c r="AD17" s="290"/>
    </row>
    <row r="18" spans="1:30" ht="17.100000000000001" customHeight="1" x14ac:dyDescent="0.15">
      <c r="A18" s="195" t="s">
        <v>386</v>
      </c>
      <c r="B18" s="546">
        <v>1014.5</v>
      </c>
      <c r="C18" s="546"/>
      <c r="D18" s="546"/>
      <c r="E18" s="14">
        <v>21.6</v>
      </c>
      <c r="F18" s="14">
        <v>27.1</v>
      </c>
      <c r="G18" s="15">
        <v>4</v>
      </c>
      <c r="H18" s="154">
        <v>9</v>
      </c>
      <c r="I18" s="14">
        <v>14.8</v>
      </c>
      <c r="J18" s="15">
        <v>4</v>
      </c>
      <c r="K18" s="15">
        <v>4</v>
      </c>
      <c r="L18" s="16">
        <v>71</v>
      </c>
      <c r="M18" s="154">
        <v>30</v>
      </c>
      <c r="N18" s="15">
        <v>4</v>
      </c>
      <c r="O18" s="154">
        <v>2</v>
      </c>
      <c r="P18" s="16"/>
      <c r="Q18" s="289"/>
      <c r="R18" s="289"/>
      <c r="S18" s="292"/>
      <c r="T18" s="292"/>
      <c r="U18" s="291"/>
      <c r="V18" s="291"/>
      <c r="W18" s="498"/>
      <c r="X18" s="498"/>
      <c r="Y18" s="292"/>
      <c r="Z18" s="292"/>
      <c r="AA18" s="561"/>
      <c r="AB18" s="561"/>
      <c r="AC18" s="294"/>
      <c r="AD18" s="290"/>
    </row>
    <row r="19" spans="1:30" ht="17.100000000000001" customHeight="1" x14ac:dyDescent="0.15">
      <c r="A19" s="195" t="s">
        <v>387</v>
      </c>
      <c r="B19" s="546">
        <v>1012.1</v>
      </c>
      <c r="C19" s="546"/>
      <c r="D19" s="546"/>
      <c r="E19" s="14">
        <v>24.2</v>
      </c>
      <c r="F19" s="14">
        <v>29.7</v>
      </c>
      <c r="G19" s="15">
        <v>5</v>
      </c>
      <c r="H19" s="154">
        <v>12</v>
      </c>
      <c r="I19" s="14">
        <v>18.7</v>
      </c>
      <c r="J19" s="15">
        <v>5</v>
      </c>
      <c r="K19" s="21">
        <v>28</v>
      </c>
      <c r="L19" s="16">
        <v>78</v>
      </c>
      <c r="M19" s="154">
        <v>25</v>
      </c>
      <c r="N19" s="15">
        <v>5</v>
      </c>
      <c r="O19" s="154">
        <v>10</v>
      </c>
      <c r="P19" s="16"/>
      <c r="Q19" s="289"/>
      <c r="R19" s="289"/>
      <c r="S19" s="292"/>
      <c r="T19" s="292"/>
      <c r="U19" s="291"/>
      <c r="V19" s="291"/>
      <c r="W19" s="498"/>
      <c r="X19" s="498"/>
      <c r="Y19" s="292"/>
      <c r="Z19" s="292"/>
      <c r="AA19" s="561"/>
      <c r="AB19" s="561"/>
      <c r="AC19" s="294"/>
      <c r="AD19" s="290"/>
    </row>
    <row r="20" spans="1:30" ht="17.100000000000001" customHeight="1" x14ac:dyDescent="0.15">
      <c r="A20" s="195" t="s">
        <v>388</v>
      </c>
      <c r="B20" s="546">
        <v>1008.8</v>
      </c>
      <c r="C20" s="546"/>
      <c r="D20" s="546"/>
      <c r="E20" s="14">
        <v>26.6</v>
      </c>
      <c r="F20" s="14">
        <v>33.200000000000003</v>
      </c>
      <c r="G20" s="15">
        <v>6</v>
      </c>
      <c r="H20" s="154">
        <v>28</v>
      </c>
      <c r="I20" s="14">
        <v>19.899999999999999</v>
      </c>
      <c r="J20" s="15">
        <v>6</v>
      </c>
      <c r="K20" s="15">
        <v>17</v>
      </c>
      <c r="L20" s="16">
        <v>85</v>
      </c>
      <c r="M20" s="154">
        <v>49</v>
      </c>
      <c r="N20" s="15">
        <v>6</v>
      </c>
      <c r="O20" s="154">
        <v>8</v>
      </c>
      <c r="P20" s="16"/>
      <c r="Q20" s="289"/>
      <c r="R20" s="289"/>
      <c r="S20" s="292"/>
      <c r="T20" s="292"/>
      <c r="U20" s="291"/>
      <c r="V20" s="291"/>
      <c r="W20" s="561"/>
      <c r="X20" s="561"/>
      <c r="Y20" s="292"/>
      <c r="Z20" s="296"/>
      <c r="AA20" s="498"/>
      <c r="AB20" s="498"/>
      <c r="AC20" s="294"/>
      <c r="AD20" s="290"/>
    </row>
    <row r="21" spans="1:30" ht="17.100000000000001" customHeight="1" x14ac:dyDescent="0.15">
      <c r="A21" s="195" t="s">
        <v>389</v>
      </c>
      <c r="B21" s="546">
        <v>1010.8</v>
      </c>
      <c r="C21" s="546"/>
      <c r="D21" s="546"/>
      <c r="E21" s="14">
        <v>29.9</v>
      </c>
      <c r="F21" s="14">
        <v>35.1</v>
      </c>
      <c r="G21" s="15">
        <v>7</v>
      </c>
      <c r="H21" s="21">
        <v>16</v>
      </c>
      <c r="I21" s="14">
        <v>24.9</v>
      </c>
      <c r="J21" s="15">
        <v>7</v>
      </c>
      <c r="K21" s="21">
        <v>2</v>
      </c>
      <c r="L21" s="16">
        <v>74</v>
      </c>
      <c r="M21" s="154">
        <v>49</v>
      </c>
      <c r="N21" s="15">
        <v>7</v>
      </c>
      <c r="O21" s="154">
        <v>16</v>
      </c>
      <c r="P21" s="16"/>
      <c r="Q21" s="289"/>
      <c r="R21" s="289"/>
      <c r="S21" s="292"/>
      <c r="T21" s="295"/>
      <c r="U21" s="291"/>
      <c r="V21" s="291"/>
      <c r="W21" s="498"/>
      <c r="X21" s="498"/>
      <c r="Y21" s="292"/>
      <c r="Z21" s="295"/>
      <c r="AA21" s="498"/>
      <c r="AB21" s="498"/>
      <c r="AC21" s="294"/>
      <c r="AD21" s="290"/>
    </row>
    <row r="22" spans="1:30" ht="17.100000000000001" customHeight="1" x14ac:dyDescent="0.15">
      <c r="A22" s="195" t="s">
        <v>390</v>
      </c>
      <c r="B22" s="546">
        <v>1008</v>
      </c>
      <c r="C22" s="546"/>
      <c r="D22" s="546"/>
      <c r="E22" s="14">
        <v>30.4</v>
      </c>
      <c r="F22" s="14">
        <v>34.9</v>
      </c>
      <c r="G22" s="15">
        <v>8</v>
      </c>
      <c r="H22" s="154">
        <v>19</v>
      </c>
      <c r="I22" s="14">
        <v>26.4</v>
      </c>
      <c r="J22" s="15">
        <v>8</v>
      </c>
      <c r="K22" s="15">
        <v>22</v>
      </c>
      <c r="L22" s="16">
        <v>74</v>
      </c>
      <c r="M22" s="154">
        <v>50</v>
      </c>
      <c r="N22" s="15">
        <v>8</v>
      </c>
      <c r="O22" s="154">
        <v>19</v>
      </c>
      <c r="P22" s="16"/>
      <c r="Q22" s="289"/>
      <c r="R22" s="289"/>
      <c r="S22" s="292"/>
      <c r="T22" s="292"/>
      <c r="U22" s="291"/>
      <c r="V22" s="291"/>
      <c r="W22" s="498"/>
      <c r="X22" s="498"/>
      <c r="Y22" s="292"/>
      <c r="Z22" s="292"/>
      <c r="AA22" s="498"/>
      <c r="AB22" s="498"/>
      <c r="AC22" s="294"/>
      <c r="AD22" s="290"/>
    </row>
    <row r="23" spans="1:30" ht="17.100000000000001" customHeight="1" x14ac:dyDescent="0.15">
      <c r="A23" s="195" t="s">
        <v>391</v>
      </c>
      <c r="B23" s="546">
        <v>1009.8</v>
      </c>
      <c r="C23" s="546"/>
      <c r="D23" s="546"/>
      <c r="E23" s="14">
        <v>28.9</v>
      </c>
      <c r="F23" s="14">
        <v>33.9</v>
      </c>
      <c r="G23" s="15">
        <v>9</v>
      </c>
      <c r="H23" s="21">
        <v>3</v>
      </c>
      <c r="I23" s="14">
        <v>23</v>
      </c>
      <c r="J23" s="15">
        <v>9</v>
      </c>
      <c r="K23" s="154">
        <v>19</v>
      </c>
      <c r="L23" s="16">
        <v>75</v>
      </c>
      <c r="M23" s="154">
        <v>47</v>
      </c>
      <c r="N23" s="15">
        <v>9</v>
      </c>
      <c r="O23" s="154">
        <v>30</v>
      </c>
      <c r="P23" s="16"/>
      <c r="Q23" s="289"/>
      <c r="R23" s="289"/>
      <c r="S23" s="292"/>
      <c r="T23" s="292"/>
      <c r="U23" s="291"/>
      <c r="V23" s="291"/>
      <c r="W23" s="498"/>
      <c r="X23" s="498"/>
      <c r="Y23" s="292"/>
      <c r="Z23" s="292"/>
      <c r="AA23" s="561"/>
      <c r="AB23" s="561"/>
      <c r="AC23" s="294"/>
      <c r="AD23" s="290"/>
    </row>
    <row r="24" spans="1:30" ht="17.100000000000001" customHeight="1" x14ac:dyDescent="0.15">
      <c r="A24" s="195" t="s">
        <v>392</v>
      </c>
      <c r="B24" s="546">
        <v>1011.7</v>
      </c>
      <c r="C24" s="546"/>
      <c r="D24" s="546"/>
      <c r="E24" s="14">
        <v>27</v>
      </c>
      <c r="F24" s="14">
        <v>33</v>
      </c>
      <c r="G24" s="15">
        <v>10</v>
      </c>
      <c r="H24" s="154">
        <v>7</v>
      </c>
      <c r="I24" s="14">
        <v>20</v>
      </c>
      <c r="J24" s="15">
        <v>10</v>
      </c>
      <c r="K24" s="15">
        <v>31</v>
      </c>
      <c r="L24" s="16">
        <v>73</v>
      </c>
      <c r="M24" s="154">
        <v>39</v>
      </c>
      <c r="N24" s="15">
        <v>10</v>
      </c>
      <c r="O24" s="154">
        <v>31</v>
      </c>
      <c r="P24" s="16"/>
      <c r="Q24" s="289"/>
      <c r="R24" s="289"/>
      <c r="S24" s="292"/>
      <c r="T24" s="292"/>
      <c r="U24" s="291"/>
      <c r="V24" s="291"/>
      <c r="W24" s="564"/>
      <c r="X24" s="564"/>
      <c r="Y24" s="292"/>
      <c r="Z24" s="292"/>
      <c r="AA24" s="561"/>
      <c r="AB24" s="561"/>
      <c r="AC24" s="294"/>
      <c r="AD24" s="290"/>
    </row>
    <row r="25" spans="1:30" ht="17.100000000000001" customHeight="1" x14ac:dyDescent="0.15">
      <c r="A25" s="195" t="s">
        <v>393</v>
      </c>
      <c r="B25" s="546">
        <v>1017.7</v>
      </c>
      <c r="C25" s="546"/>
      <c r="D25" s="546"/>
      <c r="E25" s="14">
        <v>22.8</v>
      </c>
      <c r="F25" s="14">
        <v>27.9</v>
      </c>
      <c r="G25" s="15">
        <v>11</v>
      </c>
      <c r="H25" s="21">
        <v>10</v>
      </c>
      <c r="I25" s="14">
        <v>15.9</v>
      </c>
      <c r="J25" s="15">
        <v>11</v>
      </c>
      <c r="K25" s="21">
        <v>24</v>
      </c>
      <c r="L25" s="16">
        <v>71</v>
      </c>
      <c r="M25" s="154">
        <v>38</v>
      </c>
      <c r="N25" s="15">
        <v>11</v>
      </c>
      <c r="O25" s="154">
        <v>24</v>
      </c>
      <c r="P25" s="16"/>
      <c r="Q25" s="289"/>
      <c r="R25" s="289"/>
      <c r="S25" s="292"/>
      <c r="T25" s="292"/>
      <c r="U25" s="291"/>
      <c r="V25" s="291"/>
      <c r="W25" s="498"/>
      <c r="X25" s="498"/>
      <c r="Y25" s="292"/>
      <c r="Z25" s="292"/>
      <c r="AA25" s="561"/>
      <c r="AB25" s="561"/>
      <c r="AC25" s="294"/>
      <c r="AD25" s="290"/>
    </row>
    <row r="26" spans="1:30" ht="17.100000000000001" customHeight="1" thickBot="1" x14ac:dyDescent="0.2">
      <c r="A26" s="168" t="s">
        <v>430</v>
      </c>
      <c r="B26" s="434">
        <v>1021</v>
      </c>
      <c r="C26" s="434"/>
      <c r="D26" s="434"/>
      <c r="E26" s="281">
        <v>18</v>
      </c>
      <c r="F26" s="281">
        <v>25.5</v>
      </c>
      <c r="G26" s="282">
        <v>12</v>
      </c>
      <c r="H26" s="283">
        <v>24</v>
      </c>
      <c r="I26" s="281">
        <v>13.1</v>
      </c>
      <c r="J26" s="282">
        <v>12</v>
      </c>
      <c r="K26" s="282">
        <v>22</v>
      </c>
      <c r="L26" s="284">
        <v>61</v>
      </c>
      <c r="M26" s="285">
        <v>33</v>
      </c>
      <c r="N26" s="282">
        <v>12</v>
      </c>
      <c r="O26" s="285">
        <v>12</v>
      </c>
      <c r="P26" s="16"/>
      <c r="Q26" s="289"/>
      <c r="R26" s="289"/>
      <c r="S26" s="292"/>
      <c r="T26" s="292"/>
      <c r="U26" s="291"/>
      <c r="V26" s="291"/>
      <c r="W26" s="498"/>
      <c r="X26" s="498"/>
      <c r="Y26" s="292"/>
      <c r="Z26" s="296"/>
      <c r="AA26" s="561"/>
      <c r="AB26" s="561"/>
      <c r="AC26" s="294"/>
      <c r="AD26" s="290"/>
    </row>
    <row r="27" spans="1:30" ht="17.100000000000001" customHeight="1" x14ac:dyDescent="0.15">
      <c r="A27" s="10" t="s">
        <v>260</v>
      </c>
      <c r="N27" s="99"/>
      <c r="O27" s="99"/>
      <c r="P27" s="81"/>
      <c r="Q27" s="204"/>
      <c r="AA27" s="210"/>
      <c r="AB27" s="210"/>
      <c r="AC27" s="210"/>
      <c r="AD27" s="210" t="s">
        <v>276</v>
      </c>
    </row>
    <row r="28" spans="1:30" ht="17.100000000000001" customHeight="1" x14ac:dyDescent="0.15">
      <c r="A28" s="10" t="s">
        <v>456</v>
      </c>
      <c r="P28" s="98"/>
      <c r="Q28" s="204" t="s">
        <v>463</v>
      </c>
    </row>
    <row r="29" spans="1:30" ht="18" customHeight="1" x14ac:dyDescent="0.15">
      <c r="A29" s="10" t="s">
        <v>460</v>
      </c>
      <c r="P29" s="100"/>
      <c r="Q29" s="204" t="s">
        <v>464</v>
      </c>
    </row>
    <row r="30" spans="1:30" ht="15.75" customHeight="1" x14ac:dyDescent="0.15">
      <c r="A30" s="10" t="s">
        <v>461</v>
      </c>
      <c r="P30" s="98"/>
      <c r="Q30" s="204" t="s">
        <v>465</v>
      </c>
    </row>
    <row r="31" spans="1:30" ht="15.75" customHeight="1" x14ac:dyDescent="0.15">
      <c r="A31" s="10" t="s">
        <v>457</v>
      </c>
      <c r="P31" s="98"/>
      <c r="Q31" s="204" t="s">
        <v>466</v>
      </c>
    </row>
    <row r="32" spans="1:30" ht="15.75" customHeight="1" x14ac:dyDescent="0.15">
      <c r="A32" s="10" t="s">
        <v>458</v>
      </c>
      <c r="P32" s="98"/>
      <c r="Q32" s="204" t="s">
        <v>467</v>
      </c>
    </row>
    <row r="33" spans="1:30" ht="15.75" customHeight="1" x14ac:dyDescent="0.15">
      <c r="A33" s="10"/>
      <c r="P33" s="98"/>
    </row>
    <row r="34" spans="1:30" ht="15.75" customHeight="1" x14ac:dyDescent="0.15">
      <c r="A34" s="10"/>
      <c r="P34" s="98"/>
    </row>
    <row r="35" spans="1:30" ht="17.100000000000001" customHeight="1" thickBot="1" x14ac:dyDescent="0.2">
      <c r="A35" s="46" t="s">
        <v>604</v>
      </c>
      <c r="B35" s="46"/>
      <c r="C35" s="46"/>
      <c r="D35" s="46"/>
      <c r="E35" s="46"/>
      <c r="F35" s="46"/>
      <c r="G35" s="46"/>
      <c r="H35" s="46"/>
      <c r="I35" s="46"/>
      <c r="J35" s="46"/>
      <c r="K35" s="46"/>
      <c r="L35" s="46"/>
      <c r="M35" s="46"/>
      <c r="N35" s="46"/>
      <c r="O35" s="171"/>
      <c r="P35" s="98"/>
      <c r="Q35" s="298" t="s">
        <v>524</v>
      </c>
      <c r="R35" s="298"/>
      <c r="S35" s="298"/>
      <c r="T35" s="298"/>
      <c r="AD35" s="210" t="s">
        <v>290</v>
      </c>
    </row>
    <row r="36" spans="1:30" ht="17.100000000000001" customHeight="1" x14ac:dyDescent="0.15">
      <c r="A36" s="173" t="s">
        <v>261</v>
      </c>
      <c r="B36" s="548" t="s">
        <v>262</v>
      </c>
      <c r="C36" s="548"/>
      <c r="D36" s="174" t="s">
        <v>263</v>
      </c>
      <c r="E36" s="174" t="s">
        <v>264</v>
      </c>
      <c r="F36" s="174" t="s">
        <v>265</v>
      </c>
      <c r="G36" s="174" t="s">
        <v>266</v>
      </c>
      <c r="H36" s="174" t="s">
        <v>267</v>
      </c>
      <c r="I36" s="174" t="s">
        <v>268</v>
      </c>
      <c r="J36" s="174" t="s">
        <v>269</v>
      </c>
      <c r="K36" s="174" t="s">
        <v>270</v>
      </c>
      <c r="L36" s="174" t="s">
        <v>271</v>
      </c>
      <c r="M36" s="174" t="s">
        <v>272</v>
      </c>
      <c r="N36" s="174" t="s">
        <v>273</v>
      </c>
      <c r="O36" s="181" t="s">
        <v>274</v>
      </c>
      <c r="P36" s="7"/>
      <c r="Q36" s="299" t="s">
        <v>35</v>
      </c>
      <c r="R36" s="305" t="s">
        <v>262</v>
      </c>
      <c r="S36" s="299" t="s">
        <v>263</v>
      </c>
      <c r="T36" s="299" t="s">
        <v>264</v>
      </c>
      <c r="U36" s="299" t="s">
        <v>265</v>
      </c>
      <c r="V36" s="299" t="s">
        <v>266</v>
      </c>
      <c r="W36" s="299" t="s">
        <v>267</v>
      </c>
      <c r="X36" s="299" t="s">
        <v>268</v>
      </c>
      <c r="Y36" s="299" t="s">
        <v>269</v>
      </c>
      <c r="Z36" s="299" t="s">
        <v>270</v>
      </c>
      <c r="AA36" s="299" t="s">
        <v>271</v>
      </c>
      <c r="AB36" s="299" t="s">
        <v>272</v>
      </c>
      <c r="AC36" s="299" t="s">
        <v>273</v>
      </c>
      <c r="AD36" s="299" t="s">
        <v>274</v>
      </c>
    </row>
    <row r="37" spans="1:30" ht="17.100000000000001" customHeight="1" x14ac:dyDescent="0.15">
      <c r="A37" s="530" t="s">
        <v>398</v>
      </c>
      <c r="B37" s="542">
        <f>SUM(D37:O38)</f>
        <v>27</v>
      </c>
      <c r="C37" s="542"/>
      <c r="D37" s="533">
        <v>0</v>
      </c>
      <c r="E37" s="533">
        <v>0</v>
      </c>
      <c r="F37" s="538">
        <v>0</v>
      </c>
      <c r="G37" s="538">
        <v>1</v>
      </c>
      <c r="H37" s="538">
        <v>0</v>
      </c>
      <c r="I37" s="533">
        <v>1</v>
      </c>
      <c r="J37" s="533">
        <v>8</v>
      </c>
      <c r="K37" s="533">
        <v>5</v>
      </c>
      <c r="L37" s="533">
        <v>4</v>
      </c>
      <c r="M37" s="533">
        <v>3</v>
      </c>
      <c r="N37" s="533">
        <v>3</v>
      </c>
      <c r="O37" s="502">
        <v>2</v>
      </c>
      <c r="P37" s="7"/>
      <c r="Q37" s="498" t="s">
        <v>291</v>
      </c>
      <c r="R37" s="499">
        <f>SUM(S37:AD37)</f>
        <v>0</v>
      </c>
      <c r="S37" s="496"/>
      <c r="T37" s="496"/>
      <c r="U37" s="496"/>
      <c r="V37" s="496"/>
      <c r="W37" s="496"/>
      <c r="X37" s="496"/>
      <c r="Y37" s="496"/>
      <c r="Z37" s="496"/>
      <c r="AA37" s="496"/>
      <c r="AB37" s="496"/>
      <c r="AC37" s="496"/>
      <c r="AD37" s="496"/>
    </row>
    <row r="38" spans="1:30" ht="30" customHeight="1" x14ac:dyDescent="0.15">
      <c r="A38" s="531"/>
      <c r="B38" s="543"/>
      <c r="C38" s="543"/>
      <c r="D38" s="533"/>
      <c r="E38" s="533"/>
      <c r="F38" s="539"/>
      <c r="G38" s="539"/>
      <c r="H38" s="539"/>
      <c r="I38" s="533"/>
      <c r="J38" s="533"/>
      <c r="K38" s="533"/>
      <c r="L38" s="533"/>
      <c r="M38" s="533"/>
      <c r="N38" s="533"/>
      <c r="O38" s="503"/>
      <c r="P38" s="7"/>
      <c r="Q38" s="498"/>
      <c r="R38" s="499"/>
      <c r="S38" s="496"/>
      <c r="T38" s="496"/>
      <c r="U38" s="496"/>
      <c r="V38" s="496"/>
      <c r="W38" s="496"/>
      <c r="X38" s="496"/>
      <c r="Y38" s="496"/>
      <c r="Z38" s="496"/>
      <c r="AA38" s="496"/>
      <c r="AB38" s="496"/>
      <c r="AC38" s="496"/>
      <c r="AD38" s="496"/>
    </row>
    <row r="39" spans="1:30" ht="6" customHeight="1" x14ac:dyDescent="0.15">
      <c r="A39" s="531"/>
      <c r="B39" s="536">
        <v>25.6</v>
      </c>
      <c r="C39" s="536"/>
      <c r="D39" s="534">
        <v>0.3</v>
      </c>
      <c r="E39" s="534">
        <v>0.1</v>
      </c>
      <c r="F39" s="534">
        <v>0.3</v>
      </c>
      <c r="G39" s="534">
        <v>0.6</v>
      </c>
      <c r="H39" s="534">
        <v>1.1000000000000001</v>
      </c>
      <c r="I39" s="534">
        <v>1.7</v>
      </c>
      <c r="J39" s="534">
        <v>3.6</v>
      </c>
      <c r="K39" s="534">
        <v>5.9</v>
      </c>
      <c r="L39" s="534">
        <v>4.8</v>
      </c>
      <c r="M39" s="534">
        <v>3.6</v>
      </c>
      <c r="N39" s="534">
        <v>2.2999999999999998</v>
      </c>
      <c r="O39" s="504">
        <v>1.2</v>
      </c>
      <c r="P39" s="7"/>
      <c r="Q39" s="498" t="s">
        <v>292</v>
      </c>
      <c r="R39" s="499">
        <f t="shared" ref="R39" si="0">SUM(S39:AD39)</f>
        <v>0</v>
      </c>
      <c r="S39" s="495"/>
      <c r="T39" s="495"/>
      <c r="U39" s="495"/>
      <c r="V39" s="495"/>
      <c r="W39" s="495"/>
      <c r="X39" s="495"/>
      <c r="Y39" s="495"/>
      <c r="Z39" s="495"/>
      <c r="AA39" s="495"/>
      <c r="AB39" s="497"/>
      <c r="AC39" s="497"/>
      <c r="AD39" s="497"/>
    </row>
    <row r="40" spans="1:30" ht="18" customHeight="1" x14ac:dyDescent="0.15">
      <c r="A40" s="532"/>
      <c r="B40" s="537"/>
      <c r="C40" s="537"/>
      <c r="D40" s="535"/>
      <c r="E40" s="535"/>
      <c r="F40" s="535"/>
      <c r="G40" s="535"/>
      <c r="H40" s="535"/>
      <c r="I40" s="535"/>
      <c r="J40" s="535"/>
      <c r="K40" s="535"/>
      <c r="L40" s="535"/>
      <c r="M40" s="535"/>
      <c r="N40" s="535"/>
      <c r="O40" s="505"/>
      <c r="P40" s="7"/>
      <c r="Q40" s="498"/>
      <c r="R40" s="499"/>
      <c r="S40" s="495"/>
      <c r="T40" s="495"/>
      <c r="U40" s="495"/>
      <c r="V40" s="495"/>
      <c r="W40" s="495"/>
      <c r="X40" s="495"/>
      <c r="Y40" s="495"/>
      <c r="Z40" s="495"/>
      <c r="AA40" s="495"/>
      <c r="AB40" s="497"/>
      <c r="AC40" s="497"/>
      <c r="AD40" s="497"/>
    </row>
    <row r="41" spans="1:30" ht="6" customHeight="1" x14ac:dyDescent="0.15">
      <c r="A41" s="526" t="s">
        <v>275</v>
      </c>
      <c r="B41" s="544">
        <f>SUM(D41:O42)</f>
        <v>7</v>
      </c>
      <c r="C41" s="544"/>
      <c r="D41" s="520">
        <v>0</v>
      </c>
      <c r="E41" s="520">
        <v>0</v>
      </c>
      <c r="F41" s="520">
        <v>0</v>
      </c>
      <c r="G41" s="520">
        <v>0</v>
      </c>
      <c r="H41" s="500">
        <v>0</v>
      </c>
      <c r="I41" s="518">
        <v>0</v>
      </c>
      <c r="J41" s="516">
        <v>3</v>
      </c>
      <c r="K41" s="540">
        <v>1</v>
      </c>
      <c r="L41" s="520">
        <v>1</v>
      </c>
      <c r="M41" s="516">
        <v>2</v>
      </c>
      <c r="N41" s="500">
        <v>0</v>
      </c>
      <c r="O41" s="510">
        <v>0</v>
      </c>
      <c r="P41" s="7"/>
      <c r="Q41" s="498" t="s">
        <v>431</v>
      </c>
      <c r="R41" s="499">
        <f t="shared" ref="R41" si="1">SUM(S41:AD41)</f>
        <v>0</v>
      </c>
      <c r="S41" s="506"/>
      <c r="T41" s="494"/>
      <c r="U41" s="494"/>
      <c r="V41" s="494"/>
      <c r="W41" s="494"/>
      <c r="X41" s="494"/>
      <c r="Y41" s="494"/>
      <c r="Z41" s="494"/>
      <c r="AA41" s="494"/>
      <c r="AB41" s="494"/>
      <c r="AC41" s="494"/>
      <c r="AD41" s="494"/>
    </row>
    <row r="42" spans="1:30" ht="18" customHeight="1" x14ac:dyDescent="0.15">
      <c r="A42" s="526"/>
      <c r="B42" s="545"/>
      <c r="C42" s="545"/>
      <c r="D42" s="521"/>
      <c r="E42" s="521"/>
      <c r="F42" s="521"/>
      <c r="G42" s="521"/>
      <c r="H42" s="501"/>
      <c r="I42" s="519"/>
      <c r="J42" s="517"/>
      <c r="K42" s="541"/>
      <c r="L42" s="521"/>
      <c r="M42" s="517"/>
      <c r="N42" s="501"/>
      <c r="O42" s="511"/>
      <c r="P42" s="7"/>
      <c r="Q42" s="498"/>
      <c r="R42" s="499"/>
      <c r="S42" s="506"/>
      <c r="T42" s="494"/>
      <c r="U42" s="494"/>
      <c r="V42" s="494"/>
      <c r="W42" s="494"/>
      <c r="X42" s="494"/>
      <c r="Y42" s="494"/>
      <c r="Z42" s="494"/>
      <c r="AA42" s="494"/>
      <c r="AB42" s="494"/>
      <c r="AC42" s="494"/>
      <c r="AD42" s="494"/>
    </row>
    <row r="43" spans="1:30" ht="6" customHeight="1" x14ac:dyDescent="0.15">
      <c r="A43" s="526"/>
      <c r="B43" s="522">
        <v>7.6</v>
      </c>
      <c r="C43" s="523"/>
      <c r="D43" s="508">
        <v>0</v>
      </c>
      <c r="E43" s="508">
        <v>0</v>
      </c>
      <c r="F43" s="508">
        <v>0</v>
      </c>
      <c r="G43" s="514">
        <v>0</v>
      </c>
      <c r="H43" s="512">
        <v>0.4</v>
      </c>
      <c r="I43" s="512">
        <v>0.6</v>
      </c>
      <c r="J43" s="512">
        <v>1.5</v>
      </c>
      <c r="K43" s="512">
        <v>2.2999999999999998</v>
      </c>
      <c r="L43" s="512">
        <v>1.7</v>
      </c>
      <c r="M43" s="512">
        <v>1</v>
      </c>
      <c r="N43" s="512">
        <v>0.3</v>
      </c>
      <c r="O43" s="528">
        <v>0.1</v>
      </c>
      <c r="P43" s="79"/>
      <c r="Q43" s="498" t="s">
        <v>432</v>
      </c>
      <c r="R43" s="499">
        <f t="shared" ref="R43" si="2">SUM(S43:AD43)</f>
        <v>0</v>
      </c>
      <c r="S43" s="494"/>
      <c r="T43" s="494"/>
      <c r="U43" s="494"/>
      <c r="V43" s="494"/>
      <c r="W43" s="494"/>
      <c r="X43" s="494"/>
      <c r="Y43" s="494"/>
      <c r="Z43" s="494"/>
      <c r="AA43" s="494"/>
      <c r="AB43" s="494"/>
      <c r="AC43" s="494"/>
      <c r="AD43" s="494"/>
    </row>
    <row r="44" spans="1:30" ht="18" customHeight="1" thickBot="1" x14ac:dyDescent="0.2">
      <c r="A44" s="527"/>
      <c r="B44" s="524"/>
      <c r="C44" s="525"/>
      <c r="D44" s="509"/>
      <c r="E44" s="509"/>
      <c r="F44" s="509"/>
      <c r="G44" s="515"/>
      <c r="H44" s="513"/>
      <c r="I44" s="513"/>
      <c r="J44" s="513"/>
      <c r="K44" s="513"/>
      <c r="L44" s="513"/>
      <c r="M44" s="513"/>
      <c r="N44" s="513"/>
      <c r="O44" s="529"/>
      <c r="P44" s="7"/>
      <c r="Q44" s="498"/>
      <c r="R44" s="499"/>
      <c r="S44" s="494"/>
      <c r="T44" s="494"/>
      <c r="U44" s="494"/>
      <c r="V44" s="494"/>
      <c r="W44" s="494"/>
      <c r="X44" s="494"/>
      <c r="Y44" s="494"/>
      <c r="Z44" s="494"/>
      <c r="AA44" s="494"/>
      <c r="AB44" s="494"/>
      <c r="AC44" s="494"/>
      <c r="AD44" s="494"/>
    </row>
    <row r="45" spans="1:30" ht="18.75" customHeight="1" x14ac:dyDescent="0.15">
      <c r="A45" s="10" t="s">
        <v>243</v>
      </c>
      <c r="B45" s="10"/>
      <c r="C45" s="10"/>
      <c r="D45" s="10"/>
      <c r="E45" s="10"/>
      <c r="F45" s="10"/>
      <c r="G45" s="10"/>
      <c r="H45" s="10"/>
      <c r="I45" s="10"/>
      <c r="J45" s="10"/>
      <c r="K45" s="10"/>
      <c r="L45" s="377" t="s">
        <v>276</v>
      </c>
      <c r="M45" s="377"/>
      <c r="N45" s="377"/>
      <c r="O45" s="377"/>
      <c r="P45" s="80"/>
      <c r="Q45" s="204" t="s">
        <v>243</v>
      </c>
      <c r="AC45" s="204"/>
      <c r="AD45" s="210" t="s">
        <v>276</v>
      </c>
    </row>
    <row r="46" spans="1:30" ht="18" customHeight="1" x14ac:dyDescent="0.15">
      <c r="A46" s="507" t="s">
        <v>605</v>
      </c>
      <c r="B46" s="507"/>
      <c r="C46" s="507"/>
      <c r="D46" s="507"/>
      <c r="E46" s="507"/>
      <c r="F46" s="507"/>
      <c r="G46" s="507"/>
      <c r="H46" s="507"/>
      <c r="I46" s="507"/>
      <c r="J46" s="507"/>
      <c r="K46" s="507"/>
      <c r="L46" s="507"/>
      <c r="M46" s="507"/>
      <c r="N46" s="507"/>
      <c r="O46" s="507"/>
      <c r="P46" s="98"/>
      <c r="Q46" s="204" t="s">
        <v>422</v>
      </c>
    </row>
    <row r="47" spans="1:30" ht="15" customHeight="1" x14ac:dyDescent="0.15">
      <c r="A47" s="61" t="s">
        <v>397</v>
      </c>
      <c r="B47" s="7"/>
      <c r="C47" s="7"/>
      <c r="D47" s="7"/>
      <c r="E47" s="7"/>
      <c r="F47" s="7"/>
      <c r="G47" s="7"/>
      <c r="H47" s="7"/>
      <c r="I47" s="7"/>
      <c r="J47" s="7"/>
      <c r="K47" s="7"/>
      <c r="L47" s="62"/>
      <c r="M47" s="7"/>
      <c r="N47" s="7"/>
      <c r="O47" s="7"/>
      <c r="P47" s="98"/>
      <c r="Q47" s="204" t="s">
        <v>450</v>
      </c>
    </row>
    <row r="48" spans="1:30" ht="15" customHeight="1" x14ac:dyDescent="0.15">
      <c r="A48" s="507" t="s">
        <v>481</v>
      </c>
      <c r="B48" s="507"/>
      <c r="C48" s="507"/>
      <c r="D48" s="507"/>
      <c r="E48" s="507"/>
      <c r="F48" s="507"/>
      <c r="G48" s="507"/>
      <c r="H48" s="507"/>
      <c r="I48" s="507"/>
      <c r="J48" s="507"/>
      <c r="K48" s="507"/>
      <c r="L48" s="507"/>
      <c r="M48" s="507"/>
      <c r="N48" s="507"/>
      <c r="O48" s="507"/>
      <c r="P48" s="98"/>
      <c r="Q48" s="204" t="s">
        <v>423</v>
      </c>
    </row>
    <row r="49" spans="1:17" ht="15" customHeight="1" x14ac:dyDescent="0.15">
      <c r="A49" s="507" t="s">
        <v>482</v>
      </c>
      <c r="B49" s="507"/>
      <c r="C49" s="507"/>
      <c r="D49" s="507"/>
      <c r="E49" s="507"/>
      <c r="F49" s="507"/>
      <c r="G49" s="507"/>
      <c r="H49" s="507"/>
      <c r="I49" s="507"/>
      <c r="J49" s="507"/>
      <c r="K49" s="507"/>
      <c r="L49" s="507"/>
      <c r="M49" s="507"/>
      <c r="N49" s="507"/>
      <c r="O49" s="507"/>
      <c r="P49" s="98"/>
      <c r="Q49" s="204" t="s">
        <v>433</v>
      </c>
    </row>
    <row r="50" spans="1:17" ht="15" customHeight="1" x14ac:dyDescent="0.15">
      <c r="A50" s="413" t="s">
        <v>451</v>
      </c>
      <c r="B50" s="413"/>
      <c r="C50" s="413"/>
      <c r="D50" s="413"/>
      <c r="E50" s="413"/>
      <c r="F50" s="413"/>
      <c r="G50" s="413"/>
      <c r="H50" s="413"/>
      <c r="I50" s="413"/>
      <c r="J50" s="413"/>
      <c r="K50" s="413"/>
      <c r="L50" s="413"/>
      <c r="M50" s="413"/>
      <c r="N50" s="413"/>
      <c r="O50" s="413"/>
      <c r="P50" s="98"/>
      <c r="Q50" s="204" t="s">
        <v>434</v>
      </c>
    </row>
    <row r="51" spans="1:17" ht="15" customHeight="1" x14ac:dyDescent="0.15">
      <c r="P51" s="98"/>
    </row>
  </sheetData>
  <sheetProtection sheet="1" objects="1" scenarios="1"/>
  <mergeCells count="191">
    <mergeCell ref="W25:X25"/>
    <mergeCell ref="AA25:AB25"/>
    <mergeCell ref="W15:X15"/>
    <mergeCell ref="AA15:AB15"/>
    <mergeCell ref="W16:X16"/>
    <mergeCell ref="AA16:AB16"/>
    <mergeCell ref="W26:X26"/>
    <mergeCell ref="AA26:AB26"/>
    <mergeCell ref="W23:X23"/>
    <mergeCell ref="AA23:AB23"/>
    <mergeCell ref="W24:X24"/>
    <mergeCell ref="AA24:AB24"/>
    <mergeCell ref="AA18:AB18"/>
    <mergeCell ref="W21:X21"/>
    <mergeCell ref="AA21:AB21"/>
    <mergeCell ref="AA20:AB20"/>
    <mergeCell ref="W17:X17"/>
    <mergeCell ref="AA17:AB17"/>
    <mergeCell ref="W12:X12"/>
    <mergeCell ref="AA12:AB12"/>
    <mergeCell ref="W13:X13"/>
    <mergeCell ref="AA13:AB13"/>
    <mergeCell ref="W22:X22"/>
    <mergeCell ref="AA22:AB22"/>
    <mergeCell ref="W19:X19"/>
    <mergeCell ref="AA19:AB19"/>
    <mergeCell ref="W20:X20"/>
    <mergeCell ref="W18:X18"/>
    <mergeCell ref="AD5:AD6"/>
    <mergeCell ref="AA6:AB7"/>
    <mergeCell ref="W7:X7"/>
    <mergeCell ref="AC3:AC7"/>
    <mergeCell ref="U3:Z4"/>
    <mergeCell ref="AA3:AB5"/>
    <mergeCell ref="U5:U7"/>
    <mergeCell ref="V5:Z6"/>
    <mergeCell ref="AA11:AB11"/>
    <mergeCell ref="W10:X10"/>
    <mergeCell ref="AA10:AB10"/>
    <mergeCell ref="W11:X11"/>
    <mergeCell ref="W8:X8"/>
    <mergeCell ref="AA8:AB8"/>
    <mergeCell ref="W9:X9"/>
    <mergeCell ref="AA9:AB9"/>
    <mergeCell ref="L3:O4"/>
    <mergeCell ref="L5:L7"/>
    <mergeCell ref="Q3:T4"/>
    <mergeCell ref="M5:O6"/>
    <mergeCell ref="Q5:Q7"/>
    <mergeCell ref="R5:T6"/>
    <mergeCell ref="B8:D8"/>
    <mergeCell ref="E3:K4"/>
    <mergeCell ref="B11:D11"/>
    <mergeCell ref="B5:D7"/>
    <mergeCell ref="E5:E7"/>
    <mergeCell ref="B3:D4"/>
    <mergeCell ref="F5:H6"/>
    <mergeCell ref="I5:K6"/>
    <mergeCell ref="B9:D9"/>
    <mergeCell ref="B10:D10"/>
    <mergeCell ref="B26:D26"/>
    <mergeCell ref="B21:D21"/>
    <mergeCell ref="B16:D16"/>
    <mergeCell ref="B12:D12"/>
    <mergeCell ref="B15:D15"/>
    <mergeCell ref="E37:E38"/>
    <mergeCell ref="J37:J38"/>
    <mergeCell ref="B25:D25"/>
    <mergeCell ref="B17:D17"/>
    <mergeCell ref="B18:D18"/>
    <mergeCell ref="B19:D19"/>
    <mergeCell ref="B22:D22"/>
    <mergeCell ref="B20:D20"/>
    <mergeCell ref="B24:D24"/>
    <mergeCell ref="B23:D23"/>
    <mergeCell ref="B36:C36"/>
    <mergeCell ref="H37:H38"/>
    <mergeCell ref="B13:D13"/>
    <mergeCell ref="B14:D14"/>
    <mergeCell ref="L37:L38"/>
    <mergeCell ref="F37:F38"/>
    <mergeCell ref="B37:C38"/>
    <mergeCell ref="D37:D38"/>
    <mergeCell ref="I37:I38"/>
    <mergeCell ref="B41:C42"/>
    <mergeCell ref="D41:D42"/>
    <mergeCell ref="E41:E42"/>
    <mergeCell ref="F41:F42"/>
    <mergeCell ref="J39:J40"/>
    <mergeCell ref="A50:O50"/>
    <mergeCell ref="N43:N44"/>
    <mergeCell ref="O43:O44"/>
    <mergeCell ref="L45:O45"/>
    <mergeCell ref="A46:O46"/>
    <mergeCell ref="A48:O48"/>
    <mergeCell ref="A37:A40"/>
    <mergeCell ref="M37:M38"/>
    <mergeCell ref="M39:M40"/>
    <mergeCell ref="N39:N40"/>
    <mergeCell ref="G39:G40"/>
    <mergeCell ref="B39:C40"/>
    <mergeCell ref="D39:D40"/>
    <mergeCell ref="F39:F40"/>
    <mergeCell ref="E39:E40"/>
    <mergeCell ref="G37:G38"/>
    <mergeCell ref="K39:K40"/>
    <mergeCell ref="N37:N38"/>
    <mergeCell ref="L39:L40"/>
    <mergeCell ref="K37:K38"/>
    <mergeCell ref="K41:K42"/>
    <mergeCell ref="M41:M42"/>
    <mergeCell ref="I39:I40"/>
    <mergeCell ref="H39:H40"/>
    <mergeCell ref="V41:V42"/>
    <mergeCell ref="A49:O49"/>
    <mergeCell ref="F43:F44"/>
    <mergeCell ref="O41:O42"/>
    <mergeCell ref="K43:K44"/>
    <mergeCell ref="L43:L44"/>
    <mergeCell ref="H41:H42"/>
    <mergeCell ref="G43:G44"/>
    <mergeCell ref="Q41:Q42"/>
    <mergeCell ref="J43:J44"/>
    <mergeCell ref="J41:J42"/>
    <mergeCell ref="I41:I42"/>
    <mergeCell ref="D43:D44"/>
    <mergeCell ref="E43:E44"/>
    <mergeCell ref="L41:L42"/>
    <mergeCell ref="G41:G42"/>
    <mergeCell ref="H43:H44"/>
    <mergeCell ref="B43:C44"/>
    <mergeCell ref="I43:I44"/>
    <mergeCell ref="A41:A44"/>
    <mergeCell ref="M43:M44"/>
    <mergeCell ref="V43:V44"/>
    <mergeCell ref="Q37:Q38"/>
    <mergeCell ref="R37:R38"/>
    <mergeCell ref="N41:N42"/>
    <mergeCell ref="O37:O38"/>
    <mergeCell ref="O39:O40"/>
    <mergeCell ref="Q39:Q40"/>
    <mergeCell ref="R39:R40"/>
    <mergeCell ref="U43:U44"/>
    <mergeCell ref="Q43:Q44"/>
    <mergeCell ref="R43:R44"/>
    <mergeCell ref="R41:R42"/>
    <mergeCell ref="S37:S38"/>
    <mergeCell ref="U41:U42"/>
    <mergeCell ref="S43:S44"/>
    <mergeCell ref="T43:T44"/>
    <mergeCell ref="S41:S42"/>
    <mergeCell ref="T41:T42"/>
    <mergeCell ref="T39:T40"/>
    <mergeCell ref="V39:V40"/>
    <mergeCell ref="U39:U40"/>
    <mergeCell ref="T37:T38"/>
    <mergeCell ref="V37:V38"/>
    <mergeCell ref="Y37:Y38"/>
    <mergeCell ref="S39:S40"/>
    <mergeCell ref="U37:U38"/>
    <mergeCell ref="AD37:AD38"/>
    <mergeCell ref="AC37:AC38"/>
    <mergeCell ref="AB39:AB40"/>
    <mergeCell ref="AD39:AD40"/>
    <mergeCell ref="W39:W40"/>
    <mergeCell ref="W37:W38"/>
    <mergeCell ref="AC39:AC40"/>
    <mergeCell ref="X39:X40"/>
    <mergeCell ref="Y39:Y40"/>
    <mergeCell ref="Z39:Z40"/>
    <mergeCell ref="X37:X38"/>
    <mergeCell ref="AB37:AB38"/>
    <mergeCell ref="AA39:AA40"/>
    <mergeCell ref="Z37:Z38"/>
    <mergeCell ref="AA37:AA38"/>
    <mergeCell ref="W43:W44"/>
    <mergeCell ref="AA43:AA44"/>
    <mergeCell ref="X43:X44"/>
    <mergeCell ref="X41:X42"/>
    <mergeCell ref="Y41:Y42"/>
    <mergeCell ref="Z43:Z44"/>
    <mergeCell ref="AD43:AD44"/>
    <mergeCell ref="AB43:AB44"/>
    <mergeCell ref="AD41:AD42"/>
    <mergeCell ref="AC41:AC42"/>
    <mergeCell ref="AC43:AC44"/>
    <mergeCell ref="AB41:AB42"/>
    <mergeCell ref="AA41:AA42"/>
    <mergeCell ref="W41:W42"/>
    <mergeCell ref="Y43:Y44"/>
    <mergeCell ref="Z41:Z42"/>
  </mergeCells>
  <phoneticPr fontId="16"/>
  <printOptions horizontalCentered="1"/>
  <pageMargins left="0.59055118110236227" right="0.59055118110236227" top="0.59055118110236227" bottom="0.59055118110236227" header="0.39370078740157483" footer="0.39370078740157483"/>
  <pageSetup paperSize="9" firstPageNumber="36" orientation="portrait" useFirstPageNumber="1" r:id="rId1"/>
  <headerFooter scaleWithDoc="0" alignWithMargins="0">
    <oddHeader>&amp;L&amp;"ＭＳ 明朝,標準"&amp;10土地及び気象</oddHeader>
    <oddFooter>&amp;C&amp;"ＭＳ 明朝,標準"－&amp;12&amp;P&amp;11－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55"/>
  <sheetViews>
    <sheetView view="pageBreakPreview" zoomScale="90" zoomScaleNormal="90" zoomScaleSheetLayoutView="90" workbookViewId="0">
      <pane ySplit="7" topLeftCell="A20" activePane="bottomLeft" state="frozen"/>
      <selection activeCell="A24" sqref="A24"/>
      <selection pane="bottomLeft" activeCell="A24" sqref="A24"/>
    </sheetView>
  </sheetViews>
  <sheetFormatPr defaultRowHeight="17.100000000000001" customHeight="1" outlineLevelCol="1" x14ac:dyDescent="0.15"/>
  <cols>
    <col min="1" max="1" width="11.125" style="297" hidden="1" customWidth="1" outlineLevel="1"/>
    <col min="2" max="2" width="3.375" style="297" hidden="1" customWidth="1" outlineLevel="1"/>
    <col min="3" max="3" width="4.375" style="297" hidden="1" customWidth="1" outlineLevel="1"/>
    <col min="4" max="4" width="6" style="297" hidden="1" customWidth="1" outlineLevel="1"/>
    <col min="5" max="5" width="6.25" style="297" hidden="1" customWidth="1" outlineLevel="1"/>
    <col min="6" max="6" width="7.625" style="297" hidden="1" customWidth="1" outlineLevel="1"/>
    <col min="7" max="8" width="5.875" style="297" hidden="1" customWidth="1" outlineLevel="1"/>
    <col min="9" max="9" width="6.125" style="297" hidden="1" customWidth="1" outlineLevel="1"/>
    <col min="10" max="15" width="5.875" style="297" hidden="1" customWidth="1" outlineLevel="1"/>
    <col min="16" max="16" width="0.875" style="83" customWidth="1" collapsed="1"/>
    <col min="17" max="17" width="9.625" style="83" customWidth="1"/>
    <col min="18" max="18" width="7.125" style="83" customWidth="1"/>
    <col min="19" max="28" width="6.125" style="83" customWidth="1"/>
    <col min="29" max="30" width="6.625" style="83" customWidth="1"/>
    <col min="31" max="16384" width="9" style="83"/>
  </cols>
  <sheetData>
    <row r="1" spans="1:30" ht="5.0999999999999996" customHeight="1" x14ac:dyDescent="0.15">
      <c r="A1" s="204"/>
      <c r="P1" s="98"/>
      <c r="Q1" s="10"/>
      <c r="AD1" s="11"/>
    </row>
    <row r="2" spans="1:30" ht="15" customHeight="1" thickBot="1" x14ac:dyDescent="0.2">
      <c r="A2" s="204" t="s">
        <v>245</v>
      </c>
      <c r="P2" s="98"/>
      <c r="Q2" s="10"/>
      <c r="AD2" s="11" t="s">
        <v>277</v>
      </c>
    </row>
    <row r="3" spans="1:30" ht="14.25" customHeight="1" x14ac:dyDescent="0.15">
      <c r="A3" s="308" t="s">
        <v>246</v>
      </c>
      <c r="B3" s="599" t="s">
        <v>247</v>
      </c>
      <c r="C3" s="599"/>
      <c r="D3" s="599"/>
      <c r="E3" s="498" t="s">
        <v>248</v>
      </c>
      <c r="F3" s="498"/>
      <c r="G3" s="498"/>
      <c r="H3" s="498"/>
      <c r="I3" s="498"/>
      <c r="J3" s="498"/>
      <c r="K3" s="498"/>
      <c r="L3" s="498" t="s">
        <v>249</v>
      </c>
      <c r="M3" s="498"/>
      <c r="N3" s="498"/>
      <c r="O3" s="498"/>
      <c r="P3" s="306"/>
      <c r="Q3" s="386" t="s">
        <v>278</v>
      </c>
      <c r="R3" s="420"/>
      <c r="S3" s="420"/>
      <c r="T3" s="420"/>
      <c r="U3" s="420" t="s">
        <v>279</v>
      </c>
      <c r="V3" s="420"/>
      <c r="W3" s="420"/>
      <c r="X3" s="420"/>
      <c r="Y3" s="420"/>
      <c r="Z3" s="420"/>
      <c r="AA3" s="450" t="s">
        <v>280</v>
      </c>
      <c r="AB3" s="450"/>
      <c r="AC3" s="582" t="s">
        <v>381</v>
      </c>
      <c r="AD3" s="182" t="s">
        <v>281</v>
      </c>
    </row>
    <row r="4" spans="1:30" ht="14.25" customHeight="1" x14ac:dyDescent="0.15">
      <c r="A4" s="308"/>
      <c r="B4" s="599"/>
      <c r="C4" s="599"/>
      <c r="D4" s="599"/>
      <c r="E4" s="498"/>
      <c r="F4" s="498"/>
      <c r="G4" s="498"/>
      <c r="H4" s="498"/>
      <c r="I4" s="498"/>
      <c r="J4" s="498"/>
      <c r="K4" s="498"/>
      <c r="L4" s="498"/>
      <c r="M4" s="498"/>
      <c r="N4" s="498"/>
      <c r="O4" s="498"/>
      <c r="P4" s="307"/>
      <c r="Q4" s="590"/>
      <c r="R4" s="381"/>
      <c r="S4" s="381"/>
      <c r="T4" s="381"/>
      <c r="U4" s="381"/>
      <c r="V4" s="381"/>
      <c r="W4" s="381"/>
      <c r="X4" s="381"/>
      <c r="Y4" s="381"/>
      <c r="Z4" s="381"/>
      <c r="AA4" s="370"/>
      <c r="AB4" s="370"/>
      <c r="AC4" s="583"/>
      <c r="AD4" s="185" t="s">
        <v>282</v>
      </c>
    </row>
    <row r="5" spans="1:30" ht="14.25" customHeight="1" x14ac:dyDescent="0.15">
      <c r="A5" s="204"/>
      <c r="B5" s="498" t="s">
        <v>250</v>
      </c>
      <c r="C5" s="498"/>
      <c r="D5" s="498"/>
      <c r="E5" s="498" t="s">
        <v>251</v>
      </c>
      <c r="F5" s="498" t="s">
        <v>252</v>
      </c>
      <c r="G5" s="498"/>
      <c r="H5" s="498"/>
      <c r="I5" s="498" t="s">
        <v>253</v>
      </c>
      <c r="J5" s="498"/>
      <c r="K5" s="498"/>
      <c r="L5" s="498" t="s">
        <v>251</v>
      </c>
      <c r="M5" s="498" t="s">
        <v>254</v>
      </c>
      <c r="N5" s="498"/>
      <c r="O5" s="498"/>
      <c r="P5" s="131"/>
      <c r="Q5" s="590" t="s">
        <v>425</v>
      </c>
      <c r="R5" s="591" t="s">
        <v>426</v>
      </c>
      <c r="S5" s="592"/>
      <c r="T5" s="593"/>
      <c r="U5" s="381" t="s">
        <v>251</v>
      </c>
      <c r="V5" s="381" t="s">
        <v>283</v>
      </c>
      <c r="W5" s="381"/>
      <c r="X5" s="381"/>
      <c r="Y5" s="381"/>
      <c r="Z5" s="381"/>
      <c r="AA5" s="370"/>
      <c r="AB5" s="370"/>
      <c r="AC5" s="583"/>
      <c r="AD5" s="371" t="s">
        <v>284</v>
      </c>
    </row>
    <row r="6" spans="1:30" ht="14.25" customHeight="1" x14ac:dyDescent="0.15">
      <c r="A6" s="204"/>
      <c r="B6" s="498"/>
      <c r="C6" s="498"/>
      <c r="D6" s="498"/>
      <c r="E6" s="498"/>
      <c r="F6" s="498"/>
      <c r="G6" s="498"/>
      <c r="H6" s="498"/>
      <c r="I6" s="498"/>
      <c r="J6" s="498"/>
      <c r="K6" s="498"/>
      <c r="L6" s="498"/>
      <c r="M6" s="498"/>
      <c r="N6" s="498"/>
      <c r="O6" s="498"/>
      <c r="P6" s="131"/>
      <c r="Q6" s="590"/>
      <c r="R6" s="594"/>
      <c r="S6" s="595"/>
      <c r="T6" s="596"/>
      <c r="U6" s="381"/>
      <c r="V6" s="381"/>
      <c r="W6" s="381"/>
      <c r="X6" s="381"/>
      <c r="Y6" s="381"/>
      <c r="Z6" s="381"/>
      <c r="AA6" s="455" t="s">
        <v>285</v>
      </c>
      <c r="AB6" s="455"/>
      <c r="AC6" s="583"/>
      <c r="AD6" s="371"/>
    </row>
    <row r="7" spans="1:30" ht="28.5" customHeight="1" x14ac:dyDescent="0.15">
      <c r="A7" s="204" t="s">
        <v>255</v>
      </c>
      <c r="B7" s="498"/>
      <c r="C7" s="498"/>
      <c r="D7" s="498"/>
      <c r="E7" s="498"/>
      <c r="F7" s="299" t="s">
        <v>256</v>
      </c>
      <c r="G7" s="299" t="s">
        <v>257</v>
      </c>
      <c r="H7" s="299" t="s">
        <v>258</v>
      </c>
      <c r="I7" s="299" t="s">
        <v>256</v>
      </c>
      <c r="J7" s="299" t="s">
        <v>257</v>
      </c>
      <c r="K7" s="299" t="s">
        <v>258</v>
      </c>
      <c r="L7" s="498"/>
      <c r="M7" s="299" t="s">
        <v>259</v>
      </c>
      <c r="N7" s="299" t="s">
        <v>257</v>
      </c>
      <c r="O7" s="299" t="s">
        <v>258</v>
      </c>
      <c r="P7" s="307"/>
      <c r="Q7" s="590"/>
      <c r="R7" s="59" t="s">
        <v>286</v>
      </c>
      <c r="S7" s="184" t="s">
        <v>427</v>
      </c>
      <c r="T7" s="184" t="s">
        <v>428</v>
      </c>
      <c r="U7" s="381"/>
      <c r="V7" s="193" t="s">
        <v>287</v>
      </c>
      <c r="W7" s="381" t="s">
        <v>288</v>
      </c>
      <c r="X7" s="381"/>
      <c r="Y7" s="193" t="s">
        <v>257</v>
      </c>
      <c r="Z7" s="193" t="s">
        <v>258</v>
      </c>
      <c r="AA7" s="455"/>
      <c r="AB7" s="455"/>
      <c r="AC7" s="583"/>
      <c r="AD7" s="185" t="s">
        <v>289</v>
      </c>
    </row>
    <row r="8" spans="1:30" ht="17.100000000000001" customHeight="1" x14ac:dyDescent="0.15">
      <c r="A8" s="309" t="s">
        <v>522</v>
      </c>
      <c r="B8" s="604">
        <v>1007.20833333333</v>
      </c>
      <c r="C8" s="604"/>
      <c r="D8" s="604"/>
      <c r="E8" s="310">
        <v>23</v>
      </c>
      <c r="F8" s="311">
        <v>33.299999999999997</v>
      </c>
      <c r="G8" s="295">
        <v>7</v>
      </c>
      <c r="H8" s="295">
        <v>18</v>
      </c>
      <c r="I8" s="310">
        <v>11.6</v>
      </c>
      <c r="J8" s="292">
        <v>1</v>
      </c>
      <c r="K8" s="292">
        <v>26</v>
      </c>
      <c r="L8" s="312">
        <v>74.416666666666671</v>
      </c>
      <c r="M8" s="313">
        <v>32</v>
      </c>
      <c r="N8" s="296">
        <v>4</v>
      </c>
      <c r="O8" s="296">
        <v>1</v>
      </c>
      <c r="P8" s="60"/>
      <c r="Q8" s="14">
        <v>2733</v>
      </c>
      <c r="R8" s="14">
        <v>174</v>
      </c>
      <c r="S8" s="20">
        <v>8</v>
      </c>
      <c r="T8" s="20">
        <v>27</v>
      </c>
      <c r="U8" s="22">
        <v>5.5333333333333341</v>
      </c>
      <c r="V8" s="22">
        <v>41.1</v>
      </c>
      <c r="W8" s="585" t="s">
        <v>379</v>
      </c>
      <c r="X8" s="585"/>
      <c r="Y8" s="15">
        <v>9</v>
      </c>
      <c r="Z8" s="15">
        <v>29</v>
      </c>
      <c r="AA8" s="585" t="s">
        <v>380</v>
      </c>
      <c r="AB8" s="585"/>
      <c r="AC8" s="77">
        <v>129</v>
      </c>
      <c r="AD8" s="78">
        <v>51</v>
      </c>
    </row>
    <row r="9" spans="1:30" ht="17.100000000000001" customHeight="1" x14ac:dyDescent="0.15">
      <c r="A9" s="309" t="s">
        <v>521</v>
      </c>
      <c r="B9" s="604">
        <v>1014.1</v>
      </c>
      <c r="C9" s="604"/>
      <c r="D9" s="604"/>
      <c r="E9" s="300">
        <v>23.3</v>
      </c>
      <c r="F9" s="300">
        <v>34.799999999999997</v>
      </c>
      <c r="G9" s="314">
        <v>8</v>
      </c>
      <c r="H9" s="295">
        <v>2</v>
      </c>
      <c r="I9" s="300">
        <v>10.3</v>
      </c>
      <c r="J9" s="295">
        <v>12</v>
      </c>
      <c r="K9" s="295">
        <v>28</v>
      </c>
      <c r="L9" s="315">
        <v>73</v>
      </c>
      <c r="M9" s="296">
        <v>34</v>
      </c>
      <c r="N9" s="296">
        <v>11</v>
      </c>
      <c r="O9" s="296">
        <v>20</v>
      </c>
      <c r="P9" s="60"/>
      <c r="Q9" s="122">
        <v>2071</v>
      </c>
      <c r="R9" s="123">
        <v>204</v>
      </c>
      <c r="S9" s="124">
        <v>5</v>
      </c>
      <c r="T9" s="124">
        <v>23</v>
      </c>
      <c r="U9" s="123">
        <v>5.3</v>
      </c>
      <c r="V9" s="123">
        <v>22</v>
      </c>
      <c r="W9" s="584" t="s">
        <v>401</v>
      </c>
      <c r="X9" s="584"/>
      <c r="Y9" s="124">
        <v>10</v>
      </c>
      <c r="Z9" s="124">
        <v>5</v>
      </c>
      <c r="AA9" s="584" t="s">
        <v>403</v>
      </c>
      <c r="AB9" s="584"/>
      <c r="AC9" s="124">
        <v>101</v>
      </c>
      <c r="AD9" s="155">
        <v>73</v>
      </c>
    </row>
    <row r="10" spans="1:30" ht="17.100000000000001" customHeight="1" x14ac:dyDescent="0.15">
      <c r="A10" s="309" t="s">
        <v>520</v>
      </c>
      <c r="B10" s="604">
        <v>1013.9</v>
      </c>
      <c r="C10" s="604"/>
      <c r="D10" s="604"/>
      <c r="E10" s="300">
        <v>23.1</v>
      </c>
      <c r="F10" s="300">
        <v>33.9</v>
      </c>
      <c r="G10" s="314">
        <v>7</v>
      </c>
      <c r="H10" s="295">
        <v>6</v>
      </c>
      <c r="I10" s="300">
        <v>10.6</v>
      </c>
      <c r="J10" s="295">
        <v>1</v>
      </c>
      <c r="K10" s="295">
        <v>2</v>
      </c>
      <c r="L10" s="315">
        <v>73</v>
      </c>
      <c r="M10" s="296">
        <v>32</v>
      </c>
      <c r="N10" s="296">
        <v>1</v>
      </c>
      <c r="O10" s="296">
        <v>25</v>
      </c>
      <c r="P10" s="60"/>
      <c r="Q10" s="122">
        <v>2584.5</v>
      </c>
      <c r="R10" s="123">
        <v>251.5</v>
      </c>
      <c r="S10" s="124">
        <v>10</v>
      </c>
      <c r="T10" s="124">
        <v>11</v>
      </c>
      <c r="U10" s="123">
        <v>5.3</v>
      </c>
      <c r="V10" s="123">
        <v>33.1</v>
      </c>
      <c r="W10" s="584" t="s">
        <v>402</v>
      </c>
      <c r="X10" s="584"/>
      <c r="Y10" s="124">
        <v>7</v>
      </c>
      <c r="Z10" s="124">
        <v>8</v>
      </c>
      <c r="AA10" s="584" t="s">
        <v>403</v>
      </c>
      <c r="AB10" s="584"/>
      <c r="AC10" s="124">
        <v>104</v>
      </c>
      <c r="AD10" s="155">
        <v>74</v>
      </c>
    </row>
    <row r="11" spans="1:30" ht="17.100000000000001" customHeight="1" x14ac:dyDescent="0.15">
      <c r="A11" s="309" t="s">
        <v>492</v>
      </c>
      <c r="B11" s="604">
        <v>1014.7</v>
      </c>
      <c r="C11" s="604"/>
      <c r="D11" s="604"/>
      <c r="E11" s="300">
        <v>23.6</v>
      </c>
      <c r="F11" s="300">
        <v>33.799999999999997</v>
      </c>
      <c r="G11" s="314">
        <v>7</v>
      </c>
      <c r="H11" s="295">
        <v>5</v>
      </c>
      <c r="I11" s="300">
        <v>9.6</v>
      </c>
      <c r="J11" s="295">
        <v>2</v>
      </c>
      <c r="K11" s="295">
        <v>11</v>
      </c>
      <c r="L11" s="315">
        <v>73</v>
      </c>
      <c r="M11" s="296">
        <v>22</v>
      </c>
      <c r="N11" s="296">
        <v>4</v>
      </c>
      <c r="O11" s="296">
        <v>15</v>
      </c>
      <c r="P11" s="60"/>
      <c r="Q11" s="122">
        <v>1425</v>
      </c>
      <c r="R11" s="123">
        <v>157.5</v>
      </c>
      <c r="S11" s="124">
        <v>7</v>
      </c>
      <c r="T11" s="124">
        <v>10</v>
      </c>
      <c r="U11" s="123">
        <v>5.2</v>
      </c>
      <c r="V11" s="123">
        <v>27</v>
      </c>
      <c r="W11" s="584" t="s">
        <v>401</v>
      </c>
      <c r="X11" s="584"/>
      <c r="Y11" s="124">
        <v>7</v>
      </c>
      <c r="Z11" s="124">
        <v>10</v>
      </c>
      <c r="AA11" s="584" t="s">
        <v>475</v>
      </c>
      <c r="AB11" s="584"/>
      <c r="AC11" s="124">
        <v>90</v>
      </c>
      <c r="AD11" s="155">
        <v>77</v>
      </c>
    </row>
    <row r="12" spans="1:30" ht="17.100000000000001" customHeight="1" x14ac:dyDescent="0.15">
      <c r="A12" s="309" t="s">
        <v>518</v>
      </c>
      <c r="B12" s="604">
        <v>1014.3</v>
      </c>
      <c r="C12" s="604"/>
      <c r="D12" s="604"/>
      <c r="E12" s="300">
        <v>24.1</v>
      </c>
      <c r="F12" s="289">
        <v>33.9</v>
      </c>
      <c r="G12" s="315">
        <v>8</v>
      </c>
      <c r="H12" s="315">
        <v>2</v>
      </c>
      <c r="I12" s="300">
        <v>6.1</v>
      </c>
      <c r="J12" s="315">
        <v>1</v>
      </c>
      <c r="K12" s="315">
        <v>24</v>
      </c>
      <c r="L12" s="315">
        <v>74</v>
      </c>
      <c r="M12" s="315">
        <v>30</v>
      </c>
      <c r="N12" s="315">
        <v>3</v>
      </c>
      <c r="O12" s="315">
        <v>28</v>
      </c>
      <c r="P12" s="16"/>
      <c r="Q12" s="122">
        <v>2368</v>
      </c>
      <c r="R12" s="123">
        <v>137.5</v>
      </c>
      <c r="S12" s="124">
        <v>9</v>
      </c>
      <c r="T12" s="124">
        <v>7</v>
      </c>
      <c r="U12" s="123">
        <v>5.0999999999999996</v>
      </c>
      <c r="V12" s="123">
        <v>20.7</v>
      </c>
      <c r="W12" s="584" t="s">
        <v>402</v>
      </c>
      <c r="X12" s="584"/>
      <c r="Y12" s="124">
        <v>10</v>
      </c>
      <c r="Z12" s="124">
        <v>4</v>
      </c>
      <c r="AA12" s="584" t="s">
        <v>380</v>
      </c>
      <c r="AB12" s="584"/>
      <c r="AC12" s="124">
        <v>104</v>
      </c>
      <c r="AD12" s="155">
        <v>98</v>
      </c>
    </row>
    <row r="13" spans="1:30" s="121" customFormat="1" ht="17.100000000000001" customHeight="1" x14ac:dyDescent="0.15">
      <c r="A13" s="316" t="s">
        <v>519</v>
      </c>
      <c r="B13" s="615" t="e">
        <f>AVERAGE(B15:D26)</f>
        <v>#DIV/0!</v>
      </c>
      <c r="C13" s="616"/>
      <c r="D13" s="616"/>
      <c r="E13" s="302" t="e">
        <f>AVERAGE(E15:E26)</f>
        <v>#DIV/0!</v>
      </c>
      <c r="F13" s="317">
        <f>MAX(F15:F26)</f>
        <v>0</v>
      </c>
      <c r="G13" s="304"/>
      <c r="H13" s="304"/>
      <c r="I13" s="302">
        <f>MIN(I15:I26)</f>
        <v>0</v>
      </c>
      <c r="J13" s="304"/>
      <c r="K13" s="304"/>
      <c r="L13" s="304" t="e">
        <f>AVERAGE(L15:L26)</f>
        <v>#DIV/0!</v>
      </c>
      <c r="M13" s="302">
        <f>MIN(M15:M26)</f>
        <v>0</v>
      </c>
      <c r="N13" s="304"/>
      <c r="O13" s="304"/>
      <c r="P13" s="60"/>
      <c r="Q13" s="160">
        <f>SUM(Q15:Q26)</f>
        <v>1907</v>
      </c>
      <c r="R13" s="161">
        <f>MAX(R15:R26)</f>
        <v>206.5</v>
      </c>
      <c r="S13" s="162">
        <f>VLOOKUP($R$13,$R$15:$T$26,2,FALSE)</f>
        <v>6</v>
      </c>
      <c r="T13" s="162">
        <f>VLOOKUP($R$13,$R$15:$T$26,3,FALSE)</f>
        <v>19</v>
      </c>
      <c r="U13" s="165">
        <f>(SUM(U15:U26))/12</f>
        <v>5.0083333333333329</v>
      </c>
      <c r="V13" s="161">
        <f>MAX(V15:V26)</f>
        <v>22.4</v>
      </c>
      <c r="W13" s="614" t="str">
        <f>VLOOKUP(V$13,V$15:Z$26,2,FALSE)</f>
        <v>西北西</v>
      </c>
      <c r="X13" s="614"/>
      <c r="Y13" s="162">
        <f>VLOOKUP(V$13,V$15:Z$26,4,FALSE)</f>
        <v>10</v>
      </c>
      <c r="Z13" s="162">
        <f>VLOOKUP(V$13,V$15:Z$26,5,FALSE)</f>
        <v>28</v>
      </c>
      <c r="AA13" s="565" t="s">
        <v>537</v>
      </c>
      <c r="AB13" s="566"/>
      <c r="AC13" s="162">
        <f>SUM(AC15:AC26)</f>
        <v>85</v>
      </c>
      <c r="AD13" s="166">
        <f>SUM(AD15:AD26)</f>
        <v>69</v>
      </c>
    </row>
    <row r="14" spans="1:30" ht="17.100000000000001" customHeight="1" x14ac:dyDescent="0.15">
      <c r="A14" s="318"/>
      <c r="B14" s="567"/>
      <c r="C14" s="567"/>
      <c r="D14" s="567"/>
      <c r="E14" s="289"/>
      <c r="F14" s="289"/>
      <c r="G14" s="319"/>
      <c r="H14" s="292"/>
      <c r="I14" s="289"/>
      <c r="J14" s="292"/>
      <c r="K14" s="292"/>
      <c r="L14" s="313"/>
      <c r="M14" s="290"/>
      <c r="N14" s="290"/>
      <c r="O14" s="290"/>
      <c r="P14" s="60"/>
      <c r="AD14" s="167"/>
    </row>
    <row r="15" spans="1:30" ht="17.100000000000001" customHeight="1" x14ac:dyDescent="0.15">
      <c r="A15" s="320" t="s">
        <v>523</v>
      </c>
      <c r="B15" s="604"/>
      <c r="C15" s="604"/>
      <c r="D15" s="604"/>
      <c r="E15" s="289"/>
      <c r="F15" s="289"/>
      <c r="G15" s="292"/>
      <c r="H15" s="296"/>
      <c r="I15" s="289"/>
      <c r="J15" s="292"/>
      <c r="K15" s="292"/>
      <c r="L15" s="313"/>
      <c r="M15" s="296"/>
      <c r="N15" s="292"/>
      <c r="O15" s="296"/>
      <c r="P15" s="60"/>
      <c r="Q15" s="14">
        <v>92.5</v>
      </c>
      <c r="R15" s="14">
        <v>24</v>
      </c>
      <c r="S15" s="15">
        <v>1</v>
      </c>
      <c r="T15" s="15">
        <v>19</v>
      </c>
      <c r="U15" s="22">
        <v>4.7</v>
      </c>
      <c r="V15" s="22">
        <v>11.9</v>
      </c>
      <c r="W15" s="570" t="s">
        <v>526</v>
      </c>
      <c r="X15" s="570"/>
      <c r="Y15" s="15">
        <v>1</v>
      </c>
      <c r="Z15" s="15">
        <v>20</v>
      </c>
      <c r="AA15" s="570" t="s">
        <v>531</v>
      </c>
      <c r="AB15" s="570"/>
      <c r="AC15" s="279">
        <v>5</v>
      </c>
      <c r="AD15" s="280">
        <v>5</v>
      </c>
    </row>
    <row r="16" spans="1:30" ht="17.100000000000001" customHeight="1" x14ac:dyDescent="0.15">
      <c r="A16" s="320" t="s">
        <v>429</v>
      </c>
      <c r="B16" s="604"/>
      <c r="C16" s="604"/>
      <c r="D16" s="604"/>
      <c r="E16" s="289"/>
      <c r="F16" s="289"/>
      <c r="G16" s="292"/>
      <c r="H16" s="296"/>
      <c r="I16" s="289"/>
      <c r="J16" s="292"/>
      <c r="K16" s="292"/>
      <c r="L16" s="313"/>
      <c r="M16" s="296"/>
      <c r="N16" s="292"/>
      <c r="O16" s="296"/>
      <c r="P16" s="16"/>
      <c r="Q16" s="14">
        <v>84</v>
      </c>
      <c r="R16" s="14">
        <v>22.5</v>
      </c>
      <c r="S16" s="15">
        <v>2</v>
      </c>
      <c r="T16" s="21">
        <v>26</v>
      </c>
      <c r="U16" s="22">
        <v>5.2</v>
      </c>
      <c r="V16" s="22">
        <v>13.4</v>
      </c>
      <c r="W16" s="486" t="s">
        <v>527</v>
      </c>
      <c r="X16" s="486"/>
      <c r="Y16" s="15">
        <v>2</v>
      </c>
      <c r="Z16" s="15">
        <v>9</v>
      </c>
      <c r="AA16" s="570" t="s">
        <v>532</v>
      </c>
      <c r="AB16" s="570"/>
      <c r="AC16" s="279">
        <v>4</v>
      </c>
      <c r="AD16" s="280">
        <v>2</v>
      </c>
    </row>
    <row r="17" spans="1:30" ht="17.100000000000001" customHeight="1" x14ac:dyDescent="0.15">
      <c r="A17" s="320" t="s">
        <v>385</v>
      </c>
      <c r="B17" s="604"/>
      <c r="C17" s="604"/>
      <c r="D17" s="604"/>
      <c r="E17" s="289"/>
      <c r="F17" s="289"/>
      <c r="G17" s="292"/>
      <c r="H17" s="295"/>
      <c r="I17" s="289"/>
      <c r="J17" s="292"/>
      <c r="K17" s="292"/>
      <c r="L17" s="313"/>
      <c r="M17" s="296"/>
      <c r="N17" s="292"/>
      <c r="O17" s="296"/>
      <c r="P17" s="16"/>
      <c r="Q17" s="14">
        <v>96.5</v>
      </c>
      <c r="R17" s="14">
        <v>28</v>
      </c>
      <c r="S17" s="15">
        <v>3</v>
      </c>
      <c r="T17" s="15">
        <v>11</v>
      </c>
      <c r="U17" s="22">
        <v>5</v>
      </c>
      <c r="V17" s="22">
        <v>11.4</v>
      </c>
      <c r="W17" s="570" t="s">
        <v>528</v>
      </c>
      <c r="X17" s="570"/>
      <c r="Y17" s="15">
        <v>3</v>
      </c>
      <c r="Z17" s="15">
        <v>31</v>
      </c>
      <c r="AA17" s="570" t="s">
        <v>533</v>
      </c>
      <c r="AB17" s="570"/>
      <c r="AC17" s="279">
        <v>6</v>
      </c>
      <c r="AD17" s="280">
        <v>4</v>
      </c>
    </row>
    <row r="18" spans="1:30" ht="17.100000000000001" customHeight="1" x14ac:dyDescent="0.15">
      <c r="A18" s="320" t="s">
        <v>386</v>
      </c>
      <c r="B18" s="604"/>
      <c r="C18" s="604"/>
      <c r="D18" s="604"/>
      <c r="E18" s="289"/>
      <c r="F18" s="289"/>
      <c r="G18" s="292"/>
      <c r="H18" s="296"/>
      <c r="I18" s="289"/>
      <c r="J18" s="292"/>
      <c r="K18" s="292"/>
      <c r="L18" s="313"/>
      <c r="M18" s="296"/>
      <c r="N18" s="292"/>
      <c r="O18" s="296"/>
      <c r="P18" s="16"/>
      <c r="Q18" s="14">
        <v>67</v>
      </c>
      <c r="R18" s="14">
        <v>32</v>
      </c>
      <c r="S18" s="15">
        <v>4</v>
      </c>
      <c r="T18" s="15">
        <v>18</v>
      </c>
      <c r="U18" s="22">
        <v>5.2</v>
      </c>
      <c r="V18" s="22">
        <v>11.7</v>
      </c>
      <c r="W18" s="486" t="s">
        <v>528</v>
      </c>
      <c r="X18" s="486"/>
      <c r="Y18" s="15">
        <v>4</v>
      </c>
      <c r="Z18" s="15">
        <v>10</v>
      </c>
      <c r="AA18" s="570" t="s">
        <v>534</v>
      </c>
      <c r="AB18" s="570"/>
      <c r="AC18" s="279">
        <v>9</v>
      </c>
      <c r="AD18" s="280">
        <v>1</v>
      </c>
    </row>
    <row r="19" spans="1:30" ht="17.100000000000001" customHeight="1" x14ac:dyDescent="0.15">
      <c r="A19" s="320" t="s">
        <v>387</v>
      </c>
      <c r="B19" s="604"/>
      <c r="C19" s="604"/>
      <c r="D19" s="604"/>
      <c r="E19" s="289"/>
      <c r="F19" s="289"/>
      <c r="G19" s="292"/>
      <c r="H19" s="296"/>
      <c r="I19" s="289"/>
      <c r="J19" s="292"/>
      <c r="K19" s="295"/>
      <c r="L19" s="313"/>
      <c r="M19" s="296"/>
      <c r="N19" s="292"/>
      <c r="O19" s="296"/>
      <c r="P19" s="16"/>
      <c r="Q19" s="14">
        <v>315.5</v>
      </c>
      <c r="R19" s="14">
        <v>124</v>
      </c>
      <c r="S19" s="15">
        <v>5</v>
      </c>
      <c r="T19" s="15">
        <v>16</v>
      </c>
      <c r="U19" s="22">
        <v>4.5</v>
      </c>
      <c r="V19" s="22">
        <v>11.7</v>
      </c>
      <c r="W19" s="486" t="s">
        <v>528</v>
      </c>
      <c r="X19" s="486"/>
      <c r="Y19" s="15">
        <v>5</v>
      </c>
      <c r="Z19" s="15">
        <v>9</v>
      </c>
      <c r="AA19" s="570" t="s">
        <v>535</v>
      </c>
      <c r="AB19" s="570"/>
      <c r="AC19" s="279">
        <v>6</v>
      </c>
      <c r="AD19" s="280">
        <v>11</v>
      </c>
    </row>
    <row r="20" spans="1:30" ht="17.100000000000001" customHeight="1" x14ac:dyDescent="0.15">
      <c r="A20" s="320" t="s">
        <v>388</v>
      </c>
      <c r="B20" s="604"/>
      <c r="C20" s="604"/>
      <c r="D20" s="604"/>
      <c r="E20" s="289"/>
      <c r="F20" s="289"/>
      <c r="G20" s="292"/>
      <c r="H20" s="296"/>
      <c r="I20" s="289"/>
      <c r="J20" s="292"/>
      <c r="K20" s="292"/>
      <c r="L20" s="313"/>
      <c r="M20" s="296"/>
      <c r="N20" s="292"/>
      <c r="O20" s="296"/>
      <c r="P20" s="16"/>
      <c r="Q20" s="14">
        <v>444.5</v>
      </c>
      <c r="R20" s="14">
        <v>206.5</v>
      </c>
      <c r="S20" s="15">
        <v>6</v>
      </c>
      <c r="T20" s="15">
        <v>19</v>
      </c>
      <c r="U20" s="22">
        <v>5.0999999999999996</v>
      </c>
      <c r="V20" s="22">
        <v>15.4</v>
      </c>
      <c r="W20" s="570" t="s">
        <v>529</v>
      </c>
      <c r="X20" s="570"/>
      <c r="Y20" s="15">
        <v>6</v>
      </c>
      <c r="Z20" s="154">
        <v>29</v>
      </c>
      <c r="AA20" s="486" t="s">
        <v>536</v>
      </c>
      <c r="AB20" s="486"/>
      <c r="AC20" s="279">
        <v>9</v>
      </c>
      <c r="AD20" s="280">
        <v>7</v>
      </c>
    </row>
    <row r="21" spans="1:30" ht="17.100000000000001" customHeight="1" x14ac:dyDescent="0.15">
      <c r="A21" s="320" t="s">
        <v>389</v>
      </c>
      <c r="B21" s="604"/>
      <c r="C21" s="604"/>
      <c r="D21" s="604"/>
      <c r="E21" s="289"/>
      <c r="F21" s="289"/>
      <c r="G21" s="292"/>
      <c r="H21" s="295"/>
      <c r="I21" s="289"/>
      <c r="J21" s="292"/>
      <c r="K21" s="295"/>
      <c r="L21" s="313"/>
      <c r="M21" s="296"/>
      <c r="N21" s="292"/>
      <c r="O21" s="296"/>
      <c r="P21" s="16"/>
      <c r="Q21" s="14">
        <v>44</v>
      </c>
      <c r="R21" s="14">
        <v>18</v>
      </c>
      <c r="S21" s="15">
        <v>7</v>
      </c>
      <c r="T21" s="21">
        <v>25</v>
      </c>
      <c r="U21" s="22">
        <v>3.7</v>
      </c>
      <c r="V21" s="22">
        <v>12</v>
      </c>
      <c r="W21" s="486" t="s">
        <v>402</v>
      </c>
      <c r="X21" s="486"/>
      <c r="Y21" s="15">
        <v>7</v>
      </c>
      <c r="Z21" s="21">
        <v>3</v>
      </c>
      <c r="AA21" s="486" t="s">
        <v>534</v>
      </c>
      <c r="AB21" s="486"/>
      <c r="AC21" s="279">
        <v>2</v>
      </c>
      <c r="AD21" s="280">
        <v>5</v>
      </c>
    </row>
    <row r="22" spans="1:30" ht="17.100000000000001" customHeight="1" x14ac:dyDescent="0.15">
      <c r="A22" s="320" t="s">
        <v>390</v>
      </c>
      <c r="B22" s="604"/>
      <c r="C22" s="604"/>
      <c r="D22" s="604"/>
      <c r="E22" s="289"/>
      <c r="F22" s="289"/>
      <c r="G22" s="292"/>
      <c r="H22" s="296"/>
      <c r="I22" s="289"/>
      <c r="J22" s="292"/>
      <c r="K22" s="292"/>
      <c r="L22" s="313"/>
      <c r="M22" s="296"/>
      <c r="N22" s="292"/>
      <c r="O22" s="296"/>
      <c r="P22" s="16"/>
      <c r="Q22" s="14">
        <v>56.5</v>
      </c>
      <c r="R22" s="14">
        <v>17</v>
      </c>
      <c r="S22" s="15">
        <v>8</v>
      </c>
      <c r="T22" s="15">
        <v>22</v>
      </c>
      <c r="U22" s="22">
        <v>4.8</v>
      </c>
      <c r="V22" s="22">
        <v>12.1</v>
      </c>
      <c r="W22" s="486" t="s">
        <v>530</v>
      </c>
      <c r="X22" s="486"/>
      <c r="Y22" s="15">
        <v>8</v>
      </c>
      <c r="Z22" s="15">
        <v>21</v>
      </c>
      <c r="AA22" s="486" t="s">
        <v>537</v>
      </c>
      <c r="AB22" s="486"/>
      <c r="AC22" s="279">
        <v>5</v>
      </c>
      <c r="AD22" s="280">
        <v>10</v>
      </c>
    </row>
    <row r="23" spans="1:30" ht="17.100000000000001" customHeight="1" x14ac:dyDescent="0.15">
      <c r="A23" s="320" t="s">
        <v>391</v>
      </c>
      <c r="B23" s="604"/>
      <c r="C23" s="604"/>
      <c r="D23" s="604"/>
      <c r="E23" s="289"/>
      <c r="F23" s="289"/>
      <c r="G23" s="292"/>
      <c r="H23" s="295"/>
      <c r="I23" s="289"/>
      <c r="J23" s="292"/>
      <c r="K23" s="296"/>
      <c r="L23" s="313"/>
      <c r="M23" s="296"/>
      <c r="N23" s="292"/>
      <c r="O23" s="296"/>
      <c r="P23" s="16"/>
      <c r="Q23" s="14">
        <v>239.5</v>
      </c>
      <c r="R23" s="14">
        <v>70.5</v>
      </c>
      <c r="S23" s="15">
        <v>9</v>
      </c>
      <c r="T23" s="15">
        <v>3</v>
      </c>
      <c r="U23" s="22">
        <v>4.9000000000000004</v>
      </c>
      <c r="V23" s="22">
        <v>17.399999999999999</v>
      </c>
      <c r="W23" s="486" t="s">
        <v>552</v>
      </c>
      <c r="X23" s="486"/>
      <c r="Y23" s="15">
        <v>9</v>
      </c>
      <c r="Z23" s="15">
        <v>13</v>
      </c>
      <c r="AA23" s="570" t="s">
        <v>537</v>
      </c>
      <c r="AB23" s="570"/>
      <c r="AC23" s="279">
        <v>8</v>
      </c>
      <c r="AD23" s="280">
        <v>9</v>
      </c>
    </row>
    <row r="24" spans="1:30" ht="17.100000000000001" customHeight="1" x14ac:dyDescent="0.15">
      <c r="A24" s="320" t="s">
        <v>392</v>
      </c>
      <c r="B24" s="604"/>
      <c r="C24" s="604"/>
      <c r="D24" s="604"/>
      <c r="E24" s="289"/>
      <c r="F24" s="289"/>
      <c r="G24" s="292"/>
      <c r="H24" s="296"/>
      <c r="I24" s="289"/>
      <c r="J24" s="292"/>
      <c r="K24" s="292"/>
      <c r="L24" s="313"/>
      <c r="M24" s="296"/>
      <c r="N24" s="292"/>
      <c r="O24" s="296"/>
      <c r="P24" s="16"/>
      <c r="Q24" s="14">
        <v>270</v>
      </c>
      <c r="R24" s="14">
        <v>143.5</v>
      </c>
      <c r="S24" s="15">
        <v>10</v>
      </c>
      <c r="T24" s="15">
        <v>28</v>
      </c>
      <c r="U24" s="22">
        <v>6.3</v>
      </c>
      <c r="V24" s="22">
        <v>22.4</v>
      </c>
      <c r="W24" s="614" t="s">
        <v>379</v>
      </c>
      <c r="X24" s="614"/>
      <c r="Y24" s="15">
        <v>10</v>
      </c>
      <c r="Z24" s="15">
        <v>28</v>
      </c>
      <c r="AA24" s="570" t="s">
        <v>532</v>
      </c>
      <c r="AB24" s="570"/>
      <c r="AC24" s="279">
        <v>15</v>
      </c>
      <c r="AD24" s="280">
        <v>3</v>
      </c>
    </row>
    <row r="25" spans="1:30" ht="17.100000000000001" customHeight="1" x14ac:dyDescent="0.15">
      <c r="A25" s="320" t="s">
        <v>393</v>
      </c>
      <c r="B25" s="604"/>
      <c r="C25" s="604"/>
      <c r="D25" s="604"/>
      <c r="E25" s="289"/>
      <c r="F25" s="289"/>
      <c r="G25" s="292"/>
      <c r="H25" s="295"/>
      <c r="I25" s="289"/>
      <c r="J25" s="292"/>
      <c r="K25" s="295"/>
      <c r="L25" s="313"/>
      <c r="M25" s="296"/>
      <c r="N25" s="292"/>
      <c r="O25" s="296"/>
      <c r="P25" s="16"/>
      <c r="Q25" s="14">
        <v>146.5</v>
      </c>
      <c r="R25" s="14">
        <v>45</v>
      </c>
      <c r="S25" s="15">
        <v>11</v>
      </c>
      <c r="T25" s="15">
        <v>14</v>
      </c>
      <c r="U25" s="22">
        <v>5.4</v>
      </c>
      <c r="V25" s="22">
        <v>12.1</v>
      </c>
      <c r="W25" s="486" t="s">
        <v>526</v>
      </c>
      <c r="X25" s="486"/>
      <c r="Y25" s="15">
        <v>11</v>
      </c>
      <c r="Z25" s="15">
        <v>18</v>
      </c>
      <c r="AA25" s="570" t="s">
        <v>535</v>
      </c>
      <c r="AB25" s="570"/>
      <c r="AC25" s="279">
        <v>9</v>
      </c>
      <c r="AD25" s="280">
        <v>5</v>
      </c>
    </row>
    <row r="26" spans="1:30" ht="17.100000000000001" customHeight="1" thickBot="1" x14ac:dyDescent="0.2">
      <c r="A26" s="320" t="s">
        <v>430</v>
      </c>
      <c r="B26" s="604"/>
      <c r="C26" s="604"/>
      <c r="D26" s="604"/>
      <c r="E26" s="289"/>
      <c r="F26" s="289"/>
      <c r="G26" s="292"/>
      <c r="H26" s="295"/>
      <c r="I26" s="289"/>
      <c r="J26" s="292"/>
      <c r="K26" s="292"/>
      <c r="L26" s="313"/>
      <c r="M26" s="296"/>
      <c r="N26" s="292"/>
      <c r="O26" s="296"/>
      <c r="P26" s="16"/>
      <c r="Q26" s="281">
        <v>50.5</v>
      </c>
      <c r="R26" s="281">
        <v>14</v>
      </c>
      <c r="S26" s="282">
        <v>12</v>
      </c>
      <c r="T26" s="282">
        <v>16</v>
      </c>
      <c r="U26" s="286">
        <v>5.3</v>
      </c>
      <c r="V26" s="286">
        <v>13.2</v>
      </c>
      <c r="W26" s="588" t="s">
        <v>553</v>
      </c>
      <c r="X26" s="588"/>
      <c r="Y26" s="282">
        <v>12</v>
      </c>
      <c r="Z26" s="285">
        <v>8</v>
      </c>
      <c r="AA26" s="589" t="s">
        <v>554</v>
      </c>
      <c r="AB26" s="589"/>
      <c r="AC26" s="287">
        <v>7</v>
      </c>
      <c r="AD26" s="288">
        <v>7</v>
      </c>
    </row>
    <row r="27" spans="1:30" ht="17.100000000000001" customHeight="1" x14ac:dyDescent="0.15">
      <c r="A27" s="204" t="s">
        <v>260</v>
      </c>
      <c r="N27" s="321"/>
      <c r="O27" s="321"/>
      <c r="P27" s="81"/>
      <c r="Q27" s="7"/>
      <c r="R27" s="98"/>
      <c r="S27" s="98"/>
      <c r="T27" s="98"/>
      <c r="U27" s="98"/>
      <c r="V27" s="98"/>
      <c r="W27" s="98"/>
      <c r="X27" s="98"/>
      <c r="Y27" s="98"/>
      <c r="Z27" s="98"/>
      <c r="AA27" s="171"/>
      <c r="AB27" s="171"/>
      <c r="AC27" s="171"/>
      <c r="AD27" s="171" t="s">
        <v>276</v>
      </c>
    </row>
    <row r="28" spans="1:30" ht="18" customHeight="1" x14ac:dyDescent="0.15">
      <c r="A28" s="204" t="s">
        <v>456</v>
      </c>
      <c r="P28" s="98"/>
      <c r="Q28" s="7" t="s">
        <v>463</v>
      </c>
      <c r="R28" s="98"/>
      <c r="S28" s="98"/>
      <c r="T28" s="98"/>
      <c r="U28" s="98"/>
      <c r="V28" s="98"/>
      <c r="W28" s="98"/>
      <c r="X28" s="98"/>
      <c r="Y28" s="98"/>
      <c r="Z28" s="98"/>
      <c r="AA28" s="98"/>
      <c r="AB28" s="98"/>
      <c r="AC28" s="98"/>
      <c r="AD28" s="98"/>
    </row>
    <row r="29" spans="1:30" ht="15.75" customHeight="1" x14ac:dyDescent="0.15">
      <c r="A29" s="204" t="s">
        <v>460</v>
      </c>
      <c r="P29" s="100"/>
      <c r="Q29" s="7" t="s">
        <v>464</v>
      </c>
      <c r="R29" s="98"/>
      <c r="S29" s="98"/>
      <c r="T29" s="98"/>
      <c r="U29" s="98"/>
      <c r="V29" s="98"/>
      <c r="W29" s="98"/>
      <c r="X29" s="98"/>
      <c r="Y29" s="98"/>
      <c r="Z29" s="98"/>
      <c r="AA29" s="98"/>
      <c r="AB29" s="98"/>
      <c r="AC29" s="98"/>
      <c r="AD29" s="98"/>
    </row>
    <row r="30" spans="1:30" ht="15.75" customHeight="1" x14ac:dyDescent="0.15">
      <c r="A30" s="204" t="s">
        <v>461</v>
      </c>
      <c r="P30" s="98"/>
      <c r="Q30" s="7" t="s">
        <v>465</v>
      </c>
      <c r="R30" s="98"/>
      <c r="S30" s="98"/>
      <c r="T30" s="98"/>
      <c r="U30" s="98"/>
      <c r="V30" s="98"/>
      <c r="W30" s="98"/>
      <c r="X30" s="98"/>
      <c r="Y30" s="98"/>
      <c r="Z30" s="98"/>
      <c r="AA30" s="98"/>
      <c r="AB30" s="98"/>
      <c r="AC30" s="98"/>
      <c r="AD30" s="98"/>
    </row>
    <row r="31" spans="1:30" ht="15.75" customHeight="1" x14ac:dyDescent="0.15">
      <c r="A31" s="204" t="s">
        <v>457</v>
      </c>
      <c r="P31" s="98"/>
      <c r="Q31" s="7" t="s">
        <v>462</v>
      </c>
      <c r="R31" s="98"/>
      <c r="S31" s="98"/>
      <c r="T31" s="98"/>
      <c r="U31" s="98"/>
      <c r="V31" s="98"/>
      <c r="W31" s="98"/>
      <c r="X31" s="98"/>
      <c r="Y31" s="98"/>
      <c r="Z31" s="98"/>
      <c r="AA31" s="98"/>
      <c r="AB31" s="98"/>
      <c r="AC31" s="98"/>
      <c r="AD31" s="98"/>
    </row>
    <row r="32" spans="1:30" ht="15.75" customHeight="1" x14ac:dyDescent="0.15">
      <c r="A32" s="204" t="s">
        <v>458</v>
      </c>
      <c r="P32" s="98"/>
      <c r="Q32" s="7" t="s">
        <v>452</v>
      </c>
      <c r="R32" s="98"/>
      <c r="S32" s="98"/>
      <c r="T32" s="98"/>
      <c r="U32" s="98"/>
      <c r="V32" s="98"/>
      <c r="W32" s="98"/>
      <c r="X32" s="98"/>
      <c r="Y32" s="98"/>
      <c r="Z32" s="98"/>
      <c r="AA32" s="98"/>
      <c r="AB32" s="98"/>
      <c r="AC32" s="98"/>
      <c r="AD32" s="98"/>
    </row>
    <row r="33" spans="1:30" ht="15.75" customHeight="1" x14ac:dyDescent="0.15">
      <c r="A33" s="204"/>
      <c r="P33" s="98"/>
    </row>
    <row r="34" spans="1:30" ht="17.100000000000001" customHeight="1" x14ac:dyDescent="0.15">
      <c r="A34" s="204"/>
      <c r="P34" s="98"/>
      <c r="Q34" s="98"/>
      <c r="R34" s="98"/>
      <c r="S34" s="98"/>
      <c r="T34" s="98"/>
      <c r="U34" s="98"/>
      <c r="V34" s="98"/>
      <c r="W34" s="98"/>
      <c r="X34" s="98"/>
      <c r="Y34" s="98"/>
      <c r="Z34" s="98"/>
      <c r="AA34" s="98"/>
      <c r="AB34" s="98"/>
      <c r="AC34" s="98"/>
      <c r="AD34" s="98"/>
    </row>
    <row r="35" spans="1:30" ht="17.100000000000001" customHeight="1" thickBot="1" x14ac:dyDescent="0.2">
      <c r="A35" s="204" t="s">
        <v>606</v>
      </c>
      <c r="B35" s="204"/>
      <c r="C35" s="204"/>
      <c r="D35" s="204"/>
      <c r="E35" s="204"/>
      <c r="F35" s="204"/>
      <c r="G35" s="204"/>
      <c r="H35" s="204"/>
      <c r="I35" s="204"/>
      <c r="J35" s="204"/>
      <c r="K35" s="204"/>
      <c r="L35" s="204"/>
      <c r="M35" s="204"/>
      <c r="N35" s="204"/>
      <c r="O35" s="210"/>
      <c r="P35" s="98"/>
      <c r="Q35" s="186" t="s">
        <v>524</v>
      </c>
      <c r="R35" s="186"/>
      <c r="S35" s="186"/>
      <c r="T35" s="186"/>
      <c r="U35" s="98"/>
      <c r="V35" s="98"/>
      <c r="W35" s="98"/>
      <c r="X35" s="98"/>
      <c r="Y35" s="98"/>
      <c r="Z35" s="98"/>
      <c r="AA35" s="98"/>
      <c r="AB35" s="98"/>
      <c r="AC35" s="98"/>
      <c r="AD35" s="171" t="s">
        <v>290</v>
      </c>
    </row>
    <row r="36" spans="1:30" ht="17.100000000000001" customHeight="1" x14ac:dyDescent="0.15">
      <c r="A36" s="299" t="s">
        <v>261</v>
      </c>
      <c r="B36" s="562" t="s">
        <v>262</v>
      </c>
      <c r="C36" s="562"/>
      <c r="D36" s="299" t="s">
        <v>263</v>
      </c>
      <c r="E36" s="299" t="s">
        <v>264</v>
      </c>
      <c r="F36" s="299" t="s">
        <v>265</v>
      </c>
      <c r="G36" s="299" t="s">
        <v>266</v>
      </c>
      <c r="H36" s="299" t="s">
        <v>267</v>
      </c>
      <c r="I36" s="299" t="s">
        <v>268</v>
      </c>
      <c r="J36" s="299" t="s">
        <v>269</v>
      </c>
      <c r="K36" s="299" t="s">
        <v>270</v>
      </c>
      <c r="L36" s="299" t="s">
        <v>271</v>
      </c>
      <c r="M36" s="299" t="s">
        <v>272</v>
      </c>
      <c r="N36" s="299" t="s">
        <v>273</v>
      </c>
      <c r="O36" s="299" t="s">
        <v>274</v>
      </c>
      <c r="P36" s="7"/>
      <c r="Q36" s="176" t="s">
        <v>35</v>
      </c>
      <c r="R36" s="44" t="s">
        <v>262</v>
      </c>
      <c r="S36" s="174" t="s">
        <v>263</v>
      </c>
      <c r="T36" s="174" t="s">
        <v>264</v>
      </c>
      <c r="U36" s="174" t="s">
        <v>265</v>
      </c>
      <c r="V36" s="174" t="s">
        <v>266</v>
      </c>
      <c r="W36" s="174" t="s">
        <v>267</v>
      </c>
      <c r="X36" s="174" t="s">
        <v>268</v>
      </c>
      <c r="Y36" s="174" t="s">
        <v>269</v>
      </c>
      <c r="Z36" s="174" t="s">
        <v>270</v>
      </c>
      <c r="AA36" s="174" t="s">
        <v>271</v>
      </c>
      <c r="AB36" s="174" t="s">
        <v>272</v>
      </c>
      <c r="AC36" s="174" t="s">
        <v>273</v>
      </c>
      <c r="AD36" s="181" t="s">
        <v>274</v>
      </c>
    </row>
    <row r="37" spans="1:30" ht="30" customHeight="1" x14ac:dyDescent="0.15">
      <c r="A37" s="560" t="s">
        <v>398</v>
      </c>
      <c r="B37" s="608">
        <f>SUM(D37:O38)</f>
        <v>0</v>
      </c>
      <c r="C37" s="608"/>
      <c r="D37" s="602"/>
      <c r="E37" s="602"/>
      <c r="F37" s="496"/>
      <c r="G37" s="496"/>
      <c r="H37" s="496"/>
      <c r="I37" s="602"/>
      <c r="J37" s="602"/>
      <c r="K37" s="602"/>
      <c r="L37" s="602"/>
      <c r="M37" s="602"/>
      <c r="N37" s="602"/>
      <c r="O37" s="496"/>
      <c r="P37" s="7"/>
      <c r="Q37" s="575" t="s">
        <v>291</v>
      </c>
      <c r="R37" s="609">
        <f>SUM(S37:AD37)</f>
        <v>177</v>
      </c>
      <c r="S37" s="576">
        <f>S54-S53</f>
        <v>11</v>
      </c>
      <c r="T37" s="576">
        <f t="shared" ref="T37:AD37" si="0">T54-T53</f>
        <v>11</v>
      </c>
      <c r="U37" s="576">
        <f t="shared" si="0"/>
        <v>15</v>
      </c>
      <c r="V37" s="576">
        <f t="shared" si="0"/>
        <v>11</v>
      </c>
      <c r="W37" s="576">
        <f t="shared" si="0"/>
        <v>9</v>
      </c>
      <c r="X37" s="576">
        <f t="shared" si="0"/>
        <v>4</v>
      </c>
      <c r="Y37" s="576">
        <f t="shared" si="0"/>
        <v>26</v>
      </c>
      <c r="Z37" s="576">
        <f t="shared" si="0"/>
        <v>24</v>
      </c>
      <c r="AA37" s="576">
        <f t="shared" si="0"/>
        <v>16</v>
      </c>
      <c r="AB37" s="576">
        <f t="shared" si="0"/>
        <v>21</v>
      </c>
      <c r="AC37" s="576">
        <f t="shared" si="0"/>
        <v>12</v>
      </c>
      <c r="AD37" s="586">
        <f t="shared" si="0"/>
        <v>17</v>
      </c>
    </row>
    <row r="38" spans="1:30" ht="6" customHeight="1" x14ac:dyDescent="0.15">
      <c r="A38" s="560"/>
      <c r="B38" s="608"/>
      <c r="C38" s="608"/>
      <c r="D38" s="602"/>
      <c r="E38" s="602"/>
      <c r="F38" s="496"/>
      <c r="G38" s="496"/>
      <c r="H38" s="496"/>
      <c r="I38" s="602"/>
      <c r="J38" s="602"/>
      <c r="K38" s="602"/>
      <c r="L38" s="602"/>
      <c r="M38" s="602"/>
      <c r="N38" s="602"/>
      <c r="O38" s="496"/>
      <c r="P38" s="7"/>
      <c r="Q38" s="605"/>
      <c r="R38" s="573"/>
      <c r="S38" s="577"/>
      <c r="T38" s="577"/>
      <c r="U38" s="577"/>
      <c r="V38" s="577"/>
      <c r="W38" s="577"/>
      <c r="X38" s="577"/>
      <c r="Y38" s="577"/>
      <c r="Z38" s="577"/>
      <c r="AA38" s="577"/>
      <c r="AB38" s="577"/>
      <c r="AC38" s="577"/>
      <c r="AD38" s="587"/>
    </row>
    <row r="39" spans="1:30" ht="18" customHeight="1" x14ac:dyDescent="0.15">
      <c r="A39" s="560"/>
      <c r="B39" s="606"/>
      <c r="C39" s="606"/>
      <c r="D39" s="600"/>
      <c r="E39" s="600"/>
      <c r="F39" s="600"/>
      <c r="G39" s="600"/>
      <c r="H39" s="600"/>
      <c r="I39" s="600"/>
      <c r="J39" s="600"/>
      <c r="K39" s="600"/>
      <c r="L39" s="600"/>
      <c r="M39" s="600"/>
      <c r="N39" s="600"/>
      <c r="O39" s="600"/>
      <c r="P39" s="7"/>
      <c r="Q39" s="575" t="s">
        <v>292</v>
      </c>
      <c r="R39" s="573">
        <f t="shared" ref="R39" si="1">SUM(S39:AD39)</f>
        <v>120</v>
      </c>
      <c r="S39" s="572">
        <v>9</v>
      </c>
      <c r="T39" s="572">
        <v>10</v>
      </c>
      <c r="U39" s="572">
        <v>12</v>
      </c>
      <c r="V39" s="572">
        <v>5</v>
      </c>
      <c r="W39" s="572">
        <v>12</v>
      </c>
      <c r="X39" s="572">
        <v>14</v>
      </c>
      <c r="Y39" s="572">
        <v>7</v>
      </c>
      <c r="Z39" s="572">
        <v>10</v>
      </c>
      <c r="AA39" s="572">
        <v>9</v>
      </c>
      <c r="AB39" s="580">
        <v>14</v>
      </c>
      <c r="AC39" s="580">
        <v>11</v>
      </c>
      <c r="AD39" s="581">
        <v>7</v>
      </c>
    </row>
    <row r="40" spans="1:30" ht="6" customHeight="1" x14ac:dyDescent="0.15">
      <c r="A40" s="560"/>
      <c r="B40" s="606"/>
      <c r="C40" s="606"/>
      <c r="D40" s="600"/>
      <c r="E40" s="600"/>
      <c r="F40" s="600"/>
      <c r="G40" s="600"/>
      <c r="H40" s="600"/>
      <c r="I40" s="600"/>
      <c r="J40" s="600"/>
      <c r="K40" s="600"/>
      <c r="L40" s="600"/>
      <c r="M40" s="600"/>
      <c r="N40" s="600"/>
      <c r="O40" s="600"/>
      <c r="P40" s="7"/>
      <c r="Q40" s="605"/>
      <c r="R40" s="573"/>
      <c r="S40" s="572"/>
      <c r="T40" s="572"/>
      <c r="U40" s="572"/>
      <c r="V40" s="572"/>
      <c r="W40" s="572"/>
      <c r="X40" s="572"/>
      <c r="Y40" s="572"/>
      <c r="Z40" s="572"/>
      <c r="AA40" s="572"/>
      <c r="AB40" s="580"/>
      <c r="AC40" s="580"/>
      <c r="AD40" s="581"/>
    </row>
    <row r="41" spans="1:30" ht="18" customHeight="1" x14ac:dyDescent="0.15">
      <c r="A41" s="560" t="s">
        <v>275</v>
      </c>
      <c r="B41" s="608"/>
      <c r="C41" s="608"/>
      <c r="D41" s="496"/>
      <c r="E41" s="496"/>
      <c r="F41" s="496"/>
      <c r="G41" s="496"/>
      <c r="H41" s="603"/>
      <c r="I41" s="601"/>
      <c r="J41" s="602"/>
      <c r="K41" s="607"/>
      <c r="L41" s="496"/>
      <c r="M41" s="602"/>
      <c r="N41" s="603"/>
      <c r="O41" s="603"/>
      <c r="P41" s="7"/>
      <c r="Q41" s="575" t="s">
        <v>431</v>
      </c>
      <c r="R41" s="573">
        <f t="shared" ref="R41" si="2">SUM(S41:AD41)</f>
        <v>22</v>
      </c>
      <c r="S41" s="597">
        <v>0</v>
      </c>
      <c r="T41" s="571">
        <v>0</v>
      </c>
      <c r="U41" s="571">
        <v>0</v>
      </c>
      <c r="V41" s="571">
        <v>0</v>
      </c>
      <c r="W41" s="571">
        <v>3</v>
      </c>
      <c r="X41" s="571">
        <v>6</v>
      </c>
      <c r="Y41" s="571">
        <v>3</v>
      </c>
      <c r="Z41" s="571">
        <v>4</v>
      </c>
      <c r="AA41" s="571">
        <v>4</v>
      </c>
      <c r="AB41" s="571">
        <v>1</v>
      </c>
      <c r="AC41" s="571">
        <v>1</v>
      </c>
      <c r="AD41" s="578">
        <v>0</v>
      </c>
    </row>
    <row r="42" spans="1:30" ht="6" customHeight="1" x14ac:dyDescent="0.15">
      <c r="A42" s="560"/>
      <c r="B42" s="608"/>
      <c r="C42" s="608"/>
      <c r="D42" s="496"/>
      <c r="E42" s="496"/>
      <c r="F42" s="496"/>
      <c r="G42" s="496"/>
      <c r="H42" s="603"/>
      <c r="I42" s="601"/>
      <c r="J42" s="602"/>
      <c r="K42" s="607"/>
      <c r="L42" s="496"/>
      <c r="M42" s="602"/>
      <c r="N42" s="603"/>
      <c r="O42" s="603"/>
      <c r="P42" s="7"/>
      <c r="Q42" s="605"/>
      <c r="R42" s="573"/>
      <c r="S42" s="598"/>
      <c r="T42" s="568"/>
      <c r="U42" s="568"/>
      <c r="V42" s="568"/>
      <c r="W42" s="568"/>
      <c r="X42" s="568"/>
      <c r="Y42" s="568"/>
      <c r="Z42" s="568"/>
      <c r="AA42" s="568"/>
      <c r="AB42" s="568"/>
      <c r="AC42" s="568"/>
      <c r="AD42" s="578"/>
    </row>
    <row r="43" spans="1:30" ht="18" customHeight="1" x14ac:dyDescent="0.15">
      <c r="A43" s="560"/>
      <c r="B43" s="606"/>
      <c r="C43" s="606"/>
      <c r="D43" s="603"/>
      <c r="E43" s="603"/>
      <c r="F43" s="603"/>
      <c r="G43" s="613"/>
      <c r="H43" s="600"/>
      <c r="I43" s="600"/>
      <c r="J43" s="600"/>
      <c r="K43" s="600"/>
      <c r="L43" s="600"/>
      <c r="M43" s="600"/>
      <c r="N43" s="600"/>
      <c r="O43" s="600"/>
      <c r="P43" s="79"/>
      <c r="Q43" s="575" t="s">
        <v>432</v>
      </c>
      <c r="R43" s="573">
        <f t="shared" ref="R43" si="3">SUM(S43:AD43)</f>
        <v>2</v>
      </c>
      <c r="S43" s="568">
        <v>0</v>
      </c>
      <c r="T43" s="568">
        <v>0</v>
      </c>
      <c r="U43" s="568">
        <v>0</v>
      </c>
      <c r="V43" s="568">
        <v>1</v>
      </c>
      <c r="W43" s="568">
        <v>1</v>
      </c>
      <c r="X43" s="568">
        <v>0</v>
      </c>
      <c r="Y43" s="568">
        <v>0</v>
      </c>
      <c r="Z43" s="568">
        <v>0</v>
      </c>
      <c r="AA43" s="568">
        <v>0</v>
      </c>
      <c r="AB43" s="568">
        <v>0</v>
      </c>
      <c r="AC43" s="568">
        <v>0</v>
      </c>
      <c r="AD43" s="578">
        <v>0</v>
      </c>
    </row>
    <row r="44" spans="1:30" ht="6" customHeight="1" thickBot="1" x14ac:dyDescent="0.2">
      <c r="A44" s="560"/>
      <c r="B44" s="606"/>
      <c r="C44" s="606"/>
      <c r="D44" s="603"/>
      <c r="E44" s="603"/>
      <c r="F44" s="603"/>
      <c r="G44" s="613"/>
      <c r="H44" s="600"/>
      <c r="I44" s="600"/>
      <c r="J44" s="600"/>
      <c r="K44" s="600"/>
      <c r="L44" s="600"/>
      <c r="M44" s="600"/>
      <c r="N44" s="600"/>
      <c r="O44" s="600"/>
      <c r="P44" s="7"/>
      <c r="Q44" s="439"/>
      <c r="R44" s="574"/>
      <c r="S44" s="569"/>
      <c r="T44" s="569"/>
      <c r="U44" s="569"/>
      <c r="V44" s="569"/>
      <c r="W44" s="569"/>
      <c r="X44" s="569"/>
      <c r="Y44" s="569"/>
      <c r="Z44" s="569"/>
      <c r="AA44" s="569"/>
      <c r="AB44" s="569"/>
      <c r="AC44" s="569"/>
      <c r="AD44" s="579"/>
    </row>
    <row r="45" spans="1:30" ht="18" customHeight="1" x14ac:dyDescent="0.15">
      <c r="A45" s="204" t="s">
        <v>243</v>
      </c>
      <c r="B45" s="204"/>
      <c r="C45" s="204"/>
      <c r="D45" s="204"/>
      <c r="E45" s="204"/>
      <c r="F45" s="204"/>
      <c r="G45" s="204"/>
      <c r="H45" s="204"/>
      <c r="I45" s="204"/>
      <c r="J45" s="204"/>
      <c r="K45" s="204"/>
      <c r="L45" s="612" t="s">
        <v>276</v>
      </c>
      <c r="M45" s="612"/>
      <c r="N45" s="612"/>
      <c r="O45" s="612"/>
      <c r="P45" s="80"/>
      <c r="Q45" s="69" t="s">
        <v>243</v>
      </c>
      <c r="R45" s="98"/>
      <c r="S45" s="98"/>
      <c r="T45" s="98"/>
      <c r="U45" s="98"/>
      <c r="V45" s="98"/>
      <c r="W45" s="98"/>
      <c r="X45" s="98"/>
      <c r="Y45" s="98"/>
      <c r="Z45" s="98"/>
      <c r="AA45" s="98"/>
      <c r="AB45" s="98"/>
      <c r="AC45" s="7"/>
      <c r="AD45" s="171" t="s">
        <v>276</v>
      </c>
    </row>
    <row r="46" spans="1:30" ht="15" customHeight="1" x14ac:dyDescent="0.15">
      <c r="A46" s="611" t="s">
        <v>607</v>
      </c>
      <c r="B46" s="611"/>
      <c r="C46" s="611"/>
      <c r="D46" s="611"/>
      <c r="E46" s="611"/>
      <c r="F46" s="611"/>
      <c r="G46" s="611"/>
      <c r="H46" s="611"/>
      <c r="I46" s="611"/>
      <c r="J46" s="611"/>
      <c r="K46" s="611"/>
      <c r="L46" s="611"/>
      <c r="M46" s="611"/>
      <c r="N46" s="611"/>
      <c r="O46" s="611"/>
      <c r="P46" s="98"/>
      <c r="Q46" s="7" t="s">
        <v>422</v>
      </c>
      <c r="R46" s="98"/>
      <c r="S46" s="98"/>
      <c r="T46" s="98"/>
      <c r="U46" s="98"/>
      <c r="V46" s="98"/>
      <c r="W46" s="98"/>
      <c r="X46" s="98"/>
      <c r="Y46" s="98"/>
      <c r="Z46" s="98"/>
      <c r="AA46" s="98"/>
      <c r="AB46" s="98"/>
      <c r="AC46" s="98"/>
      <c r="AD46" s="98"/>
    </row>
    <row r="47" spans="1:30" ht="15" customHeight="1" x14ac:dyDescent="0.15">
      <c r="A47" s="211" t="s">
        <v>608</v>
      </c>
      <c r="B47" s="204"/>
      <c r="C47" s="204"/>
      <c r="D47" s="204"/>
      <c r="E47" s="204"/>
      <c r="F47" s="204"/>
      <c r="G47" s="204"/>
      <c r="H47" s="204"/>
      <c r="I47" s="204"/>
      <c r="J47" s="204"/>
      <c r="K47" s="204"/>
      <c r="L47" s="322"/>
      <c r="M47" s="204"/>
      <c r="N47" s="204"/>
      <c r="O47" s="204"/>
      <c r="P47" s="98"/>
      <c r="Q47" s="186" t="s">
        <v>585</v>
      </c>
      <c r="R47" s="98"/>
      <c r="S47" s="98"/>
      <c r="T47" s="98"/>
      <c r="U47" s="98"/>
      <c r="V47" s="98"/>
      <c r="W47" s="98"/>
      <c r="X47" s="98"/>
      <c r="Y47" s="98"/>
      <c r="Z47" s="98"/>
      <c r="AA47" s="98"/>
      <c r="AB47" s="98"/>
      <c r="AC47" s="98"/>
      <c r="AD47" s="98"/>
    </row>
    <row r="48" spans="1:30" ht="15" customHeight="1" x14ac:dyDescent="0.15">
      <c r="A48" s="611" t="s">
        <v>481</v>
      </c>
      <c r="B48" s="611"/>
      <c r="C48" s="611"/>
      <c r="D48" s="611"/>
      <c r="E48" s="611"/>
      <c r="F48" s="611"/>
      <c r="G48" s="611"/>
      <c r="H48" s="611"/>
      <c r="I48" s="611"/>
      <c r="J48" s="611"/>
      <c r="K48" s="611"/>
      <c r="L48" s="611"/>
      <c r="M48" s="611"/>
      <c r="N48" s="611"/>
      <c r="O48" s="611"/>
      <c r="P48" s="98"/>
      <c r="Q48" s="7" t="s">
        <v>423</v>
      </c>
      <c r="R48" s="98"/>
      <c r="S48" s="98"/>
      <c r="T48" s="98"/>
      <c r="U48" s="98"/>
      <c r="V48" s="98"/>
      <c r="W48" s="98"/>
      <c r="X48" s="98"/>
      <c r="Y48" s="98"/>
      <c r="Z48" s="98"/>
      <c r="AA48" s="98"/>
      <c r="AB48" s="98"/>
      <c r="AC48" s="98"/>
      <c r="AD48" s="98"/>
    </row>
    <row r="49" spans="1:31" ht="15" customHeight="1" x14ac:dyDescent="0.15">
      <c r="A49" s="611" t="s">
        <v>482</v>
      </c>
      <c r="B49" s="611"/>
      <c r="C49" s="611"/>
      <c r="D49" s="611"/>
      <c r="E49" s="611"/>
      <c r="F49" s="611"/>
      <c r="G49" s="611"/>
      <c r="H49" s="611"/>
      <c r="I49" s="611"/>
      <c r="J49" s="611"/>
      <c r="K49" s="611"/>
      <c r="L49" s="611"/>
      <c r="M49" s="611"/>
      <c r="N49" s="611"/>
      <c r="O49" s="611"/>
      <c r="P49" s="98"/>
      <c r="Q49" s="7" t="s">
        <v>433</v>
      </c>
      <c r="R49" s="98"/>
      <c r="S49" s="98"/>
      <c r="T49" s="98"/>
      <c r="U49" s="98"/>
      <c r="V49" s="98"/>
      <c r="W49" s="98"/>
      <c r="X49" s="98"/>
      <c r="Y49" s="98"/>
      <c r="Z49" s="98"/>
      <c r="AA49" s="98"/>
      <c r="AB49" s="98"/>
      <c r="AC49" s="98"/>
      <c r="AD49" s="98"/>
    </row>
    <row r="50" spans="1:31" ht="15" customHeight="1" x14ac:dyDescent="0.15">
      <c r="A50" s="610" t="s">
        <v>451</v>
      </c>
      <c r="B50" s="610"/>
      <c r="C50" s="610"/>
      <c r="D50" s="610"/>
      <c r="E50" s="610"/>
      <c r="F50" s="610"/>
      <c r="G50" s="610"/>
      <c r="H50" s="610"/>
      <c r="I50" s="610"/>
      <c r="J50" s="610"/>
      <c r="K50" s="610"/>
      <c r="L50" s="610"/>
      <c r="M50" s="610"/>
      <c r="N50" s="610"/>
      <c r="O50" s="610"/>
      <c r="P50" s="98"/>
      <c r="Q50" s="7" t="s">
        <v>434</v>
      </c>
      <c r="R50" s="98"/>
      <c r="S50" s="98"/>
      <c r="T50" s="98"/>
      <c r="U50" s="98"/>
      <c r="V50" s="98"/>
      <c r="W50" s="98"/>
      <c r="X50" s="98"/>
      <c r="Y50" s="98"/>
      <c r="Z50" s="98"/>
      <c r="AA50" s="98"/>
      <c r="AB50" s="98"/>
      <c r="AC50" s="98"/>
      <c r="AD50" s="98"/>
    </row>
    <row r="51" spans="1:31" ht="17.100000000000001" customHeight="1" x14ac:dyDescent="0.15">
      <c r="P51" s="98"/>
      <c r="R51" s="98"/>
      <c r="S51" s="98"/>
      <c r="T51" s="98"/>
      <c r="U51" s="98"/>
      <c r="V51" s="98"/>
      <c r="W51" s="98"/>
      <c r="X51" s="98"/>
      <c r="Y51" s="98"/>
      <c r="Z51" s="98"/>
      <c r="AA51" s="98"/>
      <c r="AB51" s="98"/>
      <c r="AC51" s="98"/>
      <c r="AD51" s="98"/>
    </row>
    <row r="52" spans="1:31" ht="17.100000000000001" customHeight="1" x14ac:dyDescent="0.15">
      <c r="R52" s="201"/>
      <c r="S52" s="323" t="s">
        <v>557</v>
      </c>
      <c r="T52" s="323" t="s">
        <v>558</v>
      </c>
      <c r="U52" s="323" t="s">
        <v>559</v>
      </c>
      <c r="V52" s="323" t="s">
        <v>560</v>
      </c>
      <c r="W52" s="323" t="s">
        <v>561</v>
      </c>
      <c r="X52" s="323" t="s">
        <v>562</v>
      </c>
      <c r="Y52" s="323" t="s">
        <v>563</v>
      </c>
      <c r="Z52" s="323" t="s">
        <v>564</v>
      </c>
      <c r="AA52" s="323" t="s">
        <v>565</v>
      </c>
      <c r="AB52" s="323" t="s">
        <v>272</v>
      </c>
      <c r="AC52" s="323" t="s">
        <v>273</v>
      </c>
      <c r="AD52" s="323" t="s">
        <v>274</v>
      </c>
      <c r="AE52" s="201"/>
    </row>
    <row r="53" spans="1:31" ht="17.100000000000001" customHeight="1" x14ac:dyDescent="0.15">
      <c r="R53" s="324" t="s">
        <v>556</v>
      </c>
      <c r="S53" s="201">
        <v>20</v>
      </c>
      <c r="T53" s="201">
        <v>17</v>
      </c>
      <c r="U53" s="201">
        <v>16</v>
      </c>
      <c r="V53" s="201">
        <v>19</v>
      </c>
      <c r="W53" s="201">
        <v>22</v>
      </c>
      <c r="X53" s="201">
        <v>26</v>
      </c>
      <c r="Y53" s="201">
        <v>5</v>
      </c>
      <c r="Z53" s="201">
        <v>7</v>
      </c>
      <c r="AA53" s="201">
        <v>14</v>
      </c>
      <c r="AB53" s="201">
        <v>10</v>
      </c>
      <c r="AC53" s="201">
        <v>18</v>
      </c>
      <c r="AD53" s="201">
        <v>14</v>
      </c>
      <c r="AE53" s="201"/>
    </row>
    <row r="54" spans="1:31" ht="17.100000000000001" customHeight="1" x14ac:dyDescent="0.15">
      <c r="R54" s="201" t="s">
        <v>555</v>
      </c>
      <c r="S54" s="201">
        <v>31</v>
      </c>
      <c r="T54" s="201">
        <v>28</v>
      </c>
      <c r="U54" s="201">
        <v>31</v>
      </c>
      <c r="V54" s="201">
        <v>30</v>
      </c>
      <c r="W54" s="201">
        <v>31</v>
      </c>
      <c r="X54" s="201">
        <v>30</v>
      </c>
      <c r="Y54" s="201">
        <v>31</v>
      </c>
      <c r="Z54" s="201">
        <v>31</v>
      </c>
      <c r="AA54" s="201">
        <v>30</v>
      </c>
      <c r="AB54" s="201">
        <v>31</v>
      </c>
      <c r="AC54" s="201">
        <v>30</v>
      </c>
      <c r="AD54" s="201">
        <v>31</v>
      </c>
      <c r="AE54" s="201"/>
    </row>
    <row r="55" spans="1:31" ht="17.100000000000001" customHeight="1" x14ac:dyDescent="0.15">
      <c r="R55" s="201"/>
      <c r="S55" s="201"/>
      <c r="T55" s="201"/>
      <c r="U55" s="201"/>
      <c r="V55" s="201"/>
      <c r="W55" s="201"/>
      <c r="X55" s="201"/>
      <c r="Y55" s="201"/>
      <c r="Z55" s="201"/>
      <c r="AA55" s="201"/>
      <c r="AB55" s="201"/>
      <c r="AC55" s="201"/>
      <c r="AD55" s="201"/>
      <c r="AE55" s="201"/>
    </row>
  </sheetData>
  <sheetProtection sheet="1" objects="1" scenarios="1"/>
  <mergeCells count="191">
    <mergeCell ref="W9:X9"/>
    <mergeCell ref="W10:X10"/>
    <mergeCell ref="T41:T42"/>
    <mergeCell ref="W13:X13"/>
    <mergeCell ref="B13:D13"/>
    <mergeCell ref="B15:D15"/>
    <mergeCell ref="B19:D19"/>
    <mergeCell ref="H39:H40"/>
    <mergeCell ref="I39:I40"/>
    <mergeCell ref="B22:D22"/>
    <mergeCell ref="B18:D18"/>
    <mergeCell ref="K39:K40"/>
    <mergeCell ref="W15:X15"/>
    <mergeCell ref="F39:F40"/>
    <mergeCell ref="F37:F38"/>
    <mergeCell ref="B36:C36"/>
    <mergeCell ref="D37:D38"/>
    <mergeCell ref="E37:E38"/>
    <mergeCell ref="B37:C38"/>
    <mergeCell ref="W25:X25"/>
    <mergeCell ref="W24:X24"/>
    <mergeCell ref="M41:M42"/>
    <mergeCell ref="O41:O42"/>
    <mergeCell ref="M39:M40"/>
    <mergeCell ref="AA22:AB22"/>
    <mergeCell ref="O37:O38"/>
    <mergeCell ref="W22:X22"/>
    <mergeCell ref="R37:R38"/>
    <mergeCell ref="Q37:Q38"/>
    <mergeCell ref="T37:T38"/>
    <mergeCell ref="V37:V38"/>
    <mergeCell ref="S37:S38"/>
    <mergeCell ref="A50:O50"/>
    <mergeCell ref="I43:I44"/>
    <mergeCell ref="J43:J44"/>
    <mergeCell ref="K43:K44"/>
    <mergeCell ref="L43:L44"/>
    <mergeCell ref="M43:M44"/>
    <mergeCell ref="N43:N44"/>
    <mergeCell ref="O43:O44"/>
    <mergeCell ref="A49:O49"/>
    <mergeCell ref="L45:O45"/>
    <mergeCell ref="A46:O46"/>
    <mergeCell ref="A48:O48"/>
    <mergeCell ref="F43:F44"/>
    <mergeCell ref="B43:C44"/>
    <mergeCell ref="G43:G44"/>
    <mergeCell ref="H43:H44"/>
    <mergeCell ref="D43:D44"/>
    <mergeCell ref="E43:E44"/>
    <mergeCell ref="A41:A44"/>
    <mergeCell ref="K41:K42"/>
    <mergeCell ref="H41:H42"/>
    <mergeCell ref="B41:C42"/>
    <mergeCell ref="D41:D42"/>
    <mergeCell ref="E41:E42"/>
    <mergeCell ref="L5:L7"/>
    <mergeCell ref="L41:L42"/>
    <mergeCell ref="F41:F42"/>
    <mergeCell ref="G41:G42"/>
    <mergeCell ref="B9:D9"/>
    <mergeCell ref="B24:D24"/>
    <mergeCell ref="O39:O40"/>
    <mergeCell ref="M37:M38"/>
    <mergeCell ref="N37:N38"/>
    <mergeCell ref="K37:K38"/>
    <mergeCell ref="H37:H38"/>
    <mergeCell ref="B25:D25"/>
    <mergeCell ref="A37:A40"/>
    <mergeCell ref="B39:C40"/>
    <mergeCell ref="D39:D40"/>
    <mergeCell ref="E39:E40"/>
    <mergeCell ref="I37:I38"/>
    <mergeCell ref="B26:D26"/>
    <mergeCell ref="J39:J40"/>
    <mergeCell ref="J37:J38"/>
    <mergeCell ref="E3:K4"/>
    <mergeCell ref="I5:K6"/>
    <mergeCell ref="B10:D10"/>
    <mergeCell ref="B23:D23"/>
    <mergeCell ref="B8:D8"/>
    <mergeCell ref="B5:D7"/>
    <mergeCell ref="B11:D11"/>
    <mergeCell ref="B12:D12"/>
    <mergeCell ref="B20:D20"/>
    <mergeCell ref="B16:D16"/>
    <mergeCell ref="B21:D21"/>
    <mergeCell ref="Q3:T4"/>
    <mergeCell ref="L3:O4"/>
    <mergeCell ref="M5:O6"/>
    <mergeCell ref="Q5:Q7"/>
    <mergeCell ref="R5:T6"/>
    <mergeCell ref="E5:E7"/>
    <mergeCell ref="F5:H6"/>
    <mergeCell ref="S41:S42"/>
    <mergeCell ref="B3:D4"/>
    <mergeCell ref="N39:N40"/>
    <mergeCell ref="L39:L40"/>
    <mergeCell ref="I41:I42"/>
    <mergeCell ref="J41:J42"/>
    <mergeCell ref="N41:N42"/>
    <mergeCell ref="G39:G40"/>
    <mergeCell ref="B17:D17"/>
    <mergeCell ref="T39:T40"/>
    <mergeCell ref="Q39:Q40"/>
    <mergeCell ref="Q41:Q42"/>
    <mergeCell ref="R39:R40"/>
    <mergeCell ref="S39:S40"/>
    <mergeCell ref="R41:R42"/>
    <mergeCell ref="G37:G38"/>
    <mergeCell ref="L37:L38"/>
    <mergeCell ref="AD37:AD38"/>
    <mergeCell ref="AB37:AB38"/>
    <mergeCell ref="AC37:AC38"/>
    <mergeCell ref="W26:X26"/>
    <mergeCell ref="Y37:Y38"/>
    <mergeCell ref="Z37:Z38"/>
    <mergeCell ref="W37:W38"/>
    <mergeCell ref="AA37:AA38"/>
    <mergeCell ref="X37:X38"/>
    <mergeCell ref="AA26:AB26"/>
    <mergeCell ref="AD5:AD6"/>
    <mergeCell ref="AA6:AB7"/>
    <mergeCell ref="W7:X7"/>
    <mergeCell ref="AC3:AC7"/>
    <mergeCell ref="V5:Z6"/>
    <mergeCell ref="AA3:AB5"/>
    <mergeCell ref="U3:Z4"/>
    <mergeCell ref="U5:U7"/>
    <mergeCell ref="W21:X21"/>
    <mergeCell ref="W11:X11"/>
    <mergeCell ref="AA19:AB19"/>
    <mergeCell ref="AA11:AB11"/>
    <mergeCell ref="AA12:AB12"/>
    <mergeCell ref="AA20:AB20"/>
    <mergeCell ref="AA21:AB21"/>
    <mergeCell ref="W12:X12"/>
    <mergeCell ref="AA15:AB15"/>
    <mergeCell ref="AA16:AB16"/>
    <mergeCell ref="AA17:AB17"/>
    <mergeCell ref="AA18:AB18"/>
    <mergeCell ref="AA8:AB8"/>
    <mergeCell ref="AA9:AB9"/>
    <mergeCell ref="AA10:AB10"/>
    <mergeCell ref="W8:X8"/>
    <mergeCell ref="AD43:AD44"/>
    <mergeCell ref="AA41:AA42"/>
    <mergeCell ref="AB41:AB42"/>
    <mergeCell ref="AC41:AC42"/>
    <mergeCell ref="AD41:AD42"/>
    <mergeCell ref="AA43:AA44"/>
    <mergeCell ref="AC39:AC40"/>
    <mergeCell ref="W39:W40"/>
    <mergeCell ref="AB43:AB44"/>
    <mergeCell ref="Z41:Z42"/>
    <mergeCell ref="AB39:AB40"/>
    <mergeCell ref="AD39:AD40"/>
    <mergeCell ref="Y43:Y44"/>
    <mergeCell ref="AA39:AA40"/>
    <mergeCell ref="Y39:Y40"/>
    <mergeCell ref="Z39:Z40"/>
    <mergeCell ref="X43:X44"/>
    <mergeCell ref="W43:W44"/>
    <mergeCell ref="W41:W42"/>
    <mergeCell ref="X41:X42"/>
    <mergeCell ref="X39:X40"/>
    <mergeCell ref="Y41:Y42"/>
    <mergeCell ref="AA13:AB13"/>
    <mergeCell ref="B14:D14"/>
    <mergeCell ref="Z43:Z44"/>
    <mergeCell ref="W19:X19"/>
    <mergeCell ref="W20:X20"/>
    <mergeCell ref="W16:X16"/>
    <mergeCell ref="W17:X17"/>
    <mergeCell ref="W18:X18"/>
    <mergeCell ref="AC43:AC44"/>
    <mergeCell ref="V41:V42"/>
    <mergeCell ref="V39:V40"/>
    <mergeCell ref="U43:U44"/>
    <mergeCell ref="V43:V44"/>
    <mergeCell ref="U41:U42"/>
    <mergeCell ref="R43:R44"/>
    <mergeCell ref="S43:S44"/>
    <mergeCell ref="U39:U40"/>
    <mergeCell ref="T43:T44"/>
    <mergeCell ref="Q43:Q44"/>
    <mergeCell ref="AA23:AB23"/>
    <mergeCell ref="AA24:AB24"/>
    <mergeCell ref="AA25:AB25"/>
    <mergeCell ref="W23:X23"/>
    <mergeCell ref="U37:U38"/>
  </mergeCells>
  <phoneticPr fontId="16"/>
  <printOptions horizontalCentered="1"/>
  <pageMargins left="0.59055118110236227" right="0.59055118110236227" top="0.59055118110236227" bottom="0.59055118110236227" header="0.39370078740157483" footer="0.39370078740157483"/>
  <pageSetup paperSize="9" firstPageNumber="37" orientation="portrait" useFirstPageNumber="1" r:id="rId1"/>
  <headerFooter scaleWithDoc="0" alignWithMargins="0">
    <oddHeader>&amp;R&amp;"ＭＳ 明朝,標準"&amp;10土地及び気象</oddHeader>
    <oddFooter>&amp;C&amp;"ＭＳ 明朝,標準"－&amp;12&amp;P&amp;11－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9"/>
  <sheetViews>
    <sheetView view="pageBreakPreview" zoomScale="90" zoomScaleNormal="90" zoomScaleSheetLayoutView="90" workbookViewId="0">
      <selection activeCell="A24" sqref="A24"/>
    </sheetView>
  </sheetViews>
  <sheetFormatPr defaultRowHeight="17.100000000000001" customHeight="1" x14ac:dyDescent="0.15"/>
  <cols>
    <col min="1" max="1" width="11.625" style="85" customWidth="1"/>
    <col min="2" max="2" width="10.375" style="85" customWidth="1"/>
    <col min="3" max="8" width="11.625" style="85" customWidth="1"/>
    <col min="9" max="16384" width="9" style="85"/>
  </cols>
  <sheetData>
    <row r="1" spans="1:8" ht="5.0999999999999996" customHeight="1" x14ac:dyDescent="0.15">
      <c r="A1" s="629"/>
      <c r="B1" s="629"/>
      <c r="C1" s="629"/>
      <c r="D1" s="629"/>
      <c r="E1" s="629"/>
      <c r="F1" s="629"/>
      <c r="G1" s="629"/>
      <c r="H1" s="629"/>
    </row>
    <row r="2" spans="1:8" ht="15" customHeight="1" x14ac:dyDescent="0.15">
      <c r="A2" s="629" t="s">
        <v>293</v>
      </c>
      <c r="B2" s="629"/>
      <c r="C2" s="629"/>
      <c r="D2" s="629"/>
      <c r="E2" s="629"/>
      <c r="F2" s="629"/>
      <c r="G2" s="629"/>
      <c r="H2" s="629"/>
    </row>
    <row r="3" spans="1:8" ht="5.0999999999999996" customHeight="1" x14ac:dyDescent="0.15">
      <c r="A3" s="24"/>
      <c r="B3" s="83"/>
      <c r="C3" s="83"/>
      <c r="D3" s="83"/>
      <c r="E3" s="83"/>
      <c r="F3" s="83"/>
      <c r="G3" s="83"/>
      <c r="H3" s="83"/>
    </row>
    <row r="4" spans="1:8" s="84" customFormat="1" ht="50.1" customHeight="1" x14ac:dyDescent="0.15">
      <c r="A4" s="383" t="s">
        <v>510</v>
      </c>
      <c r="B4" s="383"/>
      <c r="C4" s="383"/>
      <c r="D4" s="383"/>
      <c r="E4" s="383"/>
      <c r="F4" s="383"/>
      <c r="G4" s="383"/>
      <c r="H4" s="383"/>
    </row>
    <row r="5" spans="1:8" ht="15" customHeight="1" x14ac:dyDescent="0.15">
      <c r="A5" s="10"/>
      <c r="B5" s="83"/>
      <c r="C5" s="83"/>
      <c r="D5" s="83"/>
      <c r="E5" s="101"/>
      <c r="F5" s="83"/>
      <c r="G5" s="83"/>
      <c r="H5" s="83"/>
    </row>
    <row r="6" spans="1:8" ht="17.100000000000001" customHeight="1" thickBot="1" x14ac:dyDescent="0.2">
      <c r="A6" s="10" t="s">
        <v>539</v>
      </c>
      <c r="B6" s="83"/>
      <c r="C6" s="83"/>
      <c r="D6" s="83"/>
      <c r="E6" s="83"/>
      <c r="G6" s="83"/>
      <c r="H6" s="11" t="s">
        <v>435</v>
      </c>
    </row>
    <row r="7" spans="1:8" ht="22.5" customHeight="1" x14ac:dyDescent="0.15">
      <c r="A7" s="384" t="s">
        <v>51</v>
      </c>
      <c r="B7" s="386"/>
      <c r="C7" s="177" t="s">
        <v>294</v>
      </c>
      <c r="D7" s="177" t="s">
        <v>295</v>
      </c>
      <c r="E7" s="177" t="s">
        <v>296</v>
      </c>
      <c r="F7" s="177" t="s">
        <v>297</v>
      </c>
      <c r="G7" s="174" t="s">
        <v>298</v>
      </c>
      <c r="H7" s="50" t="s">
        <v>299</v>
      </c>
    </row>
    <row r="8" spans="1:8" ht="17.100000000000001" customHeight="1" x14ac:dyDescent="0.15">
      <c r="A8" s="389" t="s">
        <v>300</v>
      </c>
      <c r="B8" s="381"/>
      <c r="C8" s="625">
        <v>272.7</v>
      </c>
      <c r="D8" s="630">
        <v>29.5</v>
      </c>
      <c r="E8" s="630">
        <v>2</v>
      </c>
      <c r="F8" s="630">
        <v>0</v>
      </c>
      <c r="G8" s="630">
        <v>241.2</v>
      </c>
      <c r="H8" s="627">
        <v>2707</v>
      </c>
    </row>
    <row r="9" spans="1:8" ht="17.100000000000001" customHeight="1" thickBot="1" x14ac:dyDescent="0.2">
      <c r="A9" s="623"/>
      <c r="B9" s="624"/>
      <c r="C9" s="626"/>
      <c r="D9" s="631"/>
      <c r="E9" s="631"/>
      <c r="F9" s="631"/>
      <c r="G9" s="631"/>
      <c r="H9" s="628"/>
    </row>
    <row r="10" spans="1:8" ht="18" customHeight="1" x14ac:dyDescent="0.15">
      <c r="A10" s="10" t="s">
        <v>301</v>
      </c>
      <c r="B10" s="83"/>
      <c r="C10" s="83"/>
      <c r="D10" s="83"/>
      <c r="E10" s="83"/>
      <c r="F10" s="83"/>
      <c r="G10" s="194"/>
      <c r="H10" s="11" t="s">
        <v>511</v>
      </c>
    </row>
    <row r="11" spans="1:8" ht="15" customHeight="1" x14ac:dyDescent="0.15">
      <c r="A11" s="10" t="s">
        <v>302</v>
      </c>
      <c r="B11" s="83"/>
      <c r="C11" s="83"/>
      <c r="D11" s="83"/>
      <c r="E11" s="102"/>
      <c r="F11" s="103"/>
      <c r="H11" s="11" t="s">
        <v>512</v>
      </c>
    </row>
    <row r="12" spans="1:8" ht="15" customHeight="1" x14ac:dyDescent="0.15">
      <c r="A12" s="10" t="s">
        <v>303</v>
      </c>
      <c r="B12" s="83"/>
      <c r="C12" s="83"/>
      <c r="D12" s="83"/>
      <c r="E12" s="83"/>
      <c r="F12" s="83"/>
      <c r="G12" s="83"/>
    </row>
    <row r="13" spans="1:8" ht="15" customHeight="1" x14ac:dyDescent="0.15">
      <c r="A13" s="10"/>
      <c r="B13" s="83"/>
      <c r="C13" s="83"/>
      <c r="D13" s="83"/>
      <c r="E13" s="83"/>
      <c r="F13" s="83"/>
      <c r="G13" s="83"/>
      <c r="H13" s="98"/>
    </row>
    <row r="14" spans="1:8" ht="15" customHeight="1" thickBot="1" x14ac:dyDescent="0.2">
      <c r="A14" s="632" t="s">
        <v>538</v>
      </c>
      <c r="B14" s="632"/>
      <c r="C14" s="632"/>
      <c r="D14" s="632"/>
      <c r="E14" s="83"/>
      <c r="F14" s="83"/>
      <c r="G14" s="83"/>
      <c r="H14" s="11" t="s">
        <v>383</v>
      </c>
    </row>
    <row r="15" spans="1:8" ht="20.25" customHeight="1" x14ac:dyDescent="0.15">
      <c r="A15" s="419" t="s">
        <v>304</v>
      </c>
      <c r="B15" s="420"/>
      <c r="C15" s="177" t="s">
        <v>305</v>
      </c>
      <c r="D15" s="420" t="s">
        <v>306</v>
      </c>
      <c r="E15" s="420"/>
      <c r="F15" s="420"/>
      <c r="G15" s="420"/>
      <c r="H15" s="451"/>
    </row>
    <row r="16" spans="1:8" ht="24" customHeight="1" x14ac:dyDescent="0.15">
      <c r="A16" s="40" t="s">
        <v>307</v>
      </c>
      <c r="B16" s="104"/>
      <c r="C16" s="47">
        <f>SUM(C17:C45)</f>
        <v>216.42399999999998</v>
      </c>
      <c r="D16" s="49"/>
      <c r="E16" s="39"/>
      <c r="F16" s="105"/>
      <c r="G16" s="105"/>
      <c r="H16" s="106"/>
    </row>
    <row r="17" spans="1:8" ht="24.75" customHeight="1" x14ac:dyDescent="0.15">
      <c r="A17" s="402" t="s">
        <v>308</v>
      </c>
      <c r="B17" s="403"/>
      <c r="C17" s="48">
        <v>0.20100000000000001</v>
      </c>
      <c r="D17" s="621" t="s">
        <v>309</v>
      </c>
      <c r="E17" s="621"/>
      <c r="F17" s="621"/>
      <c r="G17" s="621"/>
      <c r="H17" s="622"/>
    </row>
    <row r="18" spans="1:8" ht="16.5" customHeight="1" x14ac:dyDescent="0.15">
      <c r="A18" s="402" t="s">
        <v>310</v>
      </c>
      <c r="B18" s="403"/>
      <c r="C18" s="48">
        <v>1E-3</v>
      </c>
      <c r="D18" s="621" t="s">
        <v>311</v>
      </c>
      <c r="E18" s="621"/>
      <c r="F18" s="621"/>
      <c r="G18" s="621"/>
      <c r="H18" s="622"/>
    </row>
    <row r="19" spans="1:8" ht="16.5" customHeight="1" x14ac:dyDescent="0.15">
      <c r="A19" s="402" t="s">
        <v>312</v>
      </c>
      <c r="B19" s="403"/>
      <c r="C19" s="48">
        <v>2E-3</v>
      </c>
      <c r="D19" s="621" t="s">
        <v>313</v>
      </c>
      <c r="E19" s="621"/>
      <c r="F19" s="621"/>
      <c r="G19" s="621"/>
      <c r="H19" s="622"/>
    </row>
    <row r="20" spans="1:8" ht="16.5" customHeight="1" x14ac:dyDescent="0.15">
      <c r="A20" s="33" t="s">
        <v>314</v>
      </c>
      <c r="B20" s="107"/>
      <c r="C20" s="48">
        <v>8.0000000000000002E-3</v>
      </c>
      <c r="D20" s="621" t="s">
        <v>315</v>
      </c>
      <c r="E20" s="621"/>
      <c r="F20" s="621"/>
      <c r="G20" s="621"/>
      <c r="H20" s="622"/>
    </row>
    <row r="21" spans="1:8" ht="16.5" customHeight="1" x14ac:dyDescent="0.15">
      <c r="A21" s="33" t="s">
        <v>314</v>
      </c>
      <c r="B21" s="107"/>
      <c r="C21" s="48">
        <v>1.9E-2</v>
      </c>
      <c r="D21" s="621" t="s">
        <v>316</v>
      </c>
      <c r="E21" s="621"/>
      <c r="F21" s="621"/>
      <c r="G21" s="621"/>
      <c r="H21" s="622"/>
    </row>
    <row r="22" spans="1:8" ht="16.5" customHeight="1" x14ac:dyDescent="0.15">
      <c r="A22" s="33" t="s">
        <v>314</v>
      </c>
      <c r="B22" s="107"/>
      <c r="C22" s="48">
        <v>1.0999999999999999E-2</v>
      </c>
      <c r="D22" s="621" t="s">
        <v>317</v>
      </c>
      <c r="E22" s="621"/>
      <c r="F22" s="621"/>
      <c r="G22" s="621"/>
      <c r="H22" s="622"/>
    </row>
    <row r="23" spans="1:8" ht="16.5" customHeight="1" x14ac:dyDescent="0.15">
      <c r="A23" s="33" t="s">
        <v>314</v>
      </c>
      <c r="B23" s="107"/>
      <c r="C23" s="48">
        <v>2E-3</v>
      </c>
      <c r="D23" s="621" t="s">
        <v>318</v>
      </c>
      <c r="E23" s="621"/>
      <c r="F23" s="621"/>
      <c r="G23" s="621"/>
      <c r="H23" s="622"/>
    </row>
    <row r="24" spans="1:8" ht="16.5" customHeight="1" x14ac:dyDescent="0.15">
      <c r="A24" s="33" t="s">
        <v>314</v>
      </c>
      <c r="B24" s="107"/>
      <c r="C24" s="48">
        <v>0.123</v>
      </c>
      <c r="D24" s="621" t="s">
        <v>319</v>
      </c>
      <c r="E24" s="621"/>
      <c r="F24" s="621"/>
      <c r="G24" s="621"/>
      <c r="H24" s="622"/>
    </row>
    <row r="25" spans="1:8" ht="16.5" customHeight="1" x14ac:dyDescent="0.15">
      <c r="A25" s="33" t="s">
        <v>314</v>
      </c>
      <c r="B25" s="107"/>
      <c r="C25" s="48">
        <v>8.9999999999999993E-3</v>
      </c>
      <c r="D25" s="621" t="s">
        <v>320</v>
      </c>
      <c r="E25" s="621"/>
      <c r="F25" s="621"/>
      <c r="G25" s="621"/>
      <c r="H25" s="622"/>
    </row>
    <row r="26" spans="1:8" ht="16.5" customHeight="1" x14ac:dyDescent="0.15">
      <c r="A26" s="33" t="s">
        <v>314</v>
      </c>
      <c r="B26" s="107"/>
      <c r="C26" s="48">
        <v>2E-3</v>
      </c>
      <c r="D26" s="621" t="s">
        <v>321</v>
      </c>
      <c r="E26" s="621"/>
      <c r="F26" s="621"/>
      <c r="G26" s="621"/>
      <c r="H26" s="622"/>
    </row>
    <row r="27" spans="1:8" ht="16.5" customHeight="1" x14ac:dyDescent="0.15">
      <c r="A27" s="33" t="s">
        <v>314</v>
      </c>
      <c r="B27" s="107"/>
      <c r="C27" s="48">
        <v>5.6000000000000001E-2</v>
      </c>
      <c r="D27" s="621" t="s">
        <v>322</v>
      </c>
      <c r="E27" s="621"/>
      <c r="F27" s="621"/>
      <c r="G27" s="621"/>
      <c r="H27" s="622"/>
    </row>
    <row r="28" spans="1:8" ht="16.5" customHeight="1" x14ac:dyDescent="0.15">
      <c r="A28" s="33" t="s">
        <v>314</v>
      </c>
      <c r="B28" s="107"/>
      <c r="C28" s="48">
        <v>5.0000000000000001E-3</v>
      </c>
      <c r="D28" s="621" t="s">
        <v>323</v>
      </c>
      <c r="E28" s="621"/>
      <c r="F28" s="621"/>
      <c r="G28" s="621"/>
      <c r="H28" s="622"/>
    </row>
    <row r="29" spans="1:8" ht="16.5" customHeight="1" x14ac:dyDescent="0.15">
      <c r="A29" s="402" t="s">
        <v>324</v>
      </c>
      <c r="B29" s="403"/>
      <c r="C29" s="65">
        <v>3</v>
      </c>
      <c r="D29" s="621" t="s">
        <v>325</v>
      </c>
      <c r="E29" s="621"/>
      <c r="F29" s="621"/>
      <c r="G29" s="621"/>
      <c r="H29" s="622"/>
    </row>
    <row r="30" spans="1:8" ht="16.5" customHeight="1" x14ac:dyDescent="0.15">
      <c r="A30" s="402" t="s">
        <v>326</v>
      </c>
      <c r="B30" s="403"/>
      <c r="C30" s="65">
        <v>1.8779999999999999</v>
      </c>
      <c r="D30" s="621" t="s">
        <v>327</v>
      </c>
      <c r="E30" s="621"/>
      <c r="F30" s="621"/>
      <c r="G30" s="621"/>
      <c r="H30" s="622"/>
    </row>
    <row r="31" spans="1:8" ht="16.5" customHeight="1" x14ac:dyDescent="0.15">
      <c r="A31" s="402" t="s">
        <v>328</v>
      </c>
      <c r="B31" s="403"/>
      <c r="C31" s="65">
        <v>18</v>
      </c>
      <c r="D31" s="621" t="s">
        <v>329</v>
      </c>
      <c r="E31" s="621"/>
      <c r="F31" s="621"/>
      <c r="G31" s="621"/>
      <c r="H31" s="622"/>
    </row>
    <row r="32" spans="1:8" ht="16.5" customHeight="1" x14ac:dyDescent="0.15">
      <c r="A32" s="402" t="s">
        <v>330</v>
      </c>
      <c r="B32" s="403"/>
      <c r="C32" s="65">
        <v>1.56</v>
      </c>
      <c r="D32" s="621" t="s">
        <v>331</v>
      </c>
      <c r="E32" s="621"/>
      <c r="F32" s="621"/>
      <c r="G32" s="621"/>
      <c r="H32" s="622"/>
    </row>
    <row r="33" spans="1:8" ht="16.5" customHeight="1" x14ac:dyDescent="0.15">
      <c r="A33" s="402" t="s">
        <v>332</v>
      </c>
      <c r="B33" s="403"/>
      <c r="C33" s="65">
        <v>3</v>
      </c>
      <c r="D33" s="621" t="s">
        <v>333</v>
      </c>
      <c r="E33" s="621"/>
      <c r="F33" s="621"/>
      <c r="G33" s="621"/>
      <c r="H33" s="622"/>
    </row>
    <row r="34" spans="1:8" ht="16.5" customHeight="1" x14ac:dyDescent="0.15">
      <c r="A34" s="402" t="s">
        <v>334</v>
      </c>
      <c r="B34" s="403"/>
      <c r="C34" s="65">
        <v>16</v>
      </c>
      <c r="D34" s="621" t="s">
        <v>335</v>
      </c>
      <c r="E34" s="621"/>
      <c r="F34" s="621"/>
      <c r="G34" s="621"/>
      <c r="H34" s="622"/>
    </row>
    <row r="35" spans="1:8" ht="16.5" customHeight="1" x14ac:dyDescent="0.15">
      <c r="A35" s="402" t="s">
        <v>336</v>
      </c>
      <c r="B35" s="403"/>
      <c r="C35" s="65">
        <v>50</v>
      </c>
      <c r="D35" s="621" t="s">
        <v>337</v>
      </c>
      <c r="E35" s="621"/>
      <c r="F35" s="621"/>
      <c r="G35" s="621"/>
      <c r="H35" s="622"/>
    </row>
    <row r="36" spans="1:8" ht="16.5" customHeight="1" x14ac:dyDescent="0.15">
      <c r="A36" s="402" t="s">
        <v>338</v>
      </c>
      <c r="B36" s="403"/>
      <c r="C36" s="65">
        <v>8</v>
      </c>
      <c r="D36" s="621" t="s">
        <v>339</v>
      </c>
      <c r="E36" s="621"/>
      <c r="F36" s="621"/>
      <c r="G36" s="621"/>
      <c r="H36" s="622"/>
    </row>
    <row r="37" spans="1:8" ht="16.5" customHeight="1" x14ac:dyDescent="0.15">
      <c r="A37" s="402" t="s">
        <v>340</v>
      </c>
      <c r="B37" s="403"/>
      <c r="C37" s="65">
        <v>0.27</v>
      </c>
      <c r="D37" s="621" t="s">
        <v>341</v>
      </c>
      <c r="E37" s="621"/>
      <c r="F37" s="621"/>
      <c r="G37" s="621"/>
      <c r="H37" s="622"/>
    </row>
    <row r="38" spans="1:8" ht="16.5" customHeight="1" x14ac:dyDescent="0.15">
      <c r="A38" s="402" t="s">
        <v>342</v>
      </c>
      <c r="B38" s="403"/>
      <c r="C38" s="65">
        <v>43</v>
      </c>
      <c r="D38" s="621" t="s">
        <v>343</v>
      </c>
      <c r="E38" s="621"/>
      <c r="F38" s="621"/>
      <c r="G38" s="621"/>
      <c r="H38" s="622"/>
    </row>
    <row r="39" spans="1:8" ht="16.5" customHeight="1" x14ac:dyDescent="0.15">
      <c r="A39" s="402" t="s">
        <v>344</v>
      </c>
      <c r="B39" s="403"/>
      <c r="C39" s="65">
        <v>0.06</v>
      </c>
      <c r="D39" s="621" t="s">
        <v>345</v>
      </c>
      <c r="E39" s="621"/>
      <c r="F39" s="621"/>
      <c r="G39" s="621"/>
      <c r="H39" s="622"/>
    </row>
    <row r="40" spans="1:8" ht="16.5" customHeight="1" x14ac:dyDescent="0.15">
      <c r="A40" s="402" t="s">
        <v>346</v>
      </c>
      <c r="B40" s="403"/>
      <c r="C40" s="65">
        <v>1.2270000000000001</v>
      </c>
      <c r="D40" s="621" t="s">
        <v>347</v>
      </c>
      <c r="E40" s="621"/>
      <c r="F40" s="621"/>
      <c r="G40" s="621"/>
      <c r="H40" s="622"/>
    </row>
    <row r="41" spans="1:8" ht="16.5" customHeight="1" x14ac:dyDescent="0.15">
      <c r="A41" s="402" t="s">
        <v>348</v>
      </c>
      <c r="B41" s="403"/>
      <c r="C41" s="65">
        <v>2.85</v>
      </c>
      <c r="D41" s="621" t="s">
        <v>349</v>
      </c>
      <c r="E41" s="621"/>
      <c r="F41" s="621"/>
      <c r="G41" s="621"/>
      <c r="H41" s="622"/>
    </row>
    <row r="42" spans="1:8" ht="16.5" customHeight="1" x14ac:dyDescent="0.15">
      <c r="A42" s="402" t="s">
        <v>436</v>
      </c>
      <c r="B42" s="403"/>
      <c r="C42" s="65">
        <v>0.04</v>
      </c>
      <c r="D42" s="110" t="s">
        <v>384</v>
      </c>
      <c r="E42" s="63"/>
      <c r="F42" s="63"/>
      <c r="G42" s="63"/>
      <c r="H42" s="64"/>
    </row>
    <row r="43" spans="1:8" ht="16.5" customHeight="1" x14ac:dyDescent="0.15">
      <c r="A43" s="402" t="s">
        <v>350</v>
      </c>
      <c r="B43" s="403"/>
      <c r="C43" s="65">
        <v>12.1</v>
      </c>
      <c r="D43" s="621" t="s">
        <v>351</v>
      </c>
      <c r="E43" s="621"/>
      <c r="F43" s="621"/>
      <c r="G43" s="621"/>
      <c r="H43" s="622"/>
    </row>
    <row r="44" spans="1:8" ht="16.5" customHeight="1" x14ac:dyDescent="0.15">
      <c r="A44" s="404" t="s">
        <v>468</v>
      </c>
      <c r="B44" s="405"/>
      <c r="C44" s="65">
        <v>45</v>
      </c>
      <c r="D44" s="621" t="s">
        <v>469</v>
      </c>
      <c r="E44" s="621"/>
      <c r="F44" s="621"/>
      <c r="G44" s="621"/>
      <c r="H44" s="622"/>
    </row>
    <row r="45" spans="1:8" ht="16.5" customHeight="1" thickBot="1" x14ac:dyDescent="0.2">
      <c r="A45" s="617" t="s">
        <v>470</v>
      </c>
      <c r="B45" s="618"/>
      <c r="C45" s="138">
        <v>10</v>
      </c>
      <c r="D45" s="619" t="s">
        <v>384</v>
      </c>
      <c r="E45" s="619"/>
      <c r="F45" s="619"/>
      <c r="G45" s="619"/>
      <c r="H45" s="620"/>
    </row>
    <row r="46" spans="1:8" ht="16.5" customHeight="1" x14ac:dyDescent="0.15">
      <c r="A46" s="10" t="s">
        <v>437</v>
      </c>
      <c r="B46" s="83"/>
      <c r="C46" s="83"/>
      <c r="D46" s="83"/>
      <c r="E46" s="83"/>
      <c r="F46" s="83"/>
      <c r="G46" s="11"/>
      <c r="H46" s="11" t="s">
        <v>511</v>
      </c>
    </row>
    <row r="47" spans="1:8" ht="18" customHeight="1" x14ac:dyDescent="0.15">
      <c r="A47" s="10" t="s">
        <v>438</v>
      </c>
      <c r="B47" s="83"/>
      <c r="C47" s="83"/>
      <c r="D47" s="83"/>
      <c r="E47" s="83"/>
      <c r="F47" s="83"/>
      <c r="G47" s="11"/>
      <c r="H47" s="11" t="s">
        <v>512</v>
      </c>
    </row>
    <row r="48" spans="1:8" ht="18" customHeight="1" x14ac:dyDescent="0.15">
      <c r="A48" s="10" t="s">
        <v>352</v>
      </c>
      <c r="B48" s="83"/>
      <c r="C48" s="83"/>
      <c r="D48" s="83"/>
      <c r="E48" s="83"/>
      <c r="F48" s="83"/>
      <c r="G48" s="83"/>
      <c r="H48" s="83"/>
    </row>
    <row r="49" ht="15" customHeight="1" x14ac:dyDescent="0.15"/>
  </sheetData>
  <sheetProtection sheet="1" objects="1" scenarios="1"/>
  <mergeCells count="62">
    <mergeCell ref="A1:H1"/>
    <mergeCell ref="A2:H2"/>
    <mergeCell ref="A4:H4"/>
    <mergeCell ref="A7:B7"/>
    <mergeCell ref="D17:H17"/>
    <mergeCell ref="D8:D9"/>
    <mergeCell ref="F8:F9"/>
    <mergeCell ref="G8:G9"/>
    <mergeCell ref="E8:E9"/>
    <mergeCell ref="A14:D14"/>
    <mergeCell ref="A17:B17"/>
    <mergeCell ref="D15:H15"/>
    <mergeCell ref="D22:H22"/>
    <mergeCell ref="D27:H27"/>
    <mergeCell ref="D28:H28"/>
    <mergeCell ref="A8:B9"/>
    <mergeCell ref="C8:C9"/>
    <mergeCell ref="H8:H9"/>
    <mergeCell ref="A19:B19"/>
    <mergeCell ref="A18:B18"/>
    <mergeCell ref="D18:H18"/>
    <mergeCell ref="A15:B15"/>
    <mergeCell ref="D19:H19"/>
    <mergeCell ref="D20:H20"/>
    <mergeCell ref="D21:H21"/>
    <mergeCell ref="D25:H25"/>
    <mergeCell ref="D36:H36"/>
    <mergeCell ref="A37:B37"/>
    <mergeCell ref="D37:H37"/>
    <mergeCell ref="A33:B33"/>
    <mergeCell ref="D31:H31"/>
    <mergeCell ref="A32:B32"/>
    <mergeCell ref="D32:H32"/>
    <mergeCell ref="A38:B38"/>
    <mergeCell ref="D38:H38"/>
    <mergeCell ref="D23:H23"/>
    <mergeCell ref="D26:H26"/>
    <mergeCell ref="D33:H33"/>
    <mergeCell ref="A34:B34"/>
    <mergeCell ref="A29:B29"/>
    <mergeCell ref="D29:H29"/>
    <mergeCell ref="D30:H30"/>
    <mergeCell ref="D24:H24"/>
    <mergeCell ref="A31:B31"/>
    <mergeCell ref="A36:B36"/>
    <mergeCell ref="D34:H34"/>
    <mergeCell ref="A35:B35"/>
    <mergeCell ref="D35:H35"/>
    <mergeCell ref="A30:B30"/>
    <mergeCell ref="A45:B45"/>
    <mergeCell ref="D45:H45"/>
    <mergeCell ref="A39:B39"/>
    <mergeCell ref="D39:H39"/>
    <mergeCell ref="A40:B40"/>
    <mergeCell ref="D40:H40"/>
    <mergeCell ref="A41:B41"/>
    <mergeCell ref="D41:H41"/>
    <mergeCell ref="A43:B43"/>
    <mergeCell ref="D43:H43"/>
    <mergeCell ref="A42:B42"/>
    <mergeCell ref="A44:B44"/>
    <mergeCell ref="D44:H44"/>
  </mergeCells>
  <phoneticPr fontId="16"/>
  <printOptions horizontalCentered="1"/>
  <pageMargins left="0.59055118110236227" right="0.59055118110236227" top="0.59055118110236227" bottom="0.59055118110236227" header="0.39370078740157483" footer="0.39370078740157483"/>
  <pageSetup paperSize="9" firstPageNumber="38" orientation="portrait" useFirstPageNumber="1" r:id="rId1"/>
  <headerFooter scaleWithDoc="0" alignWithMargins="0">
    <oddHeader>&amp;L&amp;"ＭＳ 明朝,標準"&amp;10土地及び気象</oddHeader>
    <oddFooter>&amp;C&amp;"ＭＳ 明朝,標準"－&amp;12&amp;P&amp;11－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07"/>
  <sheetViews>
    <sheetView view="pageBreakPreview" topLeftCell="A5" zoomScale="90" zoomScaleNormal="90" zoomScaleSheetLayoutView="90" workbookViewId="0">
      <selection activeCell="A24" sqref="A24"/>
    </sheetView>
  </sheetViews>
  <sheetFormatPr defaultRowHeight="13.5" x14ac:dyDescent="0.15"/>
  <cols>
    <col min="1" max="6" width="15.125" customWidth="1"/>
    <col min="7" max="7" width="2" customWidth="1"/>
    <col min="8" max="8" width="6.875" style="327" customWidth="1"/>
    <col min="9" max="9" width="10.25" style="327" bestFit="1" customWidth="1"/>
    <col min="10" max="10" width="11" style="327" customWidth="1"/>
    <col min="11" max="11" width="9" style="327"/>
    <col min="12" max="12" width="11" style="327" customWidth="1"/>
    <col min="13" max="13" width="9" style="327"/>
    <col min="14" max="14" width="10.5" style="327" customWidth="1"/>
    <col min="15" max="15" width="6.875" style="327" bestFit="1" customWidth="1"/>
    <col min="16" max="18" width="9" style="327"/>
  </cols>
  <sheetData>
    <row r="1" spans="1:16" ht="17.25" x14ac:dyDescent="0.15">
      <c r="A1" s="634" t="s">
        <v>353</v>
      </c>
      <c r="B1" s="634"/>
      <c r="C1" s="634"/>
      <c r="D1" s="634"/>
      <c r="E1" s="634"/>
      <c r="F1" s="634"/>
      <c r="H1" s="327" t="s">
        <v>586</v>
      </c>
    </row>
    <row r="2" spans="1:16" ht="14.25" x14ac:dyDescent="0.15">
      <c r="A2" s="25"/>
      <c r="H2" s="327" t="s">
        <v>409</v>
      </c>
    </row>
    <row r="3" spans="1:16" x14ac:dyDescent="0.15">
      <c r="A3" s="10"/>
      <c r="H3" s="328" t="s">
        <v>148</v>
      </c>
      <c r="I3" s="328" t="s">
        <v>354</v>
      </c>
      <c r="J3" s="328" t="s">
        <v>355</v>
      </c>
      <c r="K3" s="328" t="s">
        <v>356</v>
      </c>
      <c r="L3" s="328" t="s">
        <v>357</v>
      </c>
      <c r="M3" s="328" t="s">
        <v>153</v>
      </c>
      <c r="N3" s="328" t="s">
        <v>154</v>
      </c>
      <c r="O3" s="329" t="s">
        <v>407</v>
      </c>
    </row>
    <row r="4" spans="1:16" x14ac:dyDescent="0.15">
      <c r="A4" s="1"/>
      <c r="B4" s="75" t="s">
        <v>395</v>
      </c>
      <c r="E4" s="75" t="s">
        <v>394</v>
      </c>
      <c r="G4" s="156">
        <f>SUM(H4:N4)</f>
        <v>19.48</v>
      </c>
      <c r="H4" s="330">
        <f>+‐33‐!C8</f>
        <v>0.56599999999999995</v>
      </c>
      <c r="I4" s="330">
        <f>+‐33‐!D8</f>
        <v>7.7830000000000004</v>
      </c>
      <c r="J4" s="330">
        <f>+‐33‐!E8</f>
        <v>0.93100000000000005</v>
      </c>
      <c r="K4" s="330">
        <f>+‐33‐!F8</f>
        <v>0</v>
      </c>
      <c r="L4" s="330">
        <f>+‐33‐!H8</f>
        <v>1.9430000000000001</v>
      </c>
      <c r="M4" s="330">
        <f>+‐33‐!J8</f>
        <v>2.6480000000000001</v>
      </c>
      <c r="N4" s="330">
        <f>+‐33‐!K8</f>
        <v>5.609</v>
      </c>
      <c r="O4" s="331">
        <f>ROUND(SUM(H4:N4),2)</f>
        <v>19.48</v>
      </c>
    </row>
    <row r="5" spans="1:16" x14ac:dyDescent="0.15">
      <c r="A5" s="1"/>
      <c r="G5" s="26">
        <f>SUM(H5:N5)</f>
        <v>1</v>
      </c>
      <c r="H5" s="332">
        <f>+H4/$G$4</f>
        <v>2.9055441478439421E-2</v>
      </c>
      <c r="I5" s="332">
        <f t="shared" ref="I5:N5" si="0">+I4/$G$4</f>
        <v>0.39953798767967147</v>
      </c>
      <c r="J5" s="332">
        <f t="shared" si="0"/>
        <v>4.7792607802874747E-2</v>
      </c>
      <c r="K5" s="332">
        <f t="shared" si="0"/>
        <v>0</v>
      </c>
      <c r="L5" s="332">
        <f t="shared" si="0"/>
        <v>9.974332648870636E-2</v>
      </c>
      <c r="M5" s="332">
        <f t="shared" si="0"/>
        <v>0.13593429158110884</v>
      </c>
      <c r="N5" s="332">
        <f t="shared" si="0"/>
        <v>0.28793634496919918</v>
      </c>
      <c r="O5" s="333">
        <f>SUM(H5:N5)</f>
        <v>1</v>
      </c>
    </row>
    <row r="6" spans="1:16" x14ac:dyDescent="0.15">
      <c r="B6" s="27"/>
      <c r="E6" s="28"/>
      <c r="H6" s="334"/>
      <c r="I6" s="334"/>
      <c r="J6" s="334"/>
      <c r="K6" s="635"/>
      <c r="L6" s="635"/>
      <c r="M6" s="334"/>
      <c r="N6" s="334"/>
      <c r="O6" s="334"/>
      <c r="P6" s="334"/>
    </row>
    <row r="10" spans="1:16" x14ac:dyDescent="0.15">
      <c r="H10" s="327" t="s">
        <v>586</v>
      </c>
    </row>
    <row r="11" spans="1:16" x14ac:dyDescent="0.15">
      <c r="H11" s="335">
        <v>2</v>
      </c>
    </row>
    <row r="12" spans="1:16" x14ac:dyDescent="0.15">
      <c r="H12" s="633" t="s">
        <v>358</v>
      </c>
      <c r="I12" s="633"/>
    </row>
    <row r="13" spans="1:16" x14ac:dyDescent="0.15">
      <c r="H13" s="336" t="s">
        <v>359</v>
      </c>
      <c r="I13" s="337">
        <f>+‐33‐!E21</f>
        <v>19291</v>
      </c>
      <c r="J13" s="338">
        <f>+I13/I15</f>
        <v>0.38767307730953959</v>
      </c>
    </row>
    <row r="14" spans="1:16" x14ac:dyDescent="0.15">
      <c r="H14" s="336" t="s">
        <v>154</v>
      </c>
      <c r="I14" s="337">
        <f>+‐33‐!K21</f>
        <v>30470</v>
      </c>
      <c r="J14" s="338">
        <f>+I14/I15</f>
        <v>0.61232692269046041</v>
      </c>
    </row>
    <row r="15" spans="1:16" x14ac:dyDescent="0.15">
      <c r="H15" s="327" t="s">
        <v>372</v>
      </c>
      <c r="I15" s="339">
        <f>SUM(I13:I14)</f>
        <v>49761</v>
      </c>
    </row>
    <row r="17" spans="1:16" x14ac:dyDescent="0.15">
      <c r="I17" s="340"/>
      <c r="J17" s="340"/>
      <c r="K17" s="340"/>
      <c r="L17" s="340"/>
      <c r="M17" s="340"/>
      <c r="N17" s="340"/>
      <c r="O17" s="340"/>
      <c r="P17" s="340"/>
    </row>
    <row r="28" spans="1:16" x14ac:dyDescent="0.15">
      <c r="A28" s="1"/>
    </row>
    <row r="29" spans="1:16" x14ac:dyDescent="0.15">
      <c r="A29" s="1" t="s">
        <v>360</v>
      </c>
      <c r="C29" s="27"/>
    </row>
    <row r="33" spans="8:17" x14ac:dyDescent="0.15">
      <c r="H33" s="327" t="s">
        <v>586</v>
      </c>
    </row>
    <row r="34" spans="8:17" x14ac:dyDescent="0.15">
      <c r="H34" s="335">
        <v>3</v>
      </c>
      <c r="I34" s="341"/>
    </row>
    <row r="35" spans="8:17" x14ac:dyDescent="0.15">
      <c r="H35" s="335"/>
      <c r="I35" s="633" t="s">
        <v>369</v>
      </c>
      <c r="J35" s="633"/>
      <c r="K35" s="633"/>
      <c r="L35" s="633" t="s">
        <v>370</v>
      </c>
      <c r="M35" s="633"/>
      <c r="N35" s="633"/>
      <c r="O35" s="633" t="s">
        <v>371</v>
      </c>
      <c r="P35" s="633"/>
      <c r="Q35" s="633"/>
    </row>
    <row r="36" spans="8:17" x14ac:dyDescent="0.15">
      <c r="I36" s="328" t="s">
        <v>223</v>
      </c>
      <c r="J36" s="328" t="s">
        <v>224</v>
      </c>
      <c r="K36" s="328" t="s">
        <v>225</v>
      </c>
      <c r="L36" s="328" t="s">
        <v>223</v>
      </c>
      <c r="M36" s="328" t="s">
        <v>224</v>
      </c>
      <c r="N36" s="328" t="s">
        <v>225</v>
      </c>
      <c r="O36" s="328" t="s">
        <v>223</v>
      </c>
      <c r="P36" s="328" t="s">
        <v>224</v>
      </c>
      <c r="Q36" s="328" t="s">
        <v>225</v>
      </c>
    </row>
    <row r="37" spans="8:17" x14ac:dyDescent="0.15">
      <c r="H37" s="342" t="s">
        <v>361</v>
      </c>
      <c r="I37" s="343" t="str">
        <f>+‐35‐!C24</f>
        <v>…</v>
      </c>
      <c r="J37" s="343">
        <f>+‐35‐!D24</f>
        <v>8.6</v>
      </c>
      <c r="K37" s="343">
        <f>+‐35‐!E24</f>
        <v>7.2</v>
      </c>
      <c r="L37" s="344">
        <f>+‐35‐!F24</f>
        <v>10.8</v>
      </c>
      <c r="M37" s="344">
        <f>+‐35‐!G24</f>
        <v>8.1999999999999993</v>
      </c>
      <c r="N37" s="345">
        <f>+‐35‐!H24</f>
        <v>8</v>
      </c>
      <c r="O37" s="344">
        <f>+‐35‐!I24</f>
        <v>5.9</v>
      </c>
      <c r="P37" s="344">
        <f>+‐35‐!J24</f>
        <v>8.4</v>
      </c>
      <c r="Q37" s="345">
        <f>+‐35‐!K24</f>
        <v>8.4</v>
      </c>
    </row>
    <row r="38" spans="8:17" x14ac:dyDescent="0.15">
      <c r="H38" s="342" t="s">
        <v>362</v>
      </c>
      <c r="I38" s="343" t="str">
        <f>+‐35‐!C26</f>
        <v>…</v>
      </c>
      <c r="J38" s="343">
        <f>+‐35‐!D26</f>
        <v>0.6</v>
      </c>
      <c r="K38" s="343">
        <f>+‐35‐!E26</f>
        <v>1.1000000000000001</v>
      </c>
      <c r="L38" s="346">
        <f>+‐35‐!F26</f>
        <v>2.2000000000000002</v>
      </c>
      <c r="M38" s="346">
        <f>+‐35‐!G26</f>
        <v>1.9</v>
      </c>
      <c r="N38" s="208">
        <f>+‐35‐!H26</f>
        <v>2.2000000000000002</v>
      </c>
      <c r="O38" s="347">
        <f>+‐35‐!I26</f>
        <v>9</v>
      </c>
      <c r="P38" s="347">
        <f>+‐35‐!J26</f>
        <v>3.1</v>
      </c>
      <c r="Q38" s="348">
        <f>+‐35‐!K26</f>
        <v>2.9</v>
      </c>
    </row>
    <row r="39" spans="8:17" x14ac:dyDescent="0.15">
      <c r="H39" s="342" t="s">
        <v>363</v>
      </c>
      <c r="I39" s="349" t="str">
        <f>+‐35‐!C28</f>
        <v>…</v>
      </c>
      <c r="J39" s="349">
        <f>+‐35‐!D28</f>
        <v>4</v>
      </c>
      <c r="K39" s="349">
        <f>+‐35‐!E28</f>
        <v>6</v>
      </c>
      <c r="L39" s="350">
        <f>+‐35‐!F28</f>
        <v>1.6</v>
      </c>
      <c r="M39" s="350">
        <f>+‐35‐!G28</f>
        <v>1.3</v>
      </c>
      <c r="N39" s="351">
        <f>+‐35‐!H28</f>
        <v>3.8</v>
      </c>
      <c r="O39" s="350">
        <f>+‐35‐!I28</f>
        <v>11.5</v>
      </c>
      <c r="P39" s="350">
        <f>+‐35‐!J28</f>
        <v>3.9</v>
      </c>
      <c r="Q39" s="351">
        <f>+‐35‐!K28</f>
        <v>28.1</v>
      </c>
    </row>
    <row r="64" spans="1:8" x14ac:dyDescent="0.15">
      <c r="A64" s="1" t="s">
        <v>364</v>
      </c>
      <c r="H64" s="327" t="s">
        <v>587</v>
      </c>
    </row>
    <row r="65" spans="3:17" x14ac:dyDescent="0.15">
      <c r="C65" s="27"/>
      <c r="H65" s="335">
        <v>4</v>
      </c>
    </row>
    <row r="66" spans="3:17" x14ac:dyDescent="0.15">
      <c r="I66" s="327" t="s">
        <v>365</v>
      </c>
      <c r="J66" s="327" t="s">
        <v>366</v>
      </c>
      <c r="K66" s="327" t="s">
        <v>367</v>
      </c>
    </row>
    <row r="67" spans="3:17" x14ac:dyDescent="0.15">
      <c r="H67" s="352">
        <v>1</v>
      </c>
      <c r="I67" s="289">
        <f>+‐36‐!E15</f>
        <v>18.399999999999999</v>
      </c>
      <c r="J67" s="289">
        <f>+‐36‐!F15</f>
        <v>25</v>
      </c>
      <c r="K67" s="289">
        <f>+‐36‐!I15</f>
        <v>12.3</v>
      </c>
    </row>
    <row r="68" spans="3:17" x14ac:dyDescent="0.15">
      <c r="H68" s="352">
        <v>2</v>
      </c>
      <c r="I68" s="289">
        <f>+‐36‐!E16</f>
        <v>17.100000000000001</v>
      </c>
      <c r="J68" s="289">
        <f>+‐36‐!F16</f>
        <v>24.3</v>
      </c>
      <c r="K68" s="289">
        <f>+‐36‐!I16</f>
        <v>10.7</v>
      </c>
    </row>
    <row r="69" spans="3:17" x14ac:dyDescent="0.15">
      <c r="H69" s="352">
        <v>3</v>
      </c>
      <c r="I69" s="289">
        <f>+‐36‐!E17</f>
        <v>18.3</v>
      </c>
      <c r="J69" s="289">
        <f>+‐36‐!F17</f>
        <v>25</v>
      </c>
      <c r="K69" s="289">
        <f>+‐36‐!I17</f>
        <v>11.8</v>
      </c>
    </row>
    <row r="70" spans="3:17" x14ac:dyDescent="0.15">
      <c r="H70" s="352">
        <v>4</v>
      </c>
      <c r="I70" s="289">
        <f>+‐36‐!E18</f>
        <v>21.6</v>
      </c>
      <c r="J70" s="289">
        <f>+‐36‐!F18</f>
        <v>27.1</v>
      </c>
      <c r="K70" s="289">
        <f>+‐36‐!I18</f>
        <v>14.8</v>
      </c>
    </row>
    <row r="71" spans="3:17" x14ac:dyDescent="0.15">
      <c r="H71" s="352">
        <v>5</v>
      </c>
      <c r="I71" s="289">
        <f>+‐36‐!E19</f>
        <v>24.2</v>
      </c>
      <c r="J71" s="289">
        <f>+‐36‐!F19</f>
        <v>29.7</v>
      </c>
      <c r="K71" s="289">
        <f>+‐36‐!I19</f>
        <v>18.7</v>
      </c>
    </row>
    <row r="72" spans="3:17" x14ac:dyDescent="0.15">
      <c r="H72" s="352">
        <v>6</v>
      </c>
      <c r="I72" s="289">
        <f>+‐36‐!E20</f>
        <v>26.6</v>
      </c>
      <c r="J72" s="289">
        <f>+‐36‐!F20</f>
        <v>33.200000000000003</v>
      </c>
      <c r="K72" s="289">
        <f>+‐36‐!I20</f>
        <v>19.899999999999999</v>
      </c>
    </row>
    <row r="73" spans="3:17" x14ac:dyDescent="0.15">
      <c r="H73" s="352">
        <v>7</v>
      </c>
      <c r="I73" s="289">
        <f>+‐36‐!E21</f>
        <v>29.9</v>
      </c>
      <c r="J73" s="289">
        <f>+‐36‐!F21</f>
        <v>35.1</v>
      </c>
      <c r="K73" s="289">
        <f>+‐36‐!I21</f>
        <v>24.9</v>
      </c>
    </row>
    <row r="74" spans="3:17" x14ac:dyDescent="0.15">
      <c r="H74" s="352">
        <v>8</v>
      </c>
      <c r="I74" s="289">
        <f>+‐36‐!E22</f>
        <v>30.4</v>
      </c>
      <c r="J74" s="289">
        <f>+‐36‐!F22</f>
        <v>34.9</v>
      </c>
      <c r="K74" s="289">
        <f>+‐36‐!I22</f>
        <v>26.4</v>
      </c>
    </row>
    <row r="75" spans="3:17" x14ac:dyDescent="0.15">
      <c r="H75" s="352">
        <v>9</v>
      </c>
      <c r="I75" s="289">
        <f>+‐36‐!E23</f>
        <v>28.9</v>
      </c>
      <c r="J75" s="289">
        <f>+‐36‐!F23</f>
        <v>33.9</v>
      </c>
      <c r="K75" s="289">
        <f>+‐36‐!I23</f>
        <v>23</v>
      </c>
    </row>
    <row r="76" spans="3:17" x14ac:dyDescent="0.15">
      <c r="H76" s="352">
        <v>10</v>
      </c>
      <c r="I76" s="289">
        <f>+‐36‐!E24</f>
        <v>27</v>
      </c>
      <c r="J76" s="289">
        <f>+‐36‐!F24</f>
        <v>33</v>
      </c>
      <c r="K76" s="289">
        <f>+‐36‐!I24</f>
        <v>20</v>
      </c>
    </row>
    <row r="77" spans="3:17" x14ac:dyDescent="0.15">
      <c r="H77" s="352">
        <v>11</v>
      </c>
      <c r="I77" s="289">
        <f>+‐36‐!E25</f>
        <v>22.8</v>
      </c>
      <c r="J77" s="289">
        <f>+‐36‐!F25</f>
        <v>27.9</v>
      </c>
      <c r="K77" s="289">
        <f>+‐36‐!I25</f>
        <v>15.9</v>
      </c>
    </row>
    <row r="78" spans="3:17" x14ac:dyDescent="0.15">
      <c r="H78" s="352">
        <v>12</v>
      </c>
      <c r="I78" s="289">
        <f>+‐36‐!E26</f>
        <v>18</v>
      </c>
      <c r="J78" s="289">
        <f>+‐36‐!F26</f>
        <v>25.5</v>
      </c>
      <c r="K78" s="289">
        <f>+‐36‐!I26</f>
        <v>13.1</v>
      </c>
    </row>
    <row r="79" spans="3:17" x14ac:dyDescent="0.15">
      <c r="I79" s="349" t="s">
        <v>396</v>
      </c>
      <c r="J79" s="353">
        <f>‐36‐!E13</f>
        <v>23.600000000000005</v>
      </c>
      <c r="K79" s="354"/>
      <c r="L79" s="354"/>
      <c r="M79" s="355"/>
      <c r="N79" s="355"/>
    </row>
    <row r="80" spans="3:17" x14ac:dyDescent="0.15">
      <c r="I80" s="353"/>
      <c r="J80" s="353"/>
      <c r="K80" s="354"/>
      <c r="L80" s="354"/>
      <c r="M80" s="353"/>
      <c r="N80" s="354"/>
      <c r="O80" s="354"/>
      <c r="P80" s="355"/>
      <c r="Q80" s="355"/>
    </row>
    <row r="81" spans="1:20" x14ac:dyDescent="0.15">
      <c r="I81" s="353"/>
      <c r="J81" s="353"/>
      <c r="K81" s="354"/>
      <c r="L81" s="354"/>
      <c r="M81" s="353"/>
      <c r="N81" s="354"/>
      <c r="O81" s="354"/>
      <c r="P81" s="355"/>
      <c r="Q81" s="355"/>
    </row>
    <row r="82" spans="1:20" x14ac:dyDescent="0.15">
      <c r="I82" s="353"/>
      <c r="J82" s="353"/>
      <c r="K82" s="354"/>
      <c r="L82" s="354"/>
      <c r="M82" s="353"/>
      <c r="N82" s="354"/>
      <c r="O82" s="354"/>
      <c r="P82" s="355"/>
      <c r="Q82" s="355"/>
    </row>
    <row r="83" spans="1:20" x14ac:dyDescent="0.15">
      <c r="I83" s="353"/>
      <c r="J83" s="353"/>
      <c r="K83" s="354"/>
      <c r="L83" s="354"/>
      <c r="M83" s="353"/>
      <c r="N83" s="354"/>
      <c r="O83" s="356"/>
      <c r="P83" s="355"/>
      <c r="Q83" s="355"/>
    </row>
    <row r="84" spans="1:20" x14ac:dyDescent="0.15">
      <c r="I84" s="353"/>
      <c r="J84" s="353"/>
      <c r="K84" s="354"/>
      <c r="L84" s="354"/>
      <c r="M84" s="353"/>
      <c r="N84" s="354"/>
      <c r="O84" s="354"/>
      <c r="P84" s="355"/>
      <c r="Q84" s="355"/>
      <c r="R84" s="355"/>
    </row>
    <row r="85" spans="1:20" x14ac:dyDescent="0.15">
      <c r="I85" s="353"/>
      <c r="J85" s="353"/>
      <c r="K85" s="354"/>
      <c r="L85" s="356"/>
      <c r="M85" s="353"/>
      <c r="N85" s="354"/>
      <c r="O85" s="354"/>
      <c r="P85" s="355"/>
      <c r="Q85" s="355"/>
      <c r="R85" s="355"/>
    </row>
    <row r="86" spans="1:20" x14ac:dyDescent="0.15">
      <c r="I86" s="353"/>
      <c r="J86" s="353"/>
      <c r="K86" s="354"/>
      <c r="L86" s="354"/>
      <c r="M86" s="353"/>
      <c r="N86" s="354"/>
      <c r="O86" s="354"/>
      <c r="P86" s="355"/>
      <c r="Q86" s="355"/>
      <c r="R86" s="355"/>
    </row>
    <row r="87" spans="1:20" x14ac:dyDescent="0.15">
      <c r="I87" s="353"/>
      <c r="J87" s="353"/>
      <c r="K87" s="354"/>
      <c r="L87" s="354"/>
      <c r="M87" s="353"/>
      <c r="N87" s="354"/>
      <c r="O87" s="354"/>
      <c r="P87" s="355"/>
      <c r="Q87" s="355"/>
      <c r="R87" s="355"/>
      <c r="S87" s="13"/>
      <c r="T87" s="29"/>
    </row>
    <row r="88" spans="1:20" x14ac:dyDescent="0.15">
      <c r="I88" s="353"/>
      <c r="J88" s="353"/>
      <c r="K88" s="354"/>
      <c r="L88" s="354"/>
      <c r="M88" s="353"/>
      <c r="N88" s="354"/>
      <c r="O88" s="354"/>
      <c r="P88" s="355"/>
      <c r="Q88" s="355"/>
      <c r="R88" s="355"/>
      <c r="S88" s="13"/>
      <c r="T88" s="29"/>
    </row>
    <row r="89" spans="1:20" x14ac:dyDescent="0.15">
      <c r="I89" s="353"/>
      <c r="J89" s="353"/>
      <c r="K89" s="354"/>
      <c r="L89" s="354"/>
      <c r="M89" s="353"/>
      <c r="N89" s="354"/>
      <c r="O89" s="354"/>
      <c r="P89" s="355"/>
      <c r="Q89" s="355"/>
      <c r="R89" s="355"/>
      <c r="S89" s="13"/>
      <c r="T89" s="29"/>
    </row>
    <row r="90" spans="1:20" x14ac:dyDescent="0.15">
      <c r="I90" s="353"/>
      <c r="J90" s="353"/>
      <c r="K90" s="354"/>
      <c r="L90" s="354"/>
      <c r="M90" s="353"/>
      <c r="N90" s="354"/>
      <c r="O90" s="354"/>
      <c r="P90" s="355"/>
      <c r="Q90" s="355"/>
      <c r="R90" s="355"/>
      <c r="S90" s="13"/>
      <c r="T90" s="29"/>
    </row>
    <row r="91" spans="1:20" x14ac:dyDescent="0.15">
      <c r="H91" s="327" t="s">
        <v>586</v>
      </c>
      <c r="R91" s="355"/>
      <c r="S91" s="13"/>
      <c r="T91" s="29"/>
    </row>
    <row r="92" spans="1:20" x14ac:dyDescent="0.15">
      <c r="R92" s="355"/>
      <c r="S92" s="13"/>
      <c r="T92" s="29"/>
    </row>
    <row r="93" spans="1:20" x14ac:dyDescent="0.15">
      <c r="A93" s="1" t="s">
        <v>368</v>
      </c>
      <c r="G93" s="30"/>
      <c r="H93" s="335">
        <v>5</v>
      </c>
      <c r="R93" s="355"/>
      <c r="S93" s="13"/>
      <c r="T93" s="29"/>
    </row>
    <row r="94" spans="1:20" x14ac:dyDescent="0.15">
      <c r="G94" s="325"/>
      <c r="H94" s="357">
        <f>SUM(H95:H106)</f>
        <v>1907</v>
      </c>
      <c r="I94" s="358" t="s">
        <v>406</v>
      </c>
      <c r="R94" s="355"/>
      <c r="S94" s="13"/>
      <c r="T94" s="29"/>
    </row>
    <row r="95" spans="1:20" x14ac:dyDescent="0.15">
      <c r="B95" s="29"/>
      <c r="C95" s="31"/>
      <c r="D95" s="32"/>
      <c r="E95" s="29"/>
      <c r="G95" s="326"/>
      <c r="H95" s="289">
        <f>‐37‐!Q15</f>
        <v>92.5</v>
      </c>
      <c r="I95" s="359">
        <v>1</v>
      </c>
      <c r="R95" s="355"/>
      <c r="S95" s="23"/>
      <c r="T95" s="29"/>
    </row>
    <row r="96" spans="1:20" x14ac:dyDescent="0.15">
      <c r="G96" s="326"/>
      <c r="H96" s="289">
        <f>‐37‐!Q16</f>
        <v>84</v>
      </c>
      <c r="I96" s="359">
        <v>2</v>
      </c>
      <c r="R96" s="355"/>
      <c r="S96" s="29"/>
    </row>
    <row r="97" spans="7:19" x14ac:dyDescent="0.15">
      <c r="G97" s="326"/>
      <c r="H97" s="289">
        <f>‐37‐!Q17</f>
        <v>96.5</v>
      </c>
      <c r="I97" s="359">
        <v>3</v>
      </c>
      <c r="R97" s="360"/>
      <c r="S97" s="29"/>
    </row>
    <row r="98" spans="7:19" x14ac:dyDescent="0.15">
      <c r="G98" s="326"/>
      <c r="H98" s="289">
        <f>‐37‐!Q18</f>
        <v>67</v>
      </c>
      <c r="I98" s="359">
        <v>4</v>
      </c>
      <c r="R98" s="360"/>
      <c r="S98" s="29"/>
    </row>
    <row r="99" spans="7:19" x14ac:dyDescent="0.15">
      <c r="G99" s="326"/>
      <c r="H99" s="289">
        <f>‐37‐!Q19</f>
        <v>315.5</v>
      </c>
      <c r="I99" s="359">
        <v>5</v>
      </c>
    </row>
    <row r="100" spans="7:19" x14ac:dyDescent="0.15">
      <c r="G100" s="326"/>
      <c r="H100" s="289">
        <f>‐37‐!Q20</f>
        <v>444.5</v>
      </c>
      <c r="I100" s="359">
        <v>6</v>
      </c>
    </row>
    <row r="101" spans="7:19" x14ac:dyDescent="0.15">
      <c r="G101" s="326"/>
      <c r="H101" s="289">
        <f>‐37‐!Q21</f>
        <v>44</v>
      </c>
      <c r="I101" s="359">
        <v>7</v>
      </c>
    </row>
    <row r="102" spans="7:19" x14ac:dyDescent="0.15">
      <c r="G102" s="326"/>
      <c r="H102" s="289">
        <f>‐37‐!Q22</f>
        <v>56.5</v>
      </c>
      <c r="I102" s="359">
        <v>8</v>
      </c>
    </row>
    <row r="103" spans="7:19" x14ac:dyDescent="0.15">
      <c r="G103" s="326"/>
      <c r="H103" s="289">
        <f>‐37‐!Q23</f>
        <v>239.5</v>
      </c>
      <c r="I103" s="359">
        <v>9</v>
      </c>
    </row>
    <row r="104" spans="7:19" x14ac:dyDescent="0.15">
      <c r="G104" s="326"/>
      <c r="H104" s="289">
        <f>‐37‐!Q24</f>
        <v>270</v>
      </c>
      <c r="I104" s="359">
        <v>10</v>
      </c>
    </row>
    <row r="105" spans="7:19" x14ac:dyDescent="0.15">
      <c r="G105" s="326"/>
      <c r="H105" s="289">
        <f>‐37‐!Q25</f>
        <v>146.5</v>
      </c>
      <c r="I105" s="359">
        <v>11</v>
      </c>
    </row>
    <row r="106" spans="7:19" x14ac:dyDescent="0.15">
      <c r="G106" s="326"/>
      <c r="H106" s="289">
        <f>‐37‐!Q26</f>
        <v>50.5</v>
      </c>
      <c r="I106" s="359">
        <v>12</v>
      </c>
    </row>
    <row r="107" spans="7:19" x14ac:dyDescent="0.15">
      <c r="H107" s="361"/>
    </row>
  </sheetData>
  <sheetProtection sheet="1" objects="1" scenarios="1"/>
  <mergeCells count="6">
    <mergeCell ref="O35:Q35"/>
    <mergeCell ref="A1:F1"/>
    <mergeCell ref="K6:L6"/>
    <mergeCell ref="H12:I12"/>
    <mergeCell ref="I35:K35"/>
    <mergeCell ref="L35:N35"/>
  </mergeCells>
  <phoneticPr fontId="16"/>
  <printOptions horizontalCentered="1"/>
  <pageMargins left="0.59055118110236227" right="0.59055118110236227" top="0.59055118110236227" bottom="0.59055118110236227" header="0.51181102362204722" footer="0.39370078740157483"/>
  <pageSetup paperSize="9" orientation="portrait" useFirstPageNumber="1"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大道 雅穂</cp:lastModifiedBy>
  <cp:revision>13</cp:revision>
  <cp:lastPrinted>2018-03-13T00:41:10Z</cp:lastPrinted>
  <dcterms:created xsi:type="dcterms:W3CDTF">2002-03-18T02:28:28Z</dcterms:created>
  <dcterms:modified xsi:type="dcterms:W3CDTF">2018-03-13T00:44:47Z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