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activeTab="8"/>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‐31‐!$A$1:$H$34</definedName>
    <definedName name="_xlnm.Print_Area" localSheetId="1">‐32‐!$A$1:$I$65</definedName>
    <definedName name="_xlnm.Print_Area" localSheetId="2">‐33‐!$A$1:$K$49</definedName>
    <definedName name="_xlnm.Print_Area" localSheetId="3">‐34‐!$A$1:$F$38</definedName>
    <definedName name="_xlnm.Print_Area" localSheetId="4">‐35‐!$A$1:$K$43</definedName>
    <definedName name="_xlnm.Print_Area" localSheetId="5">‐36‐!$A$1:$O$50</definedName>
    <definedName name="_xlnm.Print_Area" localSheetId="6">‐37‐!$P$1:$AD$50</definedName>
    <definedName name="_xlnm.Print_Area" localSheetId="7">‐38‐!$A$1:$H$48</definedName>
    <definedName name="_xlnm.Print_Area" localSheetId="8">グラフ!$A$1:$F$120</definedName>
  </definedNames>
  <calcPr calcId="152511"/>
</workbook>
</file>

<file path=xl/calcChain.xml><?xml version="1.0" encoding="utf-8"?>
<calcChain xmlns="http://schemas.openxmlformats.org/spreadsheetml/2006/main">
  <c r="G39" i="3" l="1"/>
  <c r="J46" i="3"/>
  <c r="J45" i="3"/>
  <c r="J44" i="3"/>
  <c r="J43" i="3"/>
  <c r="J42" i="3"/>
  <c r="J41" i="3"/>
  <c r="J40" i="3"/>
  <c r="J39" i="3"/>
  <c r="J38" i="3"/>
  <c r="J37" i="3"/>
  <c r="J36" i="3"/>
  <c r="J35" i="3"/>
  <c r="J34" i="3"/>
  <c r="J33" i="3"/>
  <c r="J32" i="3"/>
  <c r="J31" i="3"/>
  <c r="J30" i="3"/>
  <c r="J29" i="3"/>
  <c r="H28" i="3"/>
  <c r="E28" i="3"/>
  <c r="J28" i="3" s="1"/>
  <c r="D28" i="3"/>
  <c r="C28" i="3"/>
  <c r="B21" i="3"/>
  <c r="G29" i="3" l="1"/>
  <c r="G35" i="3"/>
  <c r="G37" i="3"/>
  <c r="G41" i="3"/>
  <c r="G43" i="3"/>
  <c r="G45" i="3"/>
  <c r="G31" i="3"/>
  <c r="G30" i="3"/>
  <c r="G32" i="3"/>
  <c r="G34" i="3"/>
  <c r="G36" i="3"/>
  <c r="G38" i="3"/>
  <c r="G40" i="3"/>
  <c r="G42" i="3"/>
  <c r="G44" i="3"/>
  <c r="G46" i="3"/>
  <c r="G33" i="3"/>
  <c r="C19" i="2"/>
  <c r="G28" i="3" l="1"/>
  <c r="R43" i="6"/>
  <c r="R41" i="6"/>
  <c r="R39" i="6"/>
  <c r="AD37" i="6"/>
  <c r="AC37" i="6"/>
  <c r="AB37" i="6"/>
  <c r="AA37" i="6"/>
  <c r="Z37" i="6"/>
  <c r="Y37" i="6"/>
  <c r="X37" i="6"/>
  <c r="W37" i="6"/>
  <c r="V37" i="6"/>
  <c r="U37" i="6"/>
  <c r="T37" i="6"/>
  <c r="S37" i="6"/>
  <c r="S37" i="7"/>
  <c r="B41" i="7"/>
  <c r="B37" i="7"/>
  <c r="M13" i="7"/>
  <c r="O13" i="7" s="1"/>
  <c r="L13" i="7"/>
  <c r="I13" i="7"/>
  <c r="K13" i="7" s="1"/>
  <c r="F13" i="7"/>
  <c r="H13" i="7" s="1"/>
  <c r="E13" i="7"/>
  <c r="B13" i="7"/>
  <c r="AD13" i="6"/>
  <c r="AC13" i="6"/>
  <c r="V13" i="6"/>
  <c r="W13" i="6" s="1"/>
  <c r="U13" i="6"/>
  <c r="R13" i="6"/>
  <c r="S13" i="6" s="1"/>
  <c r="Q13" i="6"/>
  <c r="R37" i="6" l="1"/>
  <c r="J13" i="7"/>
  <c r="N13" i="7"/>
  <c r="G13" i="7"/>
  <c r="T13" i="6"/>
  <c r="Y13" i="6"/>
  <c r="Z13" i="6"/>
  <c r="B20" i="3"/>
  <c r="K19" i="3"/>
  <c r="B19" i="3"/>
  <c r="K18" i="3"/>
  <c r="B18" i="3"/>
  <c r="B8" i="3"/>
  <c r="B7" i="3"/>
  <c r="B6" i="3" l="1"/>
  <c r="B5" i="3"/>
  <c r="B4" i="3"/>
  <c r="AD37" i="7" l="1"/>
  <c r="AC37" i="7"/>
  <c r="AB37" i="7"/>
  <c r="AA37" i="7"/>
  <c r="Z37" i="7"/>
  <c r="Y37" i="7"/>
  <c r="X37" i="7"/>
  <c r="W37" i="7"/>
  <c r="V37" i="7"/>
  <c r="U37" i="7"/>
  <c r="T37" i="7"/>
  <c r="M13" i="6" l="1"/>
  <c r="L13" i="6"/>
  <c r="I13" i="6"/>
  <c r="F13" i="6"/>
  <c r="Q13" i="7"/>
  <c r="U13" i="7"/>
  <c r="V13" i="7"/>
  <c r="Y13" i="7" l="1"/>
  <c r="W13" i="7"/>
  <c r="G13" i="6"/>
  <c r="H13" i="6"/>
  <c r="N13" i="6"/>
  <c r="J13" i="6"/>
  <c r="O13" i="6"/>
  <c r="Z13" i="7"/>
  <c r="K13" i="6"/>
  <c r="B13" i="6"/>
  <c r="R13" i="7"/>
  <c r="T13" i="7" l="1"/>
  <c r="S13" i="7"/>
  <c r="R43" i="7" l="1"/>
  <c r="R41" i="7"/>
  <c r="R39" i="7"/>
  <c r="R37" i="7"/>
  <c r="AD13" i="7"/>
  <c r="AC13" i="7"/>
  <c r="C17" i="3" l="1"/>
  <c r="B17" i="3"/>
  <c r="L11" i="2" l="1"/>
  <c r="C9" i="2" s="1"/>
  <c r="M11" i="2"/>
  <c r="D9" i="2" s="1"/>
  <c r="N11" i="2"/>
  <c r="E9" i="2" s="1"/>
  <c r="O11" i="2"/>
  <c r="F9" i="2" s="1"/>
  <c r="P11" i="2"/>
  <c r="G9" i="2" s="1"/>
  <c r="Q11" i="2"/>
  <c r="H9" i="2" s="1"/>
  <c r="R11" i="2"/>
  <c r="I9" i="2" s="1"/>
  <c r="S11" i="2" l="1"/>
  <c r="B9" i="2"/>
  <c r="C12" i="2" s="1"/>
  <c r="H28" i="1"/>
  <c r="G28" i="1"/>
  <c r="F28" i="1"/>
  <c r="E28" i="1"/>
  <c r="C28" i="1"/>
  <c r="D28" i="1"/>
  <c r="F12" i="2" l="1"/>
  <c r="B12" i="2"/>
  <c r="D12" i="2"/>
  <c r="G12" i="2"/>
  <c r="I12" i="2"/>
  <c r="H12" i="2"/>
  <c r="E12" i="2"/>
  <c r="C16" i="8"/>
  <c r="B37" i="6" l="1"/>
  <c r="J37" i="9"/>
  <c r="E13" i="6"/>
  <c r="J79" i="9" s="1"/>
  <c r="H96" i="9" l="1"/>
  <c r="H97" i="9"/>
  <c r="H98" i="9"/>
  <c r="H99" i="9"/>
  <c r="H100" i="9"/>
  <c r="H101" i="9"/>
  <c r="H102" i="9"/>
  <c r="H103" i="9"/>
  <c r="H104" i="9"/>
  <c r="H105" i="9"/>
  <c r="H106" i="9"/>
  <c r="H95" i="9"/>
  <c r="B28" i="1"/>
  <c r="H4" i="9"/>
  <c r="I4" i="9"/>
  <c r="J4" i="9"/>
  <c r="K4" i="9"/>
  <c r="L4" i="9"/>
  <c r="M4" i="9"/>
  <c r="N4" i="9"/>
  <c r="I13" i="9"/>
  <c r="I14" i="9"/>
  <c r="I37" i="9"/>
  <c r="K37" i="9"/>
  <c r="L37" i="9"/>
  <c r="M37" i="9"/>
  <c r="N37" i="9"/>
  <c r="O37" i="9"/>
  <c r="P37" i="9"/>
  <c r="Q37" i="9"/>
  <c r="I38" i="9"/>
  <c r="J38" i="9"/>
  <c r="K38" i="9"/>
  <c r="L38" i="9"/>
  <c r="M38" i="9"/>
  <c r="N38" i="9"/>
  <c r="O38" i="9"/>
  <c r="P38" i="9"/>
  <c r="Q38" i="9"/>
  <c r="I39" i="9"/>
  <c r="J39" i="9"/>
  <c r="K39" i="9"/>
  <c r="L39" i="9"/>
  <c r="M39" i="9"/>
  <c r="N39" i="9"/>
  <c r="O39" i="9"/>
  <c r="P39" i="9"/>
  <c r="Q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G4" i="9" l="1"/>
  <c r="H5" i="9" s="1"/>
  <c r="E30" i="1"/>
  <c r="D30" i="1"/>
  <c r="G30" i="1"/>
  <c r="F30" i="1"/>
  <c r="C30" i="1"/>
  <c r="B30" i="1"/>
  <c r="H30" i="1"/>
  <c r="J28" i="1"/>
  <c r="O4" i="9"/>
  <c r="I15" i="9"/>
  <c r="J14" i="9" s="1"/>
  <c r="H94" i="9"/>
  <c r="J13" i="9" l="1"/>
  <c r="K5" i="9"/>
  <c r="J5" i="9"/>
  <c r="M5" i="9"/>
  <c r="N5" i="9"/>
  <c r="I5" i="9"/>
  <c r="L5" i="9"/>
  <c r="O5" i="9" l="1"/>
  <c r="G5" i="9"/>
</calcChain>
</file>

<file path=xl/comments1.xml><?xml version="1.0" encoding="utf-8"?>
<comments xmlns="http://schemas.openxmlformats.org/spreadsheetml/2006/main">
  <authors>
    <author>情報政策課</author>
  </authors>
  <commentList>
    <comment ref="B28" authorId="0" shapeId="0">
      <text>
        <r>
          <rPr>
            <b/>
            <sz val="9"/>
            <color indexed="81"/>
            <rFont val="ＭＳ Ｐゴシック"/>
            <family val="3"/>
            <charset val="128"/>
          </rPr>
          <t>総務課が把握している面積と相違あり（報告時期等保留）。　　　　国土地理院数値と合わせる。</t>
        </r>
      </text>
    </comment>
    <comment ref="H28" authorId="0" shapeId="0">
      <text>
        <r>
          <rPr>
            <b/>
            <sz val="9"/>
            <color indexed="81"/>
            <rFont val="ＭＳ Ｐゴシック"/>
            <family val="3"/>
            <charset val="128"/>
          </rPr>
          <t xml:space="preserve">1.74+0.18（H23）+0.03（H24)
</t>
        </r>
      </text>
    </comment>
  </commentList>
</comments>
</file>

<file path=xl/comments2.xml><?xml version="1.0" encoding="utf-8"?>
<comments xmlns="http://schemas.openxmlformats.org/spreadsheetml/2006/main">
  <authors>
    <author>島袋 若奈</author>
  </authors>
  <commentList>
    <comment ref="D8" authorId="0" shapeId="0">
      <text>
        <r>
          <rPr>
            <b/>
            <sz val="11"/>
            <color indexed="81"/>
            <rFont val="ＭＳ Ｐゴシック"/>
            <family val="3"/>
            <charset val="128"/>
          </rPr>
          <t>変更があれば朱書きにて訂正をお願いします。</t>
        </r>
      </text>
    </comment>
  </commentList>
</comments>
</file>

<file path=xl/comments3.xml><?xml version="1.0" encoding="utf-8"?>
<comments xmlns="http://schemas.openxmlformats.org/spreadsheetml/2006/main">
  <authors>
    <author>tedako</author>
  </authors>
  <commentList>
    <comment ref="D5" authorId="0" shapeId="0">
      <text>
        <r>
          <rPr>
            <b/>
            <sz val="9"/>
            <color indexed="81"/>
            <rFont val="ＭＳ Ｐゴシック"/>
            <family val="3"/>
            <charset val="128"/>
          </rPr>
          <t>Ｈ24.12.28　回答通知</t>
        </r>
        <r>
          <rPr>
            <sz val="9"/>
            <color indexed="81"/>
            <rFont val="ＭＳ Ｐゴシック"/>
            <family val="3"/>
            <charset val="128"/>
          </rPr>
          <t xml:space="preserve">
花見橋以外は、県の測定値を参考にしているため、実際の測定地点の数値結果のみを回答。
</t>
        </r>
      </text>
    </comment>
  </commentList>
</comments>
</file>

<file path=xl/sharedStrings.xml><?xml version="1.0" encoding="utf-8"?>
<sst xmlns="http://schemas.openxmlformats.org/spreadsheetml/2006/main" count="1054" uniqueCount="621">
  <si>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</si>
  <si>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</si>
  <si>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</si>
  <si>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</si>
  <si>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</si>
  <si>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</si>
  <si>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</si>
  <si>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</si>
  <si>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</si>
  <si>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</si>
  <si>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</si>
  <si>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</si>
  <si>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</si>
  <si>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</si>
  <si>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</si>
  <si>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</si>
  <si>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</si>
  <si>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</si>
  <si>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</si>
  <si>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</si>
  <si>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</si>
  <si>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</si>
  <si>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</si>
  <si>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</si>
  <si>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</si>
  <si>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</si>
  <si>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</si>
  <si>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</si>
  <si>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</si>
  <si>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</si>
  <si>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</si>
  <si>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</si>
  <si>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</si>
  <si>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</si>
  <si>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</si>
  <si>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</si>
  <si>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</si>
  <si>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</si>
  <si>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</si>
  <si>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</si>
  <si>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</si>
  <si>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</si>
  <si>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</si>
  <si>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</si>
  <si>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</si>
  <si>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</si>
  <si>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</si>
  <si>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</si>
  <si>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</si>
  <si>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</si>
  <si>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</si>
  <si>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</si>
  <si>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</si>
  <si>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</si>
  <si>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</si>
  <si>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</si>
  <si>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</si>
  <si>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</si>
  <si>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</si>
  <si>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</si>
  <si>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</si>
  <si>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</si>
  <si>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</si>
  <si>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</si>
  <si>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</si>
  <si>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</si>
  <si>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</si>
  <si>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</si>
  <si>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</si>
  <si>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</si>
  <si>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</si>
  <si>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</si>
  <si>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</si>
  <si>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</si>
  <si>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</si>
  <si>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</si>
  <si>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</si>
  <si>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</si>
  <si>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</si>
  <si>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</si>
  <si>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</si>
  <si>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</si>
  <si>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</si>
  <si>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</si>
  <si>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</si>
  <si>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</si>
  <si>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</si>
  <si>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</si>
  <si>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</si>
  <si>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</si>
  <si>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</si>
  <si>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</si>
  <si>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</si>
  <si>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</si>
  <si>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</si>
  <si>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</si>
  <si>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</si>
  <si>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</si>
  <si>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</si>
  <si>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</si>
  <si>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</si>
  <si>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</si>
  <si>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</si>
  <si>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</si>
  <si>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</si>
  <si>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</si>
  <si>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</si>
  <si>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</si>
  <si>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</si>
  <si>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</si>
  <si>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</si>
  <si>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</si>
  <si>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</si>
  <si>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</si>
  <si>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</si>
  <si>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</si>
  <si>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</si>
  <si>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</si>
  <si>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</si>
  <si>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</si>
  <si>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</si>
  <si>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</si>
  <si>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</si>
  <si>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</si>
  <si>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</si>
  <si>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</si>
  <si>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</si>
  <si>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</si>
  <si>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</si>
  <si>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</si>
  <si>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</si>
  <si>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</si>
  <si>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</si>
  <si>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</si>
  <si>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</si>
  <si>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</si>
  <si>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</si>
  <si>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</si>
  <si>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</si>
  <si>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</si>
  <si>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</si>
  <si>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</si>
  <si>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</si>
  <si>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</si>
  <si>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</si>
  <si>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</si>
  <si>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</si>
  <si>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</si>
  <si>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</si>
  <si>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</si>
  <si>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</si>
  <si>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</si>
  <si>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</si>
  <si>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</si>
  <si>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</si>
  <si>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</si>
  <si>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</si>
  <si>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</si>
  <si>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</si>
  <si>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</si>
  <si>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</si>
  <si>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</si>
  <si>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</si>
  <si>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</si>
  <si>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</si>
  <si>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</si>
  <si>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（注）農地法の許可あるいは届出を要しないものは除いた。</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</si>
  <si>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</si>
  <si>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</si>
  <si>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</si>
  <si>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</si>
  <si>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</si>
  <si>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</si>
  <si>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</si>
  <si>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</si>
  <si>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</si>
  <si>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</si>
  <si>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</si>
  <si>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</si>
  <si>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</si>
  <si>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</si>
  <si>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</si>
  <si>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</si>
  <si>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</si>
  <si>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</si>
  <si>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</si>
  <si>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</si>
  <si>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</si>
  <si>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</si>
  <si>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</si>
  <si>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</si>
  <si>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</si>
  <si>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</si>
  <si>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</si>
  <si>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</si>
  <si>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</si>
  <si>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</si>
  <si>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</si>
  <si>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</si>
  <si>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</si>
  <si>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</si>
  <si>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</si>
  <si>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</si>
  <si>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</si>
  <si>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</si>
  <si>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</si>
  <si>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</si>
  <si>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</si>
  <si>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</si>
  <si>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</si>
  <si>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</si>
  <si>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</si>
  <si>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</si>
  <si>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</si>
  <si>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</si>
  <si>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</si>
  <si>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</si>
  <si>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</si>
  <si>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</si>
  <si>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</si>
  <si>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</si>
  <si>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</si>
  <si>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</si>
  <si>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</si>
  <si>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</si>
  <si>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</si>
  <si>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</si>
  <si>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</si>
  <si>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</si>
  <si>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</si>
  <si>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</si>
  <si>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</si>
  <si>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</si>
  <si>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</si>
  <si>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</si>
  <si>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</si>
  <si>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</si>
  <si>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</si>
  <si>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</si>
  <si>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</si>
  <si>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</si>
  <si>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</si>
  <si>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</si>
  <si>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</si>
  <si>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</si>
  <si>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</si>
  <si>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</si>
  <si>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</si>
  <si>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</si>
  <si>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</si>
  <si>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</si>
  <si>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</si>
  <si>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</si>
  <si>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</si>
  <si>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</si>
  <si>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</si>
  <si>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</si>
  <si>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</si>
  <si>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</si>
  <si>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</si>
  <si>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</si>
  <si>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</si>
  <si>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</si>
  <si>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</si>
  <si>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</si>
  <si>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</si>
  <si>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</si>
  <si>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</si>
  <si>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</si>
  <si>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</si>
  <si>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</si>
  <si>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</si>
  <si>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</si>
  <si>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</si>
  <si>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</si>
  <si>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</si>
  <si>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</si>
  <si>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</si>
  <si>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</si>
  <si>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</si>
  <si>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</si>
  <si>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</si>
  <si>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</si>
  <si>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</si>
  <si>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</si>
  <si>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</si>
  <si>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</si>
  <si>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</si>
  <si>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</si>
  <si>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</si>
  <si>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</si>
  <si>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</si>
  <si>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</si>
  <si>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</si>
  <si>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</si>
  <si>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</si>
  <si>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</si>
  <si>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</si>
  <si>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</si>
  <si>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</si>
  <si>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</si>
  <si>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</si>
  <si>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xml:space="preserve">　 　「０」は表示単位に満たないものである。 　   </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</si>
  <si>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</si>
  <si>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</si>
  <si>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</si>
  <si>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</si>
  <si>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</si>
  <si>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</si>
  <si>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</si>
  <si>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</si>
  <si>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</si>
  <si>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</si>
  <si>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</si>
  <si>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</si>
  <si>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</si>
  <si>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</si>
  <si>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</si>
  <si>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</si>
  <si>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</si>
  <si>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</si>
  <si>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</si>
  <si>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</si>
  <si>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</si>
  <si>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</si>
  <si>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</si>
  <si>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</si>
  <si>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</si>
  <si>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</si>
  <si>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</si>
  <si>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</si>
  <si>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</si>
  <si>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</si>
  <si>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</si>
  <si>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</si>
  <si>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</si>
  <si>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</si>
  <si>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</si>
  <si>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</si>
  <si>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</si>
  <si>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</si>
  <si>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</si>
  <si>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</si>
  <si>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</si>
  <si>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</si>
  <si>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</si>
  <si>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</si>
  <si>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</si>
  <si>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</si>
  <si>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</si>
  <si>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</si>
  <si>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</si>
  <si>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</si>
  <si>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</si>
  <si>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</si>
  <si>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</si>
  <si>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</si>
  <si>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</si>
  <si>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</si>
  <si>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</si>
  <si>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</si>
  <si>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</si>
  <si>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</si>
  <si>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</si>
  <si>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</si>
  <si>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</si>
  <si>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</si>
  <si>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</si>
  <si>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</si>
  <si>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6"/>
  </si>
  <si>
    <t>小湾川</t>
    <rPh sb="0" eb="1">
      <t>コ</t>
    </rPh>
    <rPh sb="1" eb="2">
      <t>ワン</t>
    </rPh>
    <rPh sb="2" eb="3">
      <t>カワ</t>
    </rPh>
    <phoneticPr fontId="16"/>
  </si>
  <si>
    <t>牧港川</t>
    <rPh sb="0" eb="1">
      <t>マキ</t>
    </rPh>
    <rPh sb="1" eb="2">
      <t>ミナト</t>
    </rPh>
    <rPh sb="2" eb="3">
      <t>カワ</t>
    </rPh>
    <phoneticPr fontId="16"/>
  </si>
  <si>
    <t>計</t>
    <rPh sb="0" eb="1">
      <t>ケイ</t>
    </rPh>
    <phoneticPr fontId="16"/>
  </si>
  <si>
    <t>無臭</t>
    <rPh sb="0" eb="2">
      <t>ムシュウ</t>
    </rPh>
    <phoneticPr fontId="16"/>
  </si>
  <si>
    <t>無色</t>
    <rPh sb="0" eb="2">
      <t>ムショク</t>
    </rPh>
    <phoneticPr fontId="16"/>
  </si>
  <si>
    <t>30以上</t>
    <rPh sb="2" eb="4">
      <t>イジョウ</t>
    </rPh>
    <phoneticPr fontId="16"/>
  </si>
  <si>
    <t>　西洲３丁目</t>
    <rPh sb="1" eb="2">
      <t>ニシ</t>
    </rPh>
    <rPh sb="2" eb="3">
      <t>シュウ</t>
    </rPh>
    <rPh sb="4" eb="6">
      <t>チョウメ</t>
    </rPh>
    <phoneticPr fontId="16"/>
  </si>
  <si>
    <t>緑地</t>
    <rPh sb="0" eb="2">
      <t>リョクチ</t>
    </rPh>
    <phoneticPr fontId="16"/>
  </si>
  <si>
    <t xml:space="preserve">  牧港４丁目</t>
    <rPh sb="2" eb="3">
      <t>マキ</t>
    </rPh>
    <rPh sb="3" eb="4">
      <t>ミナト</t>
    </rPh>
    <phoneticPr fontId="16"/>
  </si>
  <si>
    <t>北北東</t>
    <rPh sb="0" eb="3">
      <t>ホクホクトウ</t>
    </rPh>
    <phoneticPr fontId="16"/>
  </si>
  <si>
    <t>最大風速
10m/s≦
の日数</t>
    <phoneticPr fontId="16"/>
  </si>
  <si>
    <t>経塚</t>
    <rPh sb="0" eb="2">
      <t>キョウヅカ</t>
    </rPh>
    <phoneticPr fontId="16"/>
  </si>
  <si>
    <t>（単位：千㎡）</t>
    <rPh sb="4" eb="5">
      <t>セン</t>
    </rPh>
    <phoneticPr fontId="16"/>
  </si>
  <si>
    <t>牧港補給地区</t>
    <rPh sb="0" eb="1">
      <t>マキ</t>
    </rPh>
    <rPh sb="1" eb="2">
      <t>ミナト</t>
    </rPh>
    <rPh sb="2" eb="4">
      <t>ホキュウ</t>
    </rPh>
    <rPh sb="4" eb="6">
      <t>チク</t>
    </rPh>
    <phoneticPr fontId="16"/>
  </si>
  <si>
    <t>3</t>
  </si>
  <si>
    <t>4</t>
  </si>
  <si>
    <t>5</t>
  </si>
  <si>
    <t>6</t>
  </si>
  <si>
    <t>7</t>
  </si>
  <si>
    <t>8</t>
  </si>
  <si>
    <t>9</t>
  </si>
  <si>
    <t>10</t>
  </si>
  <si>
    <t>11</t>
  </si>
  <si>
    <t>（２）用途別農地転用面積（Ｐ33参照）</t>
  </si>
  <si>
    <t>（１）地目別土地面積（Ｐ33参照）</t>
  </si>
  <si>
    <t>年平均気温</t>
    <rPh sb="0" eb="1">
      <t>ネン</t>
    </rPh>
    <rPh sb="1" eb="3">
      <t>ヘイキン</t>
    </rPh>
    <rPh sb="3" eb="5">
      <t>キオン</t>
    </rPh>
    <phoneticPr fontId="16"/>
  </si>
  <si>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6"/>
  </si>
  <si>
    <t>台風発生数
(平年値）</t>
    <rPh sb="9" eb="11">
      <t>ヘイネン</t>
    </rPh>
    <rPh sb="11" eb="12">
      <t>チ</t>
    </rPh>
    <phoneticPr fontId="16"/>
  </si>
  <si>
    <t>（注）総面積は、国土交通省国土地理院の「全国都道府県市区町村別面積調」である。</t>
  </si>
  <si>
    <t>　　　その他は、総面積から畑、宅地（事業所敷地を含む）、野原、池沼（車海老養殖場含む）、</t>
  </si>
  <si>
    <t>東</t>
    <rPh sb="0" eb="1">
      <t>ヒガシ</t>
    </rPh>
    <phoneticPr fontId="16"/>
  </si>
  <si>
    <t>南東</t>
    <rPh sb="0" eb="2">
      <t>ナントウ</t>
    </rPh>
    <phoneticPr fontId="16"/>
  </si>
  <si>
    <t>北北東</t>
    <rPh sb="0" eb="1">
      <t>キタ</t>
    </rPh>
    <rPh sb="1" eb="2">
      <t>キタ</t>
    </rPh>
    <rPh sb="2" eb="3">
      <t>ヒガシ</t>
    </rPh>
    <phoneticPr fontId="16"/>
  </si>
  <si>
    <t>　　　　　　　　　 総務課　　　(24年度～）</t>
    <rPh sb="10" eb="13">
      <t>ソウムカ</t>
    </rPh>
    <rPh sb="19" eb="21">
      <t>ネンド</t>
    </rPh>
    <phoneticPr fontId="16"/>
  </si>
  <si>
    <t>資料：西海岸開発課(～23年度）</t>
    <rPh sb="3" eb="6">
      <t>ニシカイガン</t>
    </rPh>
    <rPh sb="6" eb="9">
      <t>カイハツカ</t>
    </rPh>
    <rPh sb="13" eb="15">
      <t>ネンド</t>
    </rPh>
    <phoneticPr fontId="16"/>
  </si>
  <si>
    <t>年間降水量</t>
    <rPh sb="0" eb="2">
      <t>ネンカン</t>
    </rPh>
    <rPh sb="2" eb="5">
      <t>コウスイリョウ</t>
    </rPh>
    <phoneticPr fontId="16"/>
  </si>
  <si>
    <t>総面積</t>
    <rPh sb="0" eb="3">
      <t>ソウメンセキ</t>
    </rPh>
    <phoneticPr fontId="16"/>
  </si>
  <si>
    <t>ＳＳ</t>
    <phoneticPr fontId="16"/>
  </si>
  <si>
    <t>(1)地目別土地面積</t>
    <phoneticPr fontId="16"/>
  </si>
  <si>
    <t>ＤＯ</t>
    <phoneticPr fontId="16"/>
  </si>
  <si>
    <t xml:space="preserve">（注）全て２級河川である。                                                               </t>
    <phoneticPr fontId="16"/>
  </si>
  <si>
    <t xml:space="preserve">      流路延長は２級河川指定延長である。 </t>
    <phoneticPr fontId="16"/>
  </si>
  <si>
    <t>　　  水位は、各観測所で設けている基準面から水面までの高さであるため、マイナスになる場合もある。</t>
    <phoneticPr fontId="16"/>
  </si>
  <si>
    <t xml:space="preserve">  　　 　　　 　酸素量のこと。　（５㎎/ ℓ以上でフナ、コイの棲息は不可能、　10㎎/ ℓ</t>
    <phoneticPr fontId="16"/>
  </si>
  <si>
    <t xml:space="preserve">   　　　　　　以上になると臭気が発生する）</t>
    <phoneticPr fontId="16"/>
  </si>
  <si>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6"/>
  </si>
  <si>
    <t>１．水素イオン濃度　 （ｐＨ）・　・　・ 酸性＜ｐＨ＝７＜アルカリ性</t>
    <phoneticPr fontId="16"/>
  </si>
  <si>
    <t>２．生物化学的酸素要求量（Ｂ Ｏ Ｄ）・</t>
    <phoneticPr fontId="16"/>
  </si>
  <si>
    <t xml:space="preserve">         　      </t>
    <phoneticPr fontId="16"/>
  </si>
  <si>
    <t xml:space="preserve">  　　　         </t>
    <phoneticPr fontId="16"/>
  </si>
  <si>
    <t>４．浮遊物質量 （Ｓ Ｓ） ・  ・  ・  ・</t>
    <phoneticPr fontId="16"/>
  </si>
  <si>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6"/>
  </si>
  <si>
    <t xml:space="preserve"> ２．降水日数（1.0㎜以上の日降水量が観測された日数）           </t>
    <rPh sb="12" eb="14">
      <t>イジョウ</t>
    </rPh>
    <phoneticPr fontId="16"/>
  </si>
  <si>
    <t>合　計</t>
    <phoneticPr fontId="16"/>
  </si>
  <si>
    <t>最　   大</t>
    <phoneticPr fontId="16"/>
  </si>
  <si>
    <t>月</t>
    <phoneticPr fontId="16"/>
  </si>
  <si>
    <t>日</t>
    <phoneticPr fontId="16"/>
  </si>
  <si>
    <t>2</t>
    <phoneticPr fontId="16"/>
  </si>
  <si>
    <t>12</t>
    <phoneticPr fontId="16"/>
  </si>
  <si>
    <t>雷 日 数</t>
    <phoneticPr fontId="16"/>
  </si>
  <si>
    <t>霧 日 数</t>
    <phoneticPr fontId="16"/>
  </si>
  <si>
    <t xml:space="preserve"> ３．雷日数(雷鳴が並以上及び雷光を伴う雷鳴が観測された日数）</t>
    <phoneticPr fontId="16"/>
  </si>
  <si>
    <t xml:space="preserve"> ４．霧日数(霧が発生した日数）                                 </t>
    <phoneticPr fontId="16"/>
  </si>
  <si>
    <t>（単位：ha・人）</t>
    <phoneticPr fontId="16"/>
  </si>
  <si>
    <t>平成９年５月14日</t>
    <phoneticPr fontId="16"/>
  </si>
  <si>
    <t>（注）計数は四捨五入のため、符合しないことがある。</t>
    <phoneticPr fontId="16"/>
  </si>
  <si>
    <t>　　　「０」は表示単位に満たないものである。</t>
    <phoneticPr fontId="16"/>
  </si>
  <si>
    <t>東経127°42′54"</t>
    <phoneticPr fontId="16"/>
  </si>
  <si>
    <t>北緯 26°16′29"</t>
    <phoneticPr fontId="16"/>
  </si>
  <si>
    <t>（注）(1)農地面積は平成25年1月1日調査の農地台帳面積である。</t>
    <phoneticPr fontId="16"/>
  </si>
  <si>
    <t>ｐＨ</t>
    <phoneticPr fontId="16"/>
  </si>
  <si>
    <t>一の橋</t>
    <rPh sb="0" eb="1">
      <t>イチ</t>
    </rPh>
    <rPh sb="2" eb="3">
      <t>ハシ</t>
    </rPh>
    <phoneticPr fontId="16"/>
  </si>
  <si>
    <t>平成橋</t>
    <rPh sb="0" eb="2">
      <t>ヘイセイ</t>
    </rPh>
    <rPh sb="2" eb="3">
      <t>ハシ</t>
    </rPh>
    <phoneticPr fontId="16"/>
  </si>
  <si>
    <t>～8.4</t>
    <phoneticPr fontId="16"/>
  </si>
  <si>
    <t>有機生物質が微生物によって生物化学的に酸化される際に消費される酸素量のこと。（５㎎/ ℓ以上でフナ、コイの棲息は不可能、10㎎/ ℓ以上になると臭気が発生する）</t>
    <phoneticPr fontId="16"/>
  </si>
  <si>
    <t>水に溶けない懸濁性の物質のことで、この沈殿物が有機物であれば分解するのにＤＯを消費して水中生物に悪い影響を与える。
（ヘドロやメタンガスの発生の原因となる）</t>
    <phoneticPr fontId="16"/>
  </si>
  <si>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6"/>
  </si>
  <si>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6"/>
  </si>
  <si>
    <t xml:space="preserve">(8) 有感地震（震度計を用いて観測）、地震回数は沖縄気象台で観測した回数。 </t>
    <phoneticPr fontId="16"/>
  </si>
  <si>
    <t>調 整 区 域</t>
    <phoneticPr fontId="16"/>
  </si>
  <si>
    <t>市 街 化 区 域</t>
    <phoneticPr fontId="16"/>
  </si>
  <si>
    <t>農 地 面 積</t>
    <phoneticPr fontId="16"/>
  </si>
  <si>
    <t xml:space="preserve"> (1)「海面気圧」は年または月の平均値である。</t>
    <phoneticPr fontId="16"/>
  </si>
  <si>
    <t xml:space="preserve"> (3)「平均湿度」は年または月の平均値、「最小湿度」はその期間中の最小の値である。</t>
    <phoneticPr fontId="16"/>
  </si>
  <si>
    <t xml:space="preserve"> (4) ＊は、極値の起日が複数存在する場合に表す。</t>
    <phoneticPr fontId="16"/>
  </si>
  <si>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6"/>
  </si>
  <si>
    <t xml:space="preserve"> (2)「平均気温」は年または月の平均値、「最高気温」、「最低気温」はそれぞれの期間中の最高の値、</t>
    <phoneticPr fontId="16"/>
  </si>
  <si>
    <t>　　  最低の値を示している。</t>
    <phoneticPr fontId="16"/>
  </si>
  <si>
    <t>(7)「最多風向」は年または月の期間中最も多い風向である。</t>
    <phoneticPr fontId="16"/>
  </si>
  <si>
    <t>(5) 降水量の「合計」は、その年または月の降水量の合計値､「最大日量」はその期間中の日降水量（０時～24</t>
    <phoneticPr fontId="16"/>
  </si>
  <si>
    <t xml:space="preserve"> 　 時まで合計値）の内最大の値である。</t>
    <phoneticPr fontId="16"/>
  </si>
  <si>
    <t>(6) 風速の「平均」は年または月の平均値、「最大」はその期間中の10分平均風速の最大の値である。</t>
    <phoneticPr fontId="16"/>
  </si>
  <si>
    <t>(7)「最多風向」は年または月の期間中最も多い風向である。</t>
    <phoneticPr fontId="16"/>
  </si>
  <si>
    <t xml:space="preserve">(8) 有感地震（震度計を用いて観測）、地震回数は沖縄気象台で観測した回数。 </t>
    <phoneticPr fontId="16"/>
  </si>
  <si>
    <t>平成14年９月30日</t>
    <phoneticPr fontId="16"/>
  </si>
  <si>
    <t>工兵隊事務所</t>
    <phoneticPr fontId="16"/>
  </si>
  <si>
    <t>平成25年８月31日</t>
    <phoneticPr fontId="16"/>
  </si>
  <si>
    <t xml:space="preserve"> 19.48k㎡</t>
    <phoneticPr fontId="16"/>
  </si>
  <si>
    <t>（注）平成26年度より安謝川の水位等の観測はしていない。</t>
    <rPh sb="1" eb="2">
      <t>チュウ</t>
    </rPh>
    <phoneticPr fontId="16"/>
  </si>
  <si>
    <t>　　　小湾川及び牧港川は年間観測していない。</t>
    <phoneticPr fontId="16"/>
  </si>
  <si>
    <t>　　（下流のみ平成25年度から測定再開。）</t>
    <phoneticPr fontId="16"/>
  </si>
  <si>
    <t>北</t>
    <phoneticPr fontId="16"/>
  </si>
  <si>
    <t>平成27年９月29日</t>
    <rPh sb="0" eb="2">
      <t>ヘイセイ</t>
    </rPh>
    <rPh sb="4" eb="5">
      <t>ネン</t>
    </rPh>
    <rPh sb="6" eb="7">
      <t>ガツ</t>
    </rPh>
    <rPh sb="9" eb="10">
      <t>ニチ</t>
    </rPh>
    <phoneticPr fontId="16"/>
  </si>
  <si>
    <t>　牧港５丁目</t>
    <rPh sb="1" eb="3">
      <t>マキミナト</t>
    </rPh>
    <rPh sb="4" eb="6">
      <t>チョウメ</t>
    </rPh>
    <phoneticPr fontId="16"/>
  </si>
  <si>
    <t>　</t>
    <phoneticPr fontId="16"/>
  </si>
  <si>
    <t>　　である。なお沖縄県への接近とは、台風の中心が那覇、名護、久米島、宮古島、石垣島、西表島、</t>
    <rPh sb="18" eb="20">
      <t>タイフウ</t>
    </rPh>
    <rPh sb="21" eb="23">
      <t>チュウシン</t>
    </rPh>
    <phoneticPr fontId="16"/>
  </si>
  <si>
    <t>　　与那国島､南大東島の各気象官署等のいずれかから300㎞以内に入ることをいう。</t>
    <rPh sb="32" eb="33">
      <t>ハイ</t>
    </rPh>
    <phoneticPr fontId="16"/>
  </si>
  <si>
    <t>　　　平成26年に国土地理院による面積調べの測定方法に変更があったが、実質的な面積の増減はないため、</t>
    <phoneticPr fontId="16"/>
  </si>
  <si>
    <t>　　　構成比に応じて面積を算出している。</t>
    <phoneticPr fontId="16"/>
  </si>
  <si>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4.6㎞で、北を頂点として南西と南東に広がった扇状の形をしている。総面積は、平成26年10月1日の国土地理院の面積調における測定方法の変更により19.48k㎡となった。</t>
    </r>
    <rPh sb="122" eb="124">
      <t>ヘイセイ</t>
    </rPh>
    <rPh sb="126" eb="127">
      <t>ネン</t>
    </rPh>
    <rPh sb="129" eb="130">
      <t>ガツ</t>
    </rPh>
    <rPh sb="131" eb="132">
      <t>ニチ</t>
    </rPh>
    <rPh sb="133" eb="135">
      <t>コクド</t>
    </rPh>
    <rPh sb="135" eb="137">
      <t>チリ</t>
    </rPh>
    <rPh sb="137" eb="138">
      <t>イン</t>
    </rPh>
    <rPh sb="139" eb="141">
      <t>メンセキ</t>
    </rPh>
    <rPh sb="141" eb="142">
      <t>シラ</t>
    </rPh>
    <rPh sb="146" eb="148">
      <t>ソクテイ</t>
    </rPh>
    <rPh sb="148" eb="150">
      <t>ホウホウ</t>
    </rPh>
    <rPh sb="151" eb="153">
      <t>ヘンコウ</t>
    </rPh>
    <phoneticPr fontId="16"/>
  </si>
  <si>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6"/>
  </si>
  <si>
    <t>資料：沖縄県土木建築部河川課</t>
    <rPh sb="6" eb="8">
      <t>ドボク</t>
    </rPh>
    <rPh sb="8" eb="10">
      <t>ケンチク</t>
    </rPh>
    <rPh sb="10" eb="11">
      <t>ブ</t>
    </rPh>
    <phoneticPr fontId="16"/>
  </si>
  <si>
    <t>H25まで</t>
    <phoneticPr fontId="16"/>
  </si>
  <si>
    <t>H26から</t>
    <phoneticPr fontId="16"/>
  </si>
  <si>
    <t>構成比％</t>
    <rPh sb="0" eb="3">
      <t>コウセイヒ</t>
    </rPh>
    <phoneticPr fontId="16"/>
  </si>
  <si>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
　平成26年に国土地理院による面積調べの測定方法に変更があったが、実質的な面積の増減はないため、構成比に応じて標高面積を算出している。
（小数点第2位で四捨五入した値を表示しているため、総数とは一致しない）</t>
    <rPh sb="244" eb="245">
      <t>ユル</t>
    </rPh>
    <rPh sb="248" eb="249">
      <t>ソソ</t>
    </rPh>
    <rPh sb="256" eb="258">
      <t>ヘイセイ</t>
    </rPh>
    <rPh sb="260" eb="261">
      <t>ネン</t>
    </rPh>
    <rPh sb="262" eb="264">
      <t>コクド</t>
    </rPh>
    <rPh sb="264" eb="266">
      <t>チリ</t>
    </rPh>
    <rPh sb="266" eb="267">
      <t>イン</t>
    </rPh>
    <rPh sb="270" eb="272">
      <t>メンセキ</t>
    </rPh>
    <rPh sb="272" eb="273">
      <t>シラ</t>
    </rPh>
    <rPh sb="275" eb="277">
      <t>ソクテイ</t>
    </rPh>
    <rPh sb="277" eb="279">
      <t>ホウホウ</t>
    </rPh>
    <rPh sb="280" eb="282">
      <t>ヘンコウ</t>
    </rPh>
    <rPh sb="288" eb="291">
      <t>ジッシツテキ</t>
    </rPh>
    <rPh sb="292" eb="294">
      <t>メンセキ</t>
    </rPh>
    <rPh sb="295" eb="297">
      <t>ゾウゲン</t>
    </rPh>
    <rPh sb="303" eb="306">
      <t>コウセイヒ</t>
    </rPh>
    <rPh sb="307" eb="308">
      <t>オウ</t>
    </rPh>
    <rPh sb="310" eb="312">
      <t>ヒョウコウ</t>
    </rPh>
    <rPh sb="312" eb="314">
      <t>メンセキ</t>
    </rPh>
    <rPh sb="315" eb="317">
      <t>サンシュツ</t>
    </rPh>
    <rPh sb="324" eb="327">
      <t>ショウスウテン</t>
    </rPh>
    <rPh sb="327" eb="328">
      <t>ダイ</t>
    </rPh>
    <rPh sb="329" eb="330">
      <t>イ</t>
    </rPh>
    <rPh sb="331" eb="335">
      <t>シシャゴニュウ</t>
    </rPh>
    <rPh sb="337" eb="338">
      <t>アタイ</t>
    </rPh>
    <rPh sb="339" eb="341">
      <t>ヒョウジ</t>
    </rPh>
    <rPh sb="348" eb="350">
      <t>ソウスウ</t>
    </rPh>
    <rPh sb="352" eb="354">
      <t>イッチ</t>
    </rPh>
    <phoneticPr fontId="16"/>
  </si>
  <si>
    <t>平成27年</t>
    <rPh sb="0" eb="2">
      <t>ヘイセイ</t>
    </rPh>
    <rPh sb="4" eb="5">
      <t>ネン</t>
    </rPh>
    <phoneticPr fontId="16"/>
  </si>
  <si>
    <t>資料：産業振興課</t>
    <rPh sb="3" eb="8">
      <t>サンギョウシンコウカ</t>
    </rPh>
    <phoneticPr fontId="16"/>
  </si>
  <si>
    <t>資料：産業振興課</t>
    <rPh sb="5" eb="7">
      <t>シンコウ</t>
    </rPh>
    <phoneticPr fontId="16"/>
  </si>
  <si>
    <t>平成28年３月24日</t>
    <rPh sb="0" eb="2">
      <t>ヘイセイ</t>
    </rPh>
    <rPh sb="4" eb="5">
      <t>ネン</t>
    </rPh>
    <rPh sb="6" eb="7">
      <t>ガツ</t>
    </rPh>
    <rPh sb="9" eb="10">
      <t>ニチ</t>
    </rPh>
    <phoneticPr fontId="16"/>
  </si>
  <si>
    <t>　牧港4丁目</t>
    <rPh sb="1" eb="3">
      <t>マキミナト</t>
    </rPh>
    <rPh sb="4" eb="6">
      <t>チョウメ</t>
    </rPh>
    <phoneticPr fontId="16"/>
  </si>
  <si>
    <t>　宇地泊川河川改修地</t>
    <rPh sb="1" eb="2">
      <t>ウ</t>
    </rPh>
    <rPh sb="2" eb="3">
      <t>チ</t>
    </rPh>
    <rPh sb="3" eb="4">
      <t>トマ</t>
    </rPh>
    <rPh sb="4" eb="5">
      <t>カワ</t>
    </rPh>
    <rPh sb="5" eb="7">
      <t>カセン</t>
    </rPh>
    <rPh sb="7" eb="9">
      <t>カイシュウ</t>
    </rPh>
    <rPh sb="9" eb="10">
      <t>チ</t>
    </rPh>
    <phoneticPr fontId="16"/>
  </si>
  <si>
    <t>…</t>
    <phoneticPr fontId="16"/>
  </si>
  <si>
    <t>…</t>
    <phoneticPr fontId="16"/>
  </si>
  <si>
    <t>…</t>
    <phoneticPr fontId="16"/>
  </si>
  <si>
    <t>…</t>
    <phoneticPr fontId="16"/>
  </si>
  <si>
    <t>財産管理課 （28年度～）</t>
    <rPh sb="0" eb="2">
      <t>ザイサン</t>
    </rPh>
    <rPh sb="2" eb="4">
      <t>カンリ</t>
    </rPh>
    <rPh sb="4" eb="5">
      <t>カ</t>
    </rPh>
    <rPh sb="9" eb="11">
      <t>ネンド</t>
    </rPh>
    <phoneticPr fontId="16"/>
  </si>
  <si>
    <t>（単位：透視度(度)、DO・BOD・SS(㎎/ℓ)、大腸菌群数(MPN/100mℓ)）</t>
    <phoneticPr fontId="16"/>
  </si>
  <si>
    <t>３．溶存酸素量 （Ｄ Ｏ）・　・ ・  ･ 水中に溶解している酸素量のこと（魚が棲息するには5㎎/ℓ以上必要）</t>
    <phoneticPr fontId="16"/>
  </si>
  <si>
    <t>　本市における米軍施設は、牧港補給地区（面積272.7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6"/>
  </si>
  <si>
    <t>沖縄県知事公室基地対策課</t>
    <rPh sb="3" eb="5">
      <t>チジ</t>
    </rPh>
    <rPh sb="5" eb="7">
      <t>コウシツ</t>
    </rPh>
    <rPh sb="7" eb="9">
      <t>キチ</t>
    </rPh>
    <rPh sb="9" eb="11">
      <t>タイサク</t>
    </rPh>
    <rPh sb="11" eb="12">
      <t>カ</t>
    </rPh>
    <phoneticPr fontId="16"/>
  </si>
  <si>
    <t xml:space="preserve">（６）  用途別農地転用（各年度12月末現在） </t>
    <rPh sb="18" eb="20">
      <t>ゲツマツ</t>
    </rPh>
    <phoneticPr fontId="16"/>
  </si>
  <si>
    <t>平成28年</t>
    <rPh sb="0" eb="2">
      <t>ヘイセイ</t>
    </rPh>
    <rPh sb="4" eb="5">
      <t>ネン</t>
    </rPh>
    <phoneticPr fontId="16"/>
  </si>
  <si>
    <t>　平成29年</t>
    <phoneticPr fontId="16"/>
  </si>
  <si>
    <t>平成25年</t>
    <phoneticPr fontId="16"/>
  </si>
  <si>
    <t>H29.11.29現在変更なしと報告あり（財産管理課）</t>
    <rPh sb="9" eb="11">
      <t>ゲンザイ</t>
    </rPh>
    <rPh sb="11" eb="13">
      <t>ヘンコウ</t>
    </rPh>
    <rPh sb="16" eb="18">
      <t>ホウコク</t>
    </rPh>
    <rPh sb="21" eb="23">
      <t>ザイサン</t>
    </rPh>
    <rPh sb="23" eb="25">
      <t>カンリ</t>
    </rPh>
    <rPh sb="25" eb="26">
      <t>カ</t>
    </rPh>
    <phoneticPr fontId="16"/>
  </si>
  <si>
    <t>28年度</t>
    <phoneticPr fontId="16"/>
  </si>
  <si>
    <t>無色
微黄色</t>
    <rPh sb="0" eb="2">
      <t>ムショク</t>
    </rPh>
    <rPh sb="3" eb="4">
      <t>ビ</t>
    </rPh>
    <rPh sb="4" eb="6">
      <t>キイロ</t>
    </rPh>
    <phoneticPr fontId="16"/>
  </si>
  <si>
    <t>無色
淡褐色</t>
    <rPh sb="0" eb="2">
      <t>ムショク</t>
    </rPh>
    <rPh sb="3" eb="4">
      <t>アワ</t>
    </rPh>
    <rPh sb="4" eb="6">
      <t>カッショク</t>
    </rPh>
    <phoneticPr fontId="16"/>
  </si>
  <si>
    <t>～8.0</t>
    <phoneticPr fontId="16"/>
  </si>
  <si>
    <t>日数</t>
    <rPh sb="0" eb="2">
      <t>ニッスウ</t>
    </rPh>
    <phoneticPr fontId="16"/>
  </si>
  <si>
    <t>8.5以上</t>
    <rPh sb="3" eb="5">
      <t>イジョウ</t>
    </rPh>
    <phoneticPr fontId="16"/>
  </si>
  <si>
    <t>1月</t>
    <rPh sb="1" eb="2">
      <t>ガツ</t>
    </rPh>
    <phoneticPr fontId="16"/>
  </si>
  <si>
    <t>2月</t>
  </si>
  <si>
    <t>3月</t>
  </si>
  <si>
    <t>4月</t>
  </si>
  <si>
    <t>5月</t>
  </si>
  <si>
    <t>6月</t>
  </si>
  <si>
    <t>7月</t>
  </si>
  <si>
    <t>8月</t>
  </si>
  <si>
    <t>9月</t>
  </si>
  <si>
    <t>大腸菌　　　　群数</t>
    <rPh sb="8" eb="9">
      <t>スウ</t>
    </rPh>
    <phoneticPr fontId="16"/>
  </si>
  <si>
    <t xml:space="preserve"> ◎雲量とは、全天を雲が覆う場合を10 雲が全くない場合を０として、雲のある部分の割合を10分の1位で表す。</t>
    <phoneticPr fontId="16"/>
  </si>
  <si>
    <t>平成26年　</t>
    <rPh sb="0" eb="2">
      <t>ヘイセイ</t>
    </rPh>
    <rPh sb="4" eb="5">
      <t>ネン</t>
    </rPh>
    <phoneticPr fontId="16"/>
  </si>
  <si>
    <t>平成26年度</t>
    <rPh sb="0" eb="2">
      <t>ヘイセイ</t>
    </rPh>
    <rPh sb="4" eb="6">
      <t>ネンド</t>
    </rPh>
    <phoneticPr fontId="16"/>
  </si>
  <si>
    <r>
      <t>（８）  河　川（平成</t>
    </r>
    <r>
      <rPr>
        <sz val="10"/>
        <color rgb="FFFF0000"/>
        <rFont val="ＭＳ 明朝"/>
        <family val="1"/>
        <charset val="128"/>
      </rPr>
      <t>29</t>
    </r>
    <r>
      <rPr>
        <sz val="10"/>
        <rFont val="ＭＳ 明朝"/>
        <family val="1"/>
        <charset val="128"/>
      </rPr>
      <t>年度）</t>
    </r>
    <phoneticPr fontId="16"/>
  </si>
  <si>
    <t>29年度</t>
    <phoneticPr fontId="16"/>
  </si>
  <si>
    <t>29年度</t>
    <phoneticPr fontId="16"/>
  </si>
  <si>
    <t>29年度</t>
    <phoneticPr fontId="16"/>
  </si>
  <si>
    <t>平成26年</t>
    <phoneticPr fontId="16"/>
  </si>
  <si>
    <t>　平成30年</t>
    <phoneticPr fontId="16"/>
  </si>
  <si>
    <r>
      <rPr>
        <sz val="10"/>
        <color rgb="FFFF0000"/>
        <rFont val="ＭＳ 明朝"/>
        <family val="1"/>
        <charset val="128"/>
      </rPr>
      <t>30</t>
    </r>
    <r>
      <rPr>
        <sz val="10"/>
        <rFont val="ＭＳ 明朝"/>
        <family val="1"/>
        <charset val="128"/>
      </rPr>
      <t>年１月</t>
    </r>
    <phoneticPr fontId="16"/>
  </si>
  <si>
    <t>西北西</t>
  </si>
  <si>
    <t>西南西</t>
  </si>
  <si>
    <r>
      <t>（11）  台風発生数及び沖縄県に接近した台風数（平成</t>
    </r>
    <r>
      <rPr>
        <sz val="10"/>
        <color rgb="FFFF0000"/>
        <rFont val="ＭＳ 明朝"/>
        <family val="1"/>
        <charset val="128"/>
      </rPr>
      <t>30</t>
    </r>
    <r>
      <rPr>
        <sz val="11"/>
        <rFont val="ＭＳ 明朝"/>
        <family val="1"/>
        <charset val="128"/>
      </rPr>
      <t>年）</t>
    </r>
    <phoneticPr fontId="16"/>
  </si>
  <si>
    <t>（14）  返還軍用地の状況（平成29年3月末現在）</t>
    <phoneticPr fontId="16"/>
  </si>
  <si>
    <t>　資料：「沖縄の米軍及び自衛隊基地 H30.3」</t>
    <phoneticPr fontId="16"/>
  </si>
  <si>
    <t>　資料：「沖縄の米軍及び自衛隊基地 H30.3」</t>
    <phoneticPr fontId="16"/>
  </si>
  <si>
    <t>～8.4</t>
    <phoneticPr fontId="16"/>
  </si>
  <si>
    <t>～8.1</t>
    <phoneticPr fontId="16"/>
  </si>
  <si>
    <r>
      <t>1.4×10</t>
    </r>
    <r>
      <rPr>
        <vertAlign val="superscript"/>
        <sz val="10"/>
        <rFont val="ＭＳ 明朝"/>
        <family val="1"/>
        <charset val="128"/>
      </rPr>
      <t>4</t>
    </r>
    <phoneticPr fontId="16"/>
  </si>
  <si>
    <t>（４）  埋立地面積及び用途状況（平成29年10月1日現在）</t>
    <phoneticPr fontId="16"/>
  </si>
  <si>
    <t>平成23年12月22日</t>
    <phoneticPr fontId="16"/>
  </si>
  <si>
    <t>平成24年７月５日</t>
    <phoneticPr fontId="16"/>
  </si>
  <si>
    <t>車海老養殖施設</t>
    <phoneticPr fontId="16"/>
  </si>
  <si>
    <t>　港川</t>
    <rPh sb="1" eb="2">
      <t>ミナト</t>
    </rPh>
    <rPh sb="2" eb="3">
      <t>ガワ</t>
    </rPh>
    <phoneticPr fontId="16"/>
  </si>
  <si>
    <t>　公有水面埋立て</t>
    <rPh sb="1" eb="3">
      <t>コウユウ</t>
    </rPh>
    <rPh sb="3" eb="5">
      <t>スイメン</t>
    </rPh>
    <rPh sb="5" eb="7">
      <t>ウメタ</t>
    </rPh>
    <phoneticPr fontId="16"/>
  </si>
  <si>
    <t>無臭</t>
  </si>
  <si>
    <t>微下水臭</t>
  </si>
  <si>
    <t>無色</t>
  </si>
  <si>
    <t>微褐色</t>
  </si>
  <si>
    <t>…</t>
  </si>
  <si>
    <t>北北東</t>
  </si>
  <si>
    <t>北東</t>
  </si>
  <si>
    <t>北東</t>
    <rPh sb="0" eb="2">
      <t>ホクトウ</t>
    </rPh>
    <phoneticPr fontId="16"/>
  </si>
  <si>
    <t>北</t>
  </si>
  <si>
    <t>北</t>
    <rPh sb="0" eb="1">
      <t>キタ</t>
    </rPh>
    <phoneticPr fontId="16"/>
  </si>
  <si>
    <t>東</t>
  </si>
  <si>
    <t>東</t>
    <rPh sb="0" eb="1">
      <t>ヒガシ</t>
    </rPh>
    <phoneticPr fontId="16"/>
  </si>
  <si>
    <t>東南東</t>
  </si>
  <si>
    <t>東南東</t>
    <rPh sb="0" eb="1">
      <t>ヒガシ</t>
    </rPh>
    <rPh sb="1" eb="3">
      <t>ナントウ</t>
    </rPh>
    <phoneticPr fontId="16"/>
  </si>
  <si>
    <t>南南西</t>
  </si>
  <si>
    <t>南南西</t>
    <rPh sb="0" eb="1">
      <t>ミナミ</t>
    </rPh>
    <rPh sb="1" eb="2">
      <t>ミナミ</t>
    </rPh>
    <rPh sb="2" eb="3">
      <t>ニシ</t>
    </rPh>
    <phoneticPr fontId="16"/>
  </si>
  <si>
    <t>南東</t>
  </si>
  <si>
    <t>南東</t>
    <rPh sb="0" eb="2">
      <t>ナントウ</t>
    </rPh>
    <phoneticPr fontId="16"/>
  </si>
  <si>
    <t>北北東</t>
    <rPh sb="0" eb="1">
      <t>キタ</t>
    </rPh>
    <rPh sb="1" eb="2">
      <t>キタ</t>
    </rPh>
    <rPh sb="2" eb="3">
      <t>ヒガシ</t>
    </rPh>
    <phoneticPr fontId="16"/>
  </si>
  <si>
    <t>北北東</t>
    <rPh sb="0" eb="3">
      <t>ホクホクトウ</t>
    </rPh>
    <phoneticPr fontId="16"/>
  </si>
  <si>
    <t>東北東</t>
  </si>
  <si>
    <t>東北東</t>
    <rPh sb="0" eb="1">
      <t>ヒガシ</t>
    </rPh>
    <rPh sb="1" eb="3">
      <t>ホクトウ</t>
    </rPh>
    <phoneticPr fontId="16"/>
  </si>
  <si>
    <t>南西</t>
  </si>
  <si>
    <t>南西</t>
    <rPh sb="0" eb="2">
      <t>ナンセイ</t>
    </rPh>
    <phoneticPr fontId="16"/>
  </si>
  <si>
    <t>南</t>
  </si>
  <si>
    <t>南</t>
    <rPh sb="0" eb="1">
      <t>ミナミ</t>
    </rPh>
    <phoneticPr fontId="16"/>
  </si>
  <si>
    <t>西南西</t>
    <rPh sb="0" eb="1">
      <t>ニシ</t>
    </rPh>
    <rPh sb="1" eb="2">
      <t>ミナミ</t>
    </rPh>
    <rPh sb="2" eb="3">
      <t>ニシ</t>
    </rPh>
    <phoneticPr fontId="16"/>
  </si>
  <si>
    <t>平成30年版更新済み</t>
    <rPh sb="0" eb="2">
      <t>ヘイセイ</t>
    </rPh>
    <rPh sb="4" eb="6">
      <t>ネンバン</t>
    </rPh>
    <rPh sb="6" eb="8">
      <t>コウシン</t>
    </rPh>
    <rPh sb="8" eb="9">
      <t>ズ</t>
    </rPh>
    <phoneticPr fontId="16"/>
  </si>
  <si>
    <t>平成30年版　更新済み</t>
    <rPh sb="0" eb="2">
      <t>ヘイセイ</t>
    </rPh>
    <rPh sb="4" eb="6">
      <t>ネンバン</t>
    </rPh>
    <rPh sb="7" eb="9">
      <t>コウシン</t>
    </rPh>
    <rPh sb="9" eb="10">
      <t>ズ</t>
    </rPh>
    <phoneticPr fontId="16"/>
  </si>
  <si>
    <t>無臭
微下水臭</t>
    <rPh sb="0" eb="2">
      <t>ムシュウ</t>
    </rPh>
    <rPh sb="3" eb="4">
      <t>ビ</t>
    </rPh>
    <rPh sb="4" eb="6">
      <t>ゲスイ</t>
    </rPh>
    <rPh sb="6" eb="7">
      <t>シュウ</t>
    </rPh>
    <phoneticPr fontId="16"/>
  </si>
  <si>
    <t>無臭
微下水臭</t>
    <phoneticPr fontId="16"/>
  </si>
  <si>
    <t>微下水臭</t>
    <rPh sb="0" eb="1">
      <t>ビ</t>
    </rPh>
    <rPh sb="1" eb="3">
      <t>ゲスイ</t>
    </rPh>
    <rPh sb="3" eb="4">
      <t>シュウ</t>
    </rPh>
    <phoneticPr fontId="16"/>
  </si>
  <si>
    <t>微下水臭</t>
    <phoneticPr fontId="16"/>
  </si>
  <si>
    <t>無色
微褐色</t>
    <rPh sb="3" eb="4">
      <t>ビ</t>
    </rPh>
    <rPh sb="4" eb="6">
      <t>カッショク</t>
    </rPh>
    <phoneticPr fontId="16"/>
  </si>
  <si>
    <t>無色
微褐色</t>
    <rPh sb="0" eb="2">
      <t>ムショク</t>
    </rPh>
    <rPh sb="3" eb="4">
      <t>ビ</t>
    </rPh>
    <rPh sb="4" eb="6">
      <t>カッショク</t>
    </rPh>
    <phoneticPr fontId="16"/>
  </si>
  <si>
    <t>微褐色</t>
    <rPh sb="0" eb="1">
      <t>ビ</t>
    </rPh>
    <rPh sb="1" eb="3">
      <t>カッショク</t>
    </rPh>
    <phoneticPr fontId="16"/>
  </si>
  <si>
    <t>30以上</t>
    <phoneticPr fontId="16"/>
  </si>
  <si>
    <t>～8.3</t>
    <phoneticPr fontId="16"/>
  </si>
  <si>
    <t>～8.5</t>
    <phoneticPr fontId="16"/>
  </si>
  <si>
    <t>～8.2</t>
    <phoneticPr fontId="16"/>
  </si>
  <si>
    <t>～8.6</t>
    <phoneticPr fontId="16"/>
  </si>
  <si>
    <t>～7.9</t>
    <phoneticPr fontId="16"/>
  </si>
  <si>
    <t>&lt;1.0</t>
    <phoneticPr fontId="16"/>
  </si>
  <si>
    <t>&lt;1.5</t>
    <phoneticPr fontId="16"/>
  </si>
  <si>
    <r>
      <t>2.5×10</t>
    </r>
    <r>
      <rPr>
        <vertAlign val="superscript"/>
        <sz val="10"/>
        <rFont val="ＭＳ 明朝"/>
        <family val="1"/>
        <charset val="128"/>
      </rPr>
      <t>4</t>
    </r>
    <phoneticPr fontId="16"/>
  </si>
  <si>
    <r>
      <t>1.2×10</t>
    </r>
    <r>
      <rPr>
        <vertAlign val="superscript"/>
        <sz val="10"/>
        <rFont val="ＭＳ 明朝"/>
        <family val="1"/>
        <charset val="128"/>
      </rPr>
      <t>4</t>
    </r>
    <phoneticPr fontId="16"/>
  </si>
  <si>
    <r>
      <t>8.2×10</t>
    </r>
    <r>
      <rPr>
        <vertAlign val="superscript"/>
        <sz val="10"/>
        <rFont val="ＭＳ 明朝"/>
        <family val="1"/>
        <charset val="128"/>
      </rPr>
      <t>4</t>
    </r>
    <phoneticPr fontId="16"/>
  </si>
  <si>
    <t>&lt;2.2</t>
    <phoneticPr fontId="16"/>
  </si>
  <si>
    <r>
      <t>2.9×10</t>
    </r>
    <r>
      <rPr>
        <vertAlign val="superscript"/>
        <sz val="10"/>
        <rFont val="ＭＳ 明朝"/>
        <family val="1"/>
        <charset val="128"/>
      </rPr>
      <t>4</t>
    </r>
    <phoneticPr fontId="16"/>
  </si>
  <si>
    <r>
      <t>1.6×10</t>
    </r>
    <r>
      <rPr>
        <vertAlign val="superscript"/>
        <sz val="10"/>
        <rFont val="ＭＳ 明朝"/>
        <family val="1"/>
        <charset val="128"/>
      </rPr>
      <t>4</t>
    </r>
    <phoneticPr fontId="16"/>
  </si>
  <si>
    <r>
      <t>2.0×10</t>
    </r>
    <r>
      <rPr>
        <vertAlign val="superscript"/>
        <sz val="10"/>
        <rFont val="ＭＳ 明朝"/>
        <family val="1"/>
        <charset val="128"/>
      </rPr>
      <t>4</t>
    </r>
    <phoneticPr fontId="16"/>
  </si>
  <si>
    <r>
      <t>7.5×10</t>
    </r>
    <r>
      <rPr>
        <vertAlign val="superscript"/>
        <sz val="10"/>
        <rFont val="ＭＳ 明朝"/>
        <family val="1"/>
        <charset val="128"/>
      </rPr>
      <t>3</t>
    </r>
    <phoneticPr fontId="16"/>
  </si>
  <si>
    <r>
      <t>1.2×10</t>
    </r>
    <r>
      <rPr>
        <vertAlign val="superscript"/>
        <sz val="10"/>
        <rFont val="ＭＳ 明朝"/>
        <family val="1"/>
        <charset val="128"/>
      </rPr>
      <t>4</t>
    </r>
    <phoneticPr fontId="16"/>
  </si>
  <si>
    <r>
      <t>2.1×10</t>
    </r>
    <r>
      <rPr>
        <vertAlign val="superscript"/>
        <sz val="10"/>
        <rFont val="ＭＳ 明朝"/>
        <family val="1"/>
        <charset val="128"/>
      </rPr>
      <t>4</t>
    </r>
    <phoneticPr fontId="16"/>
  </si>
  <si>
    <r>
      <t>3.7×10</t>
    </r>
    <r>
      <rPr>
        <vertAlign val="superscript"/>
        <sz val="10"/>
        <rFont val="ＭＳ 明朝"/>
        <family val="1"/>
        <charset val="128"/>
      </rPr>
      <t>4</t>
    </r>
    <phoneticPr fontId="16"/>
  </si>
  <si>
    <r>
      <t>3.2×10</t>
    </r>
    <r>
      <rPr>
        <vertAlign val="superscript"/>
        <sz val="10"/>
        <rFont val="ＭＳ 明朝"/>
        <family val="1"/>
        <charset val="128"/>
      </rPr>
      <t>3</t>
    </r>
    <phoneticPr fontId="16"/>
  </si>
  <si>
    <r>
      <t>9.7×10</t>
    </r>
    <r>
      <rPr>
        <vertAlign val="superscript"/>
        <sz val="10"/>
        <rFont val="ＭＳ 明朝"/>
        <family val="1"/>
        <charset val="128"/>
      </rPr>
      <t>3</t>
    </r>
    <phoneticPr fontId="16"/>
  </si>
  <si>
    <r>
      <t>2.2×10</t>
    </r>
    <r>
      <rPr>
        <vertAlign val="superscript"/>
        <sz val="10"/>
        <rFont val="ＭＳ 明朝"/>
        <family val="1"/>
        <charset val="128"/>
      </rPr>
      <t>5</t>
    </r>
    <phoneticPr fontId="16"/>
  </si>
  <si>
    <r>
      <t>7.3×10</t>
    </r>
    <r>
      <rPr>
        <vertAlign val="superscript"/>
        <sz val="10"/>
        <rFont val="ＭＳ 明朝"/>
        <family val="1"/>
        <charset val="128"/>
      </rPr>
      <t>3</t>
    </r>
    <phoneticPr fontId="16"/>
  </si>
  <si>
    <r>
      <t>3.5×10</t>
    </r>
    <r>
      <rPr>
        <vertAlign val="superscript"/>
        <sz val="10"/>
        <rFont val="ＭＳ 明朝"/>
        <family val="1"/>
        <charset val="128"/>
      </rPr>
      <t>4</t>
    </r>
    <phoneticPr fontId="16"/>
  </si>
  <si>
    <t>（12）  天気日数（平成30年）</t>
    <phoneticPr fontId="16"/>
  </si>
  <si>
    <t>（13） 所有形態別軍用地面積及び地主数（平成29年3月末現在）       　　   　   　　</t>
    <phoneticPr fontId="16"/>
  </si>
  <si>
    <t>（１）  位置及び面積（平成30年10月１日現在）</t>
    <phoneticPr fontId="16"/>
  </si>
  <si>
    <t>「平成30年全国都道府県市区町村面積調」</t>
    <phoneticPr fontId="16"/>
  </si>
  <si>
    <t>平成30年９月20日</t>
    <rPh sb="0" eb="2">
      <t>ヘイセイ</t>
    </rPh>
    <rPh sb="4" eb="5">
      <t>ネン</t>
    </rPh>
    <rPh sb="6" eb="7">
      <t>ガツ</t>
    </rPh>
    <rPh sb="9" eb="10">
      <t>ニチ</t>
    </rPh>
    <phoneticPr fontId="16"/>
  </si>
  <si>
    <t xml:space="preserve"> 〃</t>
    <phoneticPr fontId="16"/>
  </si>
  <si>
    <t>〃</t>
    <phoneticPr fontId="16"/>
  </si>
  <si>
    <t>〃</t>
    <phoneticPr fontId="16"/>
  </si>
  <si>
    <t>　〃</t>
    <phoneticPr fontId="16"/>
  </si>
  <si>
    <t>（７）  字別農地面積（平成30年12月末現在）                   　   　            　  　　</t>
    <phoneticPr fontId="16"/>
  </si>
  <si>
    <t>30年１月</t>
    <phoneticPr fontId="16"/>
  </si>
  <si>
    <r>
      <t>（11）  台風発生数及び沖縄県に接近した台風数（平成30</t>
    </r>
    <r>
      <rPr>
        <sz val="11"/>
        <color rgb="FF9F9F9F"/>
        <rFont val="ＭＳ 明朝"/>
        <family val="1"/>
        <charset val="128"/>
      </rPr>
      <t>年）</t>
    </r>
    <phoneticPr fontId="16"/>
  </si>
  <si>
    <r>
      <t xml:space="preserve"> １.「台風発生数」の（  ）は平年値で</t>
    </r>
    <r>
      <rPr>
        <u/>
        <sz val="10"/>
        <color rgb="FF9F9F9F"/>
        <rFont val="ＭＳ 明朝"/>
        <family val="1"/>
        <charset val="128"/>
      </rPr>
      <t>1981～2010年（昭和56～平成22年）</t>
    </r>
    <r>
      <rPr>
        <sz val="10"/>
        <color rgb="FF9F9F9F"/>
        <rFont val="ＭＳ 明朝"/>
        <family val="1"/>
        <charset val="128"/>
      </rPr>
      <t xml:space="preserve">の30年間平均値である｡ </t>
    </r>
    <phoneticPr fontId="16"/>
  </si>
  <si>
    <r>
      <t xml:space="preserve"> ２.「沖縄県に接近した台風数」の（　）は平年値で </t>
    </r>
    <r>
      <rPr>
        <u/>
        <sz val="10"/>
        <color rgb="FF9F9F9F"/>
        <rFont val="ＭＳ 明朝"/>
        <family val="1"/>
        <charset val="128"/>
      </rPr>
      <t>1981～2010年（昭和56～平成22年）</t>
    </r>
    <r>
      <rPr>
        <sz val="10"/>
        <color rgb="FF9F9F9F"/>
        <rFont val="ＭＳ 明朝"/>
        <family val="1"/>
        <charset val="128"/>
      </rPr>
      <t>の30年間平均値</t>
    </r>
    <rPh sb="42" eb="44">
      <t>ヘイセイ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</si>
</sst>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00_);\(#,##0.00\)"/>
    <numFmt numFmtId="187" formatCode="#,##0_);[Red]\(#,##0\)"/>
    <numFmt numFmtId="188" formatCode="#,##0.0"/>
    <numFmt numFmtId="189" formatCode="0.0;[Red]0.0"/>
    <numFmt numFmtId="190" formatCode="0.0"/>
    <numFmt numFmtId="191" formatCode="0.0_);[Red]\(0.0\)"/>
    <numFmt numFmtId="192" formatCode="0_);[Red]\(0\)"/>
    <numFmt numFmtId="193" formatCode="_ * #,##0.0_ ;_ * \-#,##0.0_ ;_ * \-_ ;_ @_ "/>
    <numFmt numFmtId="194" formatCode="0_);\(0\)"/>
    <numFmt numFmtId="195" formatCode="\(0.0\);\(0.0\)"/>
    <numFmt numFmtId="196" formatCode="0.0_);\(0.0\)"/>
    <numFmt numFmtId="197" formatCode="0.000_);[Red]\(0.000\)"/>
    <numFmt numFmtId="198" formatCode="#,##0.0_ "/>
    <numFmt numFmtId="199" formatCode="0.000_);\(0.000\)"/>
    <numFmt numFmtId="200" formatCode="#,##0.000_);\(#,##0.000\)"/>
    <numFmt numFmtId="201" formatCode="0.000;[Red]0.000"/>
    <numFmt numFmtId="202" formatCode="#,##0.0;[Red]\-#,##0.0"/>
    <numFmt numFmtId="203" formatCode="#&quot;月&quot;"/>
    <numFmt numFmtId="204" formatCode="\(#,##0\)"/>
    <numFmt numFmtId="205" formatCode="0.0E+00"/>
    <numFmt numFmtId="206" formatCode="\&lt;#,##0.0"/>
  </numFmts>
  <fonts count="39" x14ac:knownFonts="1">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1"/>
      <name val="ＭＳ 明朝"/>
      <family val="1"/>
      <charset val="128"/>
    </font>
    <font>
      <sz val="9"/>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sz val="9"/>
      <color indexed="81"/>
      <name val="ＭＳ Ｐゴシック"/>
      <family val="3"/>
      <charset val="128"/>
    </font>
    <font>
      <b/>
      <sz val="9"/>
      <color indexed="81"/>
      <name val="ＭＳ Ｐゴシック"/>
      <family val="3"/>
      <charset val="128"/>
    </font>
    <font>
      <u/>
      <sz val="10"/>
      <name val="ＭＳ 明朝"/>
      <family val="1"/>
      <charset val="128"/>
    </font>
    <font>
      <sz val="10"/>
      <color rgb="FFFF0000"/>
      <name val="ＭＳ 明朝"/>
      <family val="1"/>
      <charset val="128"/>
    </font>
    <font>
      <sz val="10"/>
      <color theme="1"/>
      <name val="ＭＳ 明朝"/>
      <family val="1"/>
      <charset val="128"/>
    </font>
    <font>
      <sz val="11"/>
      <color indexed="8"/>
      <name val="ＭＳ 明朝"/>
      <family val="1"/>
      <charset val="128"/>
    </font>
    <font>
      <b/>
      <sz val="11"/>
      <name val="ＭＳ 明朝"/>
      <family val="1"/>
      <charset val="128"/>
    </font>
    <font>
      <b/>
      <sz val="10"/>
      <color rgb="FFFF0000"/>
      <name val="ＭＳ 明朝"/>
      <family val="1"/>
      <charset val="128"/>
    </font>
    <font>
      <b/>
      <sz val="10"/>
      <color theme="1"/>
      <name val="ＭＳ 明朝"/>
      <family val="1"/>
      <charset val="128"/>
    </font>
    <font>
      <b/>
      <sz val="11"/>
      <color indexed="81"/>
      <name val="ＭＳ Ｐゴシック"/>
      <family val="3"/>
      <charset val="128"/>
    </font>
    <font>
      <vertAlign val="superscript"/>
      <sz val="10"/>
      <name val="ＭＳ 明朝"/>
      <family val="1"/>
      <charset val="128"/>
    </font>
    <font>
      <sz val="7"/>
      <name val="ＭＳ 明朝"/>
      <family val="1"/>
      <charset val="128"/>
    </font>
    <font>
      <sz val="10"/>
      <color rgb="FF9F9F9F"/>
      <name val="ＭＳ 明朝"/>
      <family val="1"/>
      <charset val="128"/>
    </font>
    <font>
      <b/>
      <sz val="10"/>
      <color rgb="FF9F9F9F"/>
      <name val="ＭＳ 明朝"/>
      <family val="1"/>
      <charset val="128"/>
    </font>
    <font>
      <sz val="11"/>
      <color rgb="FF9F9F9F"/>
      <name val="ＭＳ 明朝"/>
      <family val="1"/>
      <charset val="128"/>
    </font>
    <font>
      <sz val="9"/>
      <color rgb="FF9F9F9F"/>
      <name val="ＭＳ 明朝"/>
      <family val="1"/>
      <charset val="128"/>
    </font>
    <font>
      <u/>
      <sz val="10"/>
      <color rgb="FF9F9F9F"/>
      <name val="ＭＳ 明朝"/>
      <family val="1"/>
      <charset val="128"/>
    </font>
    <font>
      <sz val="11"/>
      <color rgb="FF9F9F9F"/>
      <name val="ＭＳ Ｐゴシック"/>
      <family val="3"/>
      <charset val="128"/>
    </font>
    <font>
      <sz val="9"/>
      <color rgb="FF9F9F9F"/>
      <name val="ＭＳ Ｐゴシック"/>
      <family val="3"/>
      <charset val="128"/>
    </font>
    <font>
      <b/>
      <sz val="11"/>
      <color rgb="FF9F9F9F"/>
      <name val="ＭＳ Ｐゴシック"/>
      <family val="3"/>
      <charset val="128"/>
    </font>
    <font>
      <sz val="8"/>
      <color rgb="FF9F9F9F"/>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right style="medium">
        <color indexed="8"/>
      </right>
      <top/>
      <bottom style="medium">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style="thin">
        <color indexed="8"/>
      </left>
      <right style="medium">
        <color indexed="64"/>
      </right>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medium">
        <color indexed="8"/>
      </right>
      <top style="thin">
        <color indexed="8"/>
      </top>
      <bottom/>
      <diagonal/>
    </border>
    <border>
      <left/>
      <right style="medium">
        <color indexed="8"/>
      </right>
      <top/>
      <bottom style="medium">
        <color indexed="64"/>
      </bottom>
      <diagonal/>
    </border>
    <border>
      <left/>
      <right style="thin">
        <color indexed="64"/>
      </right>
      <top/>
      <bottom style="medium">
        <color indexed="64"/>
      </bottom>
      <diagonal/>
    </border>
    <border>
      <left/>
      <right style="thin">
        <color indexed="64"/>
      </right>
      <top/>
      <bottom style="medium">
        <color indexed="8"/>
      </bottom>
      <diagonal/>
    </border>
    <border>
      <left/>
      <right style="medium">
        <color auto="1"/>
      </right>
      <top/>
      <bottom/>
      <diagonal/>
    </border>
    <border>
      <left style="thin">
        <color indexed="8"/>
      </left>
      <right style="medium">
        <color indexed="8"/>
      </right>
      <top style="thin">
        <color indexed="8"/>
      </top>
      <bottom/>
      <diagonal/>
    </border>
    <border>
      <left style="thin">
        <color indexed="64"/>
      </left>
      <right/>
      <top style="thin">
        <color indexed="8"/>
      </top>
      <bottom/>
      <diagonal/>
    </border>
    <border>
      <left style="thin">
        <color indexed="8"/>
      </left>
      <right style="medium">
        <color indexed="64"/>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s>
  <cellStyleXfs count="6">
    <xf numFmtId="0" fontId="0" fillId="0" borderId="0"/>
    <xf numFmtId="38" fontId="15" fillId="0" borderId="0" applyFill="0" applyBorder="0" applyAlignment="0" applyProtection="0"/>
    <xf numFmtId="6" fontId="15" fillId="0" borderId="0" applyFont="0" applyFill="0" applyBorder="0" applyAlignment="0" applyProtection="0">
      <alignment vertical="center"/>
    </xf>
    <xf numFmtId="0" fontId="1" fillId="0" borderId="0">
      <alignment vertical="center"/>
    </xf>
    <xf numFmtId="0" fontId="15" fillId="0" borderId="0"/>
    <xf numFmtId="9" fontId="15" fillId="0" borderId="0" applyFont="0" applyFill="0" applyBorder="0" applyAlignment="0" applyProtection="0">
      <alignment vertical="center"/>
    </xf>
  </cellStyleXfs>
  <cellXfs count="670">
    <xf numFmtId="0" fontId="0" fillId="0" borderId="0" xfId="0"/>
    <xf numFmtId="0" fontId="2" fillId="0" borderId="0" xfId="0" applyFont="1" applyAlignment="1">
      <alignmen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92" fontId="2" fillId="0" borderId="0" xfId="0" applyNumberFormat="1" applyFont="1" applyBorder="1" applyAlignment="1">
      <alignment vertical="center"/>
    </xf>
    <xf numFmtId="191"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92" fontId="2" fillId="0" borderId="0" xfId="0" applyNumberFormat="1" applyFont="1" applyBorder="1" applyAlignment="1">
      <alignment horizontal="right" vertical="center"/>
    </xf>
    <xf numFmtId="0" fontId="4" fillId="0" borderId="0" xfId="0" applyFont="1" applyFill="1" applyAlignment="1">
      <alignment vertical="center"/>
    </xf>
    <xf numFmtId="0" fontId="12" fillId="0" borderId="0" xfId="0" applyFont="1" applyAlignme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xf numFmtId="0" fontId="7" fillId="0" borderId="0" xfId="0" applyFont="1" applyBorder="1" applyAlignment="1">
      <alignment vertical="center"/>
    </xf>
    <xf numFmtId="0" fontId="13" fillId="0" borderId="0" xfId="0" applyFont="1" applyBorder="1" applyAlignment="1">
      <alignment vertical="center"/>
    </xf>
    <xf numFmtId="0" fontId="2" fillId="0" borderId="14" xfId="0" applyFont="1" applyFill="1" applyBorder="1" applyAlignment="1">
      <alignment vertical="center"/>
    </xf>
    <xf numFmtId="0" fontId="2" fillId="0" borderId="11" xfId="0" applyFont="1" applyFill="1" applyBorder="1" applyAlignment="1">
      <alignment vertical="center"/>
    </xf>
    <xf numFmtId="0" fontId="2" fillId="0" borderId="5" xfId="0" applyFont="1" applyFill="1" applyBorder="1" applyAlignment="1">
      <alignment horizontal="righ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0" xfId="0" applyFont="1" applyFill="1" applyAlignment="1">
      <alignment horizontal="left" vertical="center" wrapText="1"/>
    </xf>
    <xf numFmtId="0" fontId="2" fillId="0" borderId="12" xfId="0" applyFont="1" applyFill="1" applyBorder="1" applyAlignment="1">
      <alignment vertical="center"/>
    </xf>
    <xf numFmtId="0" fontId="2" fillId="0" borderId="24" xfId="0" applyFont="1" applyFill="1" applyBorder="1" applyAlignment="1">
      <alignment horizontal="center" vertical="center"/>
    </xf>
    <xf numFmtId="0" fontId="2" fillId="0" borderId="25" xfId="0" applyFont="1" applyFill="1" applyBorder="1" applyAlignment="1">
      <alignment vertical="center"/>
    </xf>
    <xf numFmtId="0" fontId="2" fillId="0" borderId="28"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center" vertical="center" shrinkToFit="1"/>
    </xf>
    <xf numFmtId="176"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35" xfId="0" applyFont="1" applyFill="1" applyBorder="1" applyAlignment="1"/>
    <xf numFmtId="0" fontId="2" fillId="0" borderId="15" xfId="0" applyFont="1" applyFill="1" applyBorder="1" applyAlignment="1"/>
    <xf numFmtId="0" fontId="2" fillId="0" borderId="1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horizontal="center" vertical="center"/>
    </xf>
    <xf numFmtId="192" fontId="4"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43" xfId="0" applyFont="1" applyFill="1" applyBorder="1" applyAlignment="1">
      <alignment horizontal="center" vertical="center"/>
    </xf>
    <xf numFmtId="0" fontId="2" fillId="0" borderId="10" xfId="0" applyFont="1" applyFill="1" applyBorder="1" applyAlignment="1">
      <alignment vertical="center"/>
    </xf>
    <xf numFmtId="0" fontId="2" fillId="0" borderId="32" xfId="0" applyFont="1" applyFill="1" applyBorder="1" applyAlignment="1">
      <alignment vertical="center"/>
    </xf>
    <xf numFmtId="0" fontId="2" fillId="0" borderId="44" xfId="0" applyFont="1" applyFill="1" applyBorder="1" applyAlignment="1">
      <alignment vertical="center"/>
    </xf>
    <xf numFmtId="49" fontId="2"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2" fillId="0" borderId="45" xfId="0" applyFont="1" applyFill="1" applyBorder="1" applyAlignment="1">
      <alignment vertical="center"/>
    </xf>
    <xf numFmtId="0" fontId="8" fillId="0" borderId="45" xfId="0" applyFont="1" applyFill="1" applyBorder="1" applyAlignment="1">
      <alignment vertical="center"/>
    </xf>
    <xf numFmtId="191" fontId="2" fillId="0" borderId="15" xfId="0" applyNumberFormat="1" applyFont="1" applyFill="1" applyBorder="1" applyAlignment="1">
      <alignment vertical="center"/>
    </xf>
    <xf numFmtId="0" fontId="2" fillId="0" borderId="0" xfId="0" applyFont="1" applyAlignment="1">
      <alignment horizontal="center"/>
    </xf>
    <xf numFmtId="194" fontId="10" fillId="0" borderId="0" xfId="0" applyNumberFormat="1" applyFont="1" applyFill="1" applyBorder="1" applyAlignment="1">
      <alignment horizontal="center" vertical="center"/>
    </xf>
    <xf numFmtId="196" fontId="8" fillId="0" borderId="0" xfId="0" applyNumberFormat="1" applyFont="1" applyFill="1" applyBorder="1" applyAlignment="1">
      <alignment vertical="center"/>
    </xf>
    <xf numFmtId="192" fontId="2" fillId="0" borderId="44" xfId="0" applyNumberFormat="1" applyFont="1" applyFill="1" applyBorder="1" applyAlignment="1">
      <alignment horizontal="right" vertical="center"/>
    </xf>
    <xf numFmtId="0" fontId="22" fillId="0" borderId="25" xfId="0" applyFont="1" applyFill="1" applyBorder="1" applyAlignment="1">
      <alignment vertical="center"/>
    </xf>
    <xf numFmtId="0" fontId="7" fillId="0" borderId="0" xfId="0" applyFont="1" applyFill="1" applyAlignment="1">
      <alignment wrapText="1"/>
    </xf>
    <xf numFmtId="0" fontId="7" fillId="0" borderId="0" xfId="0" applyFont="1" applyFill="1" applyAlignment="1">
      <alignment vertical="center"/>
    </xf>
    <xf numFmtId="0" fontId="7" fillId="0" borderId="0" xfId="0" applyFont="1" applyFill="1" applyAlignment="1">
      <alignment vertical="top" wrapText="1"/>
    </xf>
    <xf numFmtId="0" fontId="7" fillId="0" borderId="0" xfId="0" applyFont="1" applyFill="1"/>
    <xf numFmtId="182" fontId="7" fillId="0" borderId="0" xfId="0" applyNumberFormat="1" applyFont="1" applyFill="1"/>
    <xf numFmtId="0" fontId="17" fillId="0" borderId="0" xfId="0" applyFont="1" applyFill="1" applyAlignment="1">
      <alignment vertical="top"/>
    </xf>
    <xf numFmtId="0" fontId="23" fillId="0" borderId="0" xfId="0" applyFont="1" applyFill="1"/>
    <xf numFmtId="0" fontId="23" fillId="0" borderId="0" xfId="0" applyFont="1" applyFill="1" applyAlignment="1">
      <alignment vertical="center"/>
    </xf>
    <xf numFmtId="0" fontId="23" fillId="0" borderId="0" xfId="0" applyFont="1" applyFill="1" applyAlignment="1">
      <alignment vertical="center" wrapText="1"/>
    </xf>
    <xf numFmtId="0" fontId="9" fillId="0" borderId="0" xfId="0" applyFont="1" applyFill="1" applyAlignment="1">
      <alignment horizontal="right" vertical="center"/>
    </xf>
    <xf numFmtId="0" fontId="9" fillId="0" borderId="39"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xf numFmtId="49" fontId="2" fillId="0" borderId="0" xfId="0" applyNumberFormat="1" applyFont="1" applyFill="1" applyAlignment="1">
      <alignment vertical="center"/>
    </xf>
    <xf numFmtId="0" fontId="7" fillId="0" borderId="0" xfId="0" applyFont="1" applyFill="1" applyBorder="1" applyAlignment="1">
      <alignment vertical="center"/>
    </xf>
    <xf numFmtId="192" fontId="7" fillId="0" borderId="0" xfId="0" applyNumberFormat="1" applyFont="1" applyFill="1" applyAlignment="1">
      <alignment vertical="center"/>
    </xf>
    <xf numFmtId="192" fontId="7" fillId="0" borderId="0" xfId="0" applyNumberFormat="1" applyFont="1" applyFill="1" applyBorder="1" applyAlignment="1">
      <alignment vertical="center"/>
    </xf>
    <xf numFmtId="200" fontId="7" fillId="0" borderId="0" xfId="0" applyNumberFormat="1" applyFont="1" applyFill="1" applyAlignment="1">
      <alignment vertical="center"/>
    </xf>
    <xf numFmtId="202" fontId="7" fillId="0" borderId="0" xfId="0" applyNumberFormat="1" applyFont="1" applyFill="1" applyAlignment="1">
      <alignment vertical="center"/>
    </xf>
    <xf numFmtId="38" fontId="7" fillId="0" borderId="0" xfId="0" applyNumberFormat="1" applyFont="1" applyFill="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vertical="top" wrapText="1"/>
    </xf>
    <xf numFmtId="0" fontId="2" fillId="0" borderId="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4" fillId="0" borderId="0" xfId="0" applyFont="1" applyFill="1" applyAlignment="1">
      <alignment vertical="center"/>
    </xf>
    <xf numFmtId="191"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0" fontId="25" fillId="0" borderId="0" xfId="0" applyFont="1" applyFill="1" applyAlignment="1">
      <alignment vertical="center"/>
    </xf>
    <xf numFmtId="0" fontId="2" fillId="0" borderId="31" xfId="0" applyFont="1" applyFill="1" applyBorder="1" applyAlignment="1">
      <alignment vertical="center"/>
    </xf>
    <xf numFmtId="0" fontId="2" fillId="0" borderId="52" xfId="0" applyFont="1" applyFill="1" applyBorder="1" applyAlignment="1">
      <alignment vertical="center"/>
    </xf>
    <xf numFmtId="0" fontId="2" fillId="0" borderId="53" xfId="0" applyFont="1" applyFill="1" applyBorder="1" applyAlignment="1">
      <alignment vertical="center"/>
    </xf>
    <xf numFmtId="0" fontId="2" fillId="0" borderId="54" xfId="0" applyFont="1" applyFill="1" applyBorder="1" applyAlignment="1">
      <alignment vertical="center"/>
    </xf>
    <xf numFmtId="0" fontId="2" fillId="0" borderId="6" xfId="0" applyFont="1" applyFill="1" applyBorder="1" applyAlignment="1">
      <alignment vertical="center"/>
    </xf>
    <xf numFmtId="177" fontId="2" fillId="0" borderId="0" xfId="0" applyNumberFormat="1" applyFont="1" applyFill="1" applyBorder="1" applyAlignment="1" applyProtection="1">
      <alignment horizontal="right" vertical="center"/>
    </xf>
    <xf numFmtId="0" fontId="2"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0" xfId="0" applyFont="1" applyFill="1" applyBorder="1" applyAlignment="1">
      <alignment horizontal="center" vertical="center"/>
    </xf>
    <xf numFmtId="1" fontId="2" fillId="0" borderId="15"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205"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0" borderId="2" xfId="0" applyFont="1" applyFill="1" applyBorder="1" applyAlignment="1">
      <alignment horizontal="center" vertical="center"/>
    </xf>
    <xf numFmtId="178" fontId="2" fillId="0" borderId="0" xfId="0" applyNumberFormat="1" applyFont="1" applyFill="1" applyBorder="1" applyAlignment="1">
      <alignment horizontal="center" vertical="center"/>
    </xf>
    <xf numFmtId="4" fontId="2" fillId="0" borderId="0" xfId="0" applyNumberFormat="1" applyFont="1" applyFill="1" applyAlignment="1">
      <alignment vertical="center"/>
    </xf>
    <xf numFmtId="0" fontId="2" fillId="0" borderId="92" xfId="0" applyFont="1" applyFill="1" applyBorder="1" applyAlignment="1">
      <alignment horizontal="center" vertical="center"/>
    </xf>
    <xf numFmtId="0" fontId="22" fillId="0" borderId="0" xfId="0" applyFont="1" applyFill="1" applyAlignment="1">
      <alignment vertical="center"/>
    </xf>
    <xf numFmtId="183" fontId="2" fillId="0" borderId="18" xfId="0" applyNumberFormat="1" applyFont="1" applyFill="1" applyBorder="1" applyAlignment="1">
      <alignment horizontal="right" vertical="center"/>
    </xf>
    <xf numFmtId="183" fontId="2" fillId="0" borderId="19"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91"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86" xfId="0" applyNumberFormat="1" applyFont="1" applyFill="1" applyBorder="1" applyAlignment="1">
      <alignment horizontal="right" vertical="center"/>
    </xf>
    <xf numFmtId="41" fontId="2" fillId="0" borderId="25" xfId="0" applyNumberFormat="1" applyFont="1" applyFill="1" applyBorder="1" applyAlignment="1">
      <alignment horizontal="right" vertical="center"/>
    </xf>
    <xf numFmtId="41" fontId="2" fillId="0" borderId="38"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192"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31" xfId="0" applyFont="1" applyFill="1" applyBorder="1" applyAlignment="1">
      <alignment horizontal="center" vertical="center"/>
    </xf>
    <xf numFmtId="191" fontId="2" fillId="0" borderId="0" xfId="0" applyNumberFormat="1" applyFont="1" applyFill="1" applyAlignment="1">
      <alignment vertical="center"/>
    </xf>
    <xf numFmtId="192" fontId="2" fillId="0" borderId="0" xfId="0" applyNumberFormat="1" applyFont="1" applyFill="1" applyAlignment="1">
      <alignment horizontal="right" vertical="center"/>
    </xf>
    <xf numFmtId="0" fontId="21" fillId="0" borderId="0" xfId="0" applyFont="1" applyFill="1" applyBorder="1" applyAlignment="1">
      <alignment vertical="center"/>
    </xf>
    <xf numFmtId="49" fontId="2" fillId="0" borderId="15" xfId="0" applyNumberFormat="1" applyFont="1" applyFill="1" applyBorder="1" applyAlignment="1">
      <alignment horizontal="center" vertical="center"/>
    </xf>
    <xf numFmtId="191" fontId="4" fillId="0" borderId="0" xfId="0" applyNumberFormat="1" applyFont="1" applyFill="1" applyAlignment="1">
      <alignment horizontal="right" vertical="center"/>
    </xf>
    <xf numFmtId="191" fontId="4" fillId="0" borderId="0" xfId="0" applyNumberFormat="1" applyFont="1" applyFill="1" applyAlignment="1">
      <alignment vertical="center"/>
    </xf>
    <xf numFmtId="192" fontId="4" fillId="0" borderId="0" xfId="0" applyNumberFormat="1" applyFont="1" applyFill="1" applyAlignment="1">
      <alignment horizontal="right" vertical="center"/>
    </xf>
    <xf numFmtId="177" fontId="2" fillId="0" borderId="0" xfId="0" applyNumberFormat="1" applyFont="1" applyFill="1" applyBorder="1" applyAlignment="1" applyProtection="1">
      <alignment vertical="center"/>
    </xf>
    <xf numFmtId="1" fontId="2" fillId="0" borderId="15" xfId="0" applyNumberFormat="1" applyFont="1" applyFill="1" applyBorder="1" applyAlignment="1">
      <alignment horizontal="left" vertical="center"/>
    </xf>
    <xf numFmtId="192" fontId="26" fillId="0" borderId="0" xfId="0" applyNumberFormat="1" applyFont="1" applyFill="1" applyBorder="1" applyAlignment="1">
      <alignment vertical="center"/>
    </xf>
    <xf numFmtId="192" fontId="22" fillId="0" borderId="0" xfId="0" applyNumberFormat="1" applyFont="1" applyFill="1" applyBorder="1" applyAlignment="1">
      <alignment vertical="center"/>
    </xf>
    <xf numFmtId="0" fontId="7" fillId="0" borderId="12" xfId="0" applyFont="1" applyFill="1" applyBorder="1" applyAlignment="1">
      <alignment vertical="center"/>
    </xf>
    <xf numFmtId="1" fontId="25" fillId="0" borderId="83" xfId="0" applyNumberFormat="1" applyFont="1" applyFill="1" applyBorder="1" applyAlignment="1">
      <alignment horizontal="left" vertical="center"/>
    </xf>
    <xf numFmtId="49" fontId="2" fillId="0" borderId="48" xfId="0" applyNumberFormat="1"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21" fillId="0" borderId="0" xfId="0" applyFont="1" applyFill="1" applyAlignment="1">
      <alignment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191" fontId="2" fillId="0" borderId="0" xfId="0" applyNumberFormat="1" applyFont="1" applyFill="1" applyBorder="1" applyAlignment="1">
      <alignment horizontal="right" vertical="center"/>
    </xf>
    <xf numFmtId="1" fontId="2" fillId="0" borderId="83" xfId="0" applyNumberFormat="1" applyFont="1" applyFill="1" applyBorder="1" applyAlignment="1">
      <alignment horizontal="left" vertical="center"/>
    </xf>
    <xf numFmtId="192" fontId="2" fillId="0" borderId="12"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Alignment="1">
      <alignment horizontal="right" vertical="center"/>
    </xf>
    <xf numFmtId="0" fontId="2" fillId="0" borderId="5" xfId="0" applyFont="1" applyFill="1" applyBorder="1" applyAlignment="1">
      <alignment vertical="center"/>
    </xf>
    <xf numFmtId="0" fontId="2" fillId="0" borderId="47" xfId="0" applyFont="1" applyFill="1" applyBorder="1" applyAlignment="1">
      <alignment vertical="center"/>
    </xf>
    <xf numFmtId="49" fontId="2" fillId="0" borderId="15" xfId="0" applyNumberFormat="1" applyFont="1" applyFill="1" applyBorder="1" applyAlignment="1">
      <alignment vertical="center"/>
    </xf>
    <xf numFmtId="181" fontId="2" fillId="0" borderId="34" xfId="0" applyNumberFormat="1" applyFont="1" applyFill="1" applyBorder="1" applyAlignment="1">
      <alignment horizontal="right" vertical="center"/>
    </xf>
    <xf numFmtId="181" fontId="2" fillId="0" borderId="0" xfId="0" applyNumberFormat="1" applyFont="1" applyFill="1" applyBorder="1" applyAlignment="1">
      <alignment horizontal="right" vertical="center"/>
    </xf>
    <xf numFmtId="0" fontId="2" fillId="0" borderId="34" xfId="0" applyFont="1" applyFill="1" applyBorder="1" applyAlignment="1">
      <alignment vertical="center"/>
    </xf>
    <xf numFmtId="0" fontId="2" fillId="0" borderId="46" xfId="0" applyFont="1" applyFill="1" applyBorder="1" applyAlignment="1">
      <alignment vertical="center"/>
    </xf>
    <xf numFmtId="181" fontId="2" fillId="0" borderId="86" xfId="0" applyNumberFormat="1" applyFont="1" applyFill="1" applyBorder="1" applyAlignment="1">
      <alignment horizontal="right" vertical="center"/>
    </xf>
    <xf numFmtId="181" fontId="2" fillId="0" borderId="25" xfId="0" applyNumberFormat="1" applyFont="1" applyFill="1" applyBorder="1" applyAlignment="1">
      <alignment horizontal="right" vertical="center"/>
    </xf>
    <xf numFmtId="0" fontId="2" fillId="0" borderId="86" xfId="0" applyFont="1" applyFill="1" applyBorder="1" applyAlignment="1">
      <alignment vertical="center"/>
    </xf>
    <xf numFmtId="0" fontId="2" fillId="0" borderId="89" xfId="0" applyFont="1" applyFill="1" applyBorder="1" applyAlignment="1">
      <alignment vertical="center"/>
    </xf>
    <xf numFmtId="0" fontId="2" fillId="0" borderId="88" xfId="0" applyFont="1" applyFill="1" applyBorder="1" applyAlignment="1">
      <alignment vertical="center"/>
    </xf>
    <xf numFmtId="49" fontId="21" fillId="3" borderId="0" xfId="0" applyNumberFormat="1" applyFont="1" applyFill="1" applyBorder="1" applyAlignment="1">
      <alignment horizontal="center" vertical="center"/>
    </xf>
    <xf numFmtId="181" fontId="21" fillId="3" borderId="0" xfId="0" applyNumberFormat="1" applyFont="1" applyFill="1" applyBorder="1" applyAlignment="1">
      <alignment horizontal="right" vertical="center"/>
    </xf>
    <xf numFmtId="0" fontId="21" fillId="3" borderId="0" xfId="0" applyFont="1" applyFill="1" applyBorder="1" applyAlignment="1">
      <alignment vertical="center"/>
    </xf>
    <xf numFmtId="0" fontId="2" fillId="0" borderId="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79" xfId="0" applyFont="1" applyFill="1" applyBorder="1" applyAlignment="1">
      <alignment horizontal="center" vertical="center"/>
    </xf>
    <xf numFmtId="182" fontId="2" fillId="0" borderId="0" xfId="0" applyNumberFormat="1" applyFont="1" applyFill="1" applyBorder="1" applyAlignment="1">
      <alignment horizontal="right" vertical="center" shrinkToFit="1"/>
    </xf>
    <xf numFmtId="182" fontId="2" fillId="0" borderId="91" xfId="0" applyNumberFormat="1" applyFont="1" applyFill="1" applyBorder="1" applyAlignment="1">
      <alignment horizontal="right" vertical="center" shrinkToFit="1"/>
    </xf>
    <xf numFmtId="199" fontId="2" fillId="0" borderId="0" xfId="0" applyNumberFormat="1" applyFont="1" applyFill="1" applyBorder="1" applyAlignment="1">
      <alignment vertical="center"/>
    </xf>
    <xf numFmtId="199" fontId="2" fillId="0" borderId="5" xfId="0" applyNumberFormat="1" applyFont="1" applyFill="1" applyBorder="1" applyAlignment="1">
      <alignment vertical="center"/>
    </xf>
    <xf numFmtId="183" fontId="2" fillId="0" borderId="5"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0" fontId="2" fillId="0" borderId="11" xfId="0" applyNumberFormat="1" applyFont="1" applyFill="1" applyBorder="1" applyAlignment="1">
      <alignment horizontal="center" vertical="center"/>
    </xf>
    <xf numFmtId="0" fontId="2" fillId="0" borderId="83" xfId="0" applyFont="1" applyFill="1" applyBorder="1" applyAlignment="1">
      <alignment horizontal="center" vertical="center"/>
    </xf>
    <xf numFmtId="199" fontId="2" fillId="0" borderId="50" xfId="0" applyNumberFormat="1" applyFont="1" applyFill="1" applyBorder="1" applyAlignment="1">
      <alignment vertical="center"/>
    </xf>
    <xf numFmtId="182" fontId="2" fillId="0" borderId="25" xfId="0" applyNumberFormat="1" applyFont="1" applyFill="1" applyBorder="1" applyAlignment="1">
      <alignment horizontal="right" vertical="center" shrinkToFit="1"/>
    </xf>
    <xf numFmtId="182" fontId="2" fillId="0" borderId="25" xfId="0" applyNumberFormat="1" applyFont="1" applyFill="1" applyBorder="1" applyAlignment="1">
      <alignment vertical="center" shrinkToFit="1"/>
    </xf>
    <xf numFmtId="182" fontId="2" fillId="0" borderId="38" xfId="0" applyNumberFormat="1" applyFont="1" applyFill="1" applyBorder="1" applyAlignment="1">
      <alignment vertical="center" shrinkToFit="1"/>
    </xf>
    <xf numFmtId="183" fontId="2" fillId="0" borderId="42" xfId="0" applyNumberFormat="1" applyFont="1" applyFill="1" applyBorder="1" applyAlignment="1">
      <alignment horizontal="right" vertical="center"/>
    </xf>
    <xf numFmtId="183" fontId="2" fillId="0" borderId="25" xfId="0" applyNumberFormat="1" applyFont="1" applyFill="1" applyBorder="1" applyAlignment="1">
      <alignment horizontal="right" vertical="center"/>
    </xf>
    <xf numFmtId="183" fontId="2" fillId="0" borderId="38" xfId="0" applyNumberFormat="1" applyFont="1" applyFill="1" applyBorder="1" applyAlignment="1">
      <alignment horizontal="right" vertical="center"/>
    </xf>
    <xf numFmtId="183"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horizontal="right" vertical="center"/>
    </xf>
    <xf numFmtId="183" fontId="2" fillId="0" borderId="0" xfId="1" applyNumberFormat="1" applyFont="1" applyFill="1" applyBorder="1" applyAlignment="1" applyProtection="1">
      <alignment horizontal="right" vertical="center"/>
    </xf>
    <xf numFmtId="41" fontId="2" fillId="0" borderId="0" xfId="1" applyNumberFormat="1" applyFont="1" applyFill="1" applyBorder="1" applyAlignment="1" applyProtection="1">
      <alignment horizontal="right" vertical="center"/>
    </xf>
    <xf numFmtId="183" fontId="2" fillId="0" borderId="42" xfId="1" applyNumberFormat="1" applyFont="1" applyFill="1" applyBorder="1" applyAlignment="1" applyProtection="1">
      <alignment horizontal="right" vertical="center"/>
    </xf>
    <xf numFmtId="183" fontId="2" fillId="0" borderId="25" xfId="1" applyNumberFormat="1" applyFont="1" applyFill="1" applyBorder="1" applyAlignment="1" applyProtection="1">
      <alignment horizontal="right" vertical="center"/>
    </xf>
    <xf numFmtId="184" fontId="2" fillId="0" borderId="25" xfId="1" applyNumberFormat="1" applyFont="1" applyFill="1" applyBorder="1" applyAlignment="1" applyProtection="1">
      <alignment horizontal="right" vertical="center"/>
    </xf>
    <xf numFmtId="183" fontId="2" fillId="0" borderId="93" xfId="0" applyNumberFormat="1" applyFont="1" applyFill="1" applyBorder="1" applyAlignment="1">
      <alignment horizontal="right" vertical="center"/>
    </xf>
    <xf numFmtId="185" fontId="2" fillId="0" borderId="34"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2" fillId="0" borderId="91" xfId="0" applyNumberFormat="1" applyFont="1" applyFill="1" applyBorder="1" applyAlignment="1">
      <alignment horizontal="right" vertical="center"/>
    </xf>
    <xf numFmtId="186" fontId="2" fillId="0" borderId="34" xfId="0" applyNumberFormat="1" applyFont="1" applyFill="1" applyBorder="1" applyAlignment="1">
      <alignment horizontal="right" vertical="center" wrapText="1"/>
    </xf>
    <xf numFmtId="186" fontId="2" fillId="0" borderId="0" xfId="0" applyNumberFormat="1" applyFont="1" applyFill="1" applyBorder="1" applyAlignment="1">
      <alignment horizontal="right" vertical="center"/>
    </xf>
    <xf numFmtId="186" fontId="2" fillId="0" borderId="91" xfId="0" applyNumberFormat="1" applyFont="1" applyFill="1" applyBorder="1" applyAlignment="1">
      <alignment horizontal="right" vertical="center"/>
    </xf>
    <xf numFmtId="176" fontId="2" fillId="0" borderId="34"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91" xfId="0" applyNumberFormat="1" applyFont="1" applyFill="1" applyBorder="1" applyAlignment="1">
      <alignment horizontal="right" vertical="center"/>
    </xf>
    <xf numFmtId="190" fontId="2" fillId="0" borderId="0" xfId="0" applyNumberFormat="1" applyFont="1" applyFill="1" applyBorder="1" applyAlignment="1">
      <alignment horizontal="center" vertical="center"/>
    </xf>
    <xf numFmtId="188" fontId="2" fillId="0" borderId="5" xfId="4"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98" fontId="2" fillId="0" borderId="6" xfId="4" applyNumberFormat="1" applyFont="1" applyFill="1" applyBorder="1" applyAlignment="1">
      <alignment horizontal="center" vertical="center"/>
    </xf>
    <xf numFmtId="198" fontId="2" fillId="0" borderId="0"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91" xfId="4" applyNumberFormat="1" applyFont="1" applyFill="1" applyBorder="1" applyAlignment="1">
      <alignment horizontal="center" vertical="center"/>
    </xf>
    <xf numFmtId="0" fontId="2" fillId="0" borderId="5"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91" xfId="4" applyFont="1" applyFill="1" applyBorder="1" applyAlignment="1">
      <alignment horizontal="center" vertical="center"/>
    </xf>
    <xf numFmtId="189" fontId="2" fillId="0" borderId="5" xfId="0"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91" xfId="4" applyNumberFormat="1" applyFont="1" applyFill="1" applyBorder="1" applyAlignment="1">
      <alignment horizontal="center" vertical="center"/>
    </xf>
    <xf numFmtId="189" fontId="2" fillId="0" borderId="5" xfId="4" applyNumberFormat="1" applyFont="1" applyFill="1" applyBorder="1" applyAlignment="1">
      <alignment horizontal="center" vertical="center"/>
    </xf>
    <xf numFmtId="188" fontId="2" fillId="0" borderId="6" xfId="4" applyNumberFormat="1" applyFont="1" applyFill="1" applyBorder="1" applyAlignment="1">
      <alignment horizontal="center" vertical="center"/>
    </xf>
    <xf numFmtId="189" fontId="2" fillId="0" borderId="0" xfId="0" applyNumberFormat="1" applyFont="1" applyFill="1" applyBorder="1" applyAlignment="1">
      <alignment horizontal="center" vertical="center"/>
    </xf>
    <xf numFmtId="189" fontId="2" fillId="0" borderId="34"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189" fontId="2" fillId="0" borderId="46" xfId="4" applyNumberFormat="1" applyFont="1" applyFill="1" applyBorder="1" applyAlignment="1">
      <alignment horizontal="center"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2" fillId="0" borderId="5"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 fillId="0" borderId="91" xfId="3" applyFont="1" applyFill="1" applyBorder="1" applyAlignment="1">
      <alignment horizontal="center" vertical="center" wrapText="1"/>
    </xf>
    <xf numFmtId="178" fontId="2" fillId="0" borderId="5" xfId="4" applyNumberFormat="1" applyFont="1" applyFill="1" applyBorder="1" applyAlignment="1">
      <alignment horizontal="center" vertical="center"/>
    </xf>
    <xf numFmtId="206" fontId="2" fillId="0" borderId="0" xfId="0" applyNumberFormat="1" applyFont="1" applyFill="1" applyBorder="1" applyAlignment="1">
      <alignment horizontal="center" vertical="center"/>
    </xf>
    <xf numFmtId="0" fontId="2" fillId="0" borderId="50" xfId="0" applyFont="1" applyFill="1" applyBorder="1" applyAlignment="1">
      <alignment horizontal="center" vertical="center"/>
    </xf>
    <xf numFmtId="0" fontId="2" fillId="0" borderId="25" xfId="4"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protection locked="0"/>
    </xf>
    <xf numFmtId="0" fontId="2" fillId="0" borderId="51" xfId="0" applyFont="1" applyFill="1" applyBorder="1" applyAlignment="1" applyProtection="1">
      <alignment horizontal="center" vertical="center"/>
      <protection locked="0"/>
    </xf>
    <xf numFmtId="0" fontId="2" fillId="0" borderId="90" xfId="0" applyFont="1" applyFill="1" applyBorder="1" applyAlignment="1" applyProtection="1">
      <alignment horizontal="center" vertical="center"/>
      <protection locked="0"/>
    </xf>
    <xf numFmtId="0" fontId="2" fillId="0" borderId="86"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191" fontId="2" fillId="0" borderId="25"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25" xfId="0" applyNumberFormat="1" applyFont="1" applyFill="1" applyBorder="1" applyAlignment="1">
      <alignment horizontal="right" vertical="center"/>
    </xf>
    <xf numFmtId="192" fontId="2" fillId="0" borderId="25" xfId="0" applyNumberFormat="1" applyFont="1" applyFill="1" applyBorder="1" applyAlignment="1">
      <alignment vertical="center"/>
    </xf>
    <xf numFmtId="178"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183" fontId="2" fillId="0" borderId="12" xfId="0" applyNumberFormat="1" applyFont="1" applyFill="1" applyBorder="1" applyAlignment="1">
      <alignment vertical="center"/>
    </xf>
    <xf numFmtId="178" fontId="2" fillId="0" borderId="25" xfId="0" applyNumberFormat="1" applyFont="1" applyFill="1" applyBorder="1" applyAlignment="1">
      <alignment vertical="center"/>
    </xf>
    <xf numFmtId="183" fontId="2" fillId="0" borderId="25" xfId="0" applyNumberFormat="1" applyFont="1" applyFill="1" applyBorder="1" applyAlignment="1">
      <alignment horizontal="right" vertical="center" shrinkToFit="1"/>
    </xf>
    <xf numFmtId="183" fontId="2" fillId="0" borderId="38" xfId="0" applyNumberFormat="1" applyFont="1" applyFill="1" applyBorder="1" applyAlignment="1">
      <alignment vertical="center"/>
    </xf>
    <xf numFmtId="0" fontId="2" fillId="0" borderId="20" xfId="0" applyFont="1" applyFill="1" applyBorder="1" applyAlignment="1">
      <alignment vertical="center"/>
    </xf>
    <xf numFmtId="0" fontId="7" fillId="0" borderId="21" xfId="0" applyFont="1" applyFill="1" applyBorder="1"/>
    <xf numFmtId="201" fontId="2" fillId="0" borderId="26" xfId="0" applyNumberFormat="1" applyFont="1" applyFill="1" applyBorder="1" applyAlignment="1">
      <alignment horizontal="center" vertical="center"/>
    </xf>
    <xf numFmtId="201" fontId="2" fillId="0" borderId="27" xfId="0" applyNumberFormat="1" applyFont="1" applyFill="1" applyBorder="1" applyAlignment="1">
      <alignment vertical="center"/>
    </xf>
    <xf numFmtId="0" fontId="2" fillId="0" borderId="18"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vertical="center"/>
    </xf>
    <xf numFmtId="201" fontId="2" fillId="0" borderId="5" xfId="0" applyNumberFormat="1" applyFont="1" applyFill="1" applyBorder="1" applyAlignment="1">
      <alignment horizontal="center" vertical="center"/>
    </xf>
    <xf numFmtId="49" fontId="7" fillId="0" borderId="0" xfId="0" applyNumberFormat="1" applyFont="1" applyFill="1" applyBorder="1"/>
    <xf numFmtId="197" fontId="2" fillId="0" borderId="5" xfId="0" applyNumberFormat="1" applyFont="1" applyFill="1" applyBorder="1" applyAlignment="1">
      <alignment horizontal="center" vertical="center"/>
    </xf>
    <xf numFmtId="0" fontId="2" fillId="0" borderId="0" xfId="0" applyFont="1" applyFill="1" applyBorder="1" applyAlignment="1">
      <alignment horizontal="left" vertical="center" indent="1"/>
    </xf>
    <xf numFmtId="0" fontId="2" fillId="0" borderId="12" xfId="0" applyFont="1" applyFill="1" applyBorder="1" applyAlignment="1">
      <alignment horizontal="left" vertical="center" indent="1"/>
    </xf>
    <xf numFmtId="197" fontId="2" fillId="0" borderId="42" xfId="0" applyNumberFormat="1" applyFont="1" applyFill="1" applyBorder="1" applyAlignment="1">
      <alignment horizontal="center" vertical="center"/>
    </xf>
    <xf numFmtId="0" fontId="2" fillId="0" borderId="0" xfId="0" applyFont="1" applyFill="1" applyBorder="1" applyAlignment="1">
      <alignment horizontal="center" vertical="center"/>
    </xf>
    <xf numFmtId="180" fontId="30" fillId="0" borderId="0" xfId="0" applyNumberFormat="1" applyFont="1" applyFill="1" applyAlignment="1">
      <alignment vertical="center"/>
    </xf>
    <xf numFmtId="0" fontId="30" fillId="0" borderId="45"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Alignment="1">
      <alignment vertical="center"/>
    </xf>
    <xf numFmtId="0" fontId="30" fillId="0" borderId="0" xfId="0" applyFont="1" applyFill="1" applyAlignment="1">
      <alignment horizontal="right" vertical="center"/>
    </xf>
    <xf numFmtId="4" fontId="30" fillId="0" borderId="0" xfId="0" applyNumberFormat="1" applyFont="1" applyFill="1" applyBorder="1" applyAlignment="1">
      <alignment vertical="center"/>
    </xf>
    <xf numFmtId="4" fontId="30" fillId="0" borderId="0" xfId="0" applyNumberFormat="1" applyFont="1" applyFill="1" applyAlignment="1">
      <alignment vertical="center"/>
    </xf>
    <xf numFmtId="180" fontId="30" fillId="0" borderId="15" xfId="0" applyNumberFormat="1" applyFont="1" applyFill="1" applyBorder="1" applyAlignment="1">
      <alignment horizontal="right" vertical="center"/>
    </xf>
    <xf numFmtId="0" fontId="30" fillId="0" borderId="0" xfId="0" applyFont="1" applyFill="1" applyAlignment="1">
      <alignment horizontal="center" vertical="center"/>
    </xf>
    <xf numFmtId="0" fontId="32" fillId="0" borderId="0" xfId="0" applyFont="1" applyFill="1" applyAlignment="1">
      <alignment vertical="center"/>
    </xf>
    <xf numFmtId="191" fontId="30" fillId="0" borderId="0" xfId="0" applyNumberFormat="1" applyFont="1" applyFill="1" applyBorder="1" applyAlignment="1">
      <alignment vertical="center"/>
    </xf>
    <xf numFmtId="177" fontId="30" fillId="0" borderId="0" xfId="0" applyNumberFormat="1" applyFont="1" applyFill="1" applyBorder="1" applyAlignment="1">
      <alignment vertical="center"/>
    </xf>
    <xf numFmtId="178" fontId="30" fillId="0" borderId="0" xfId="0" applyNumberFormat="1" applyFont="1" applyFill="1" applyBorder="1" applyAlignment="1">
      <alignment vertical="center"/>
    </xf>
    <xf numFmtId="183" fontId="30" fillId="0" borderId="0" xfId="0" applyNumberFormat="1" applyFont="1" applyFill="1" applyBorder="1" applyAlignment="1">
      <alignment horizontal="right" vertical="center" shrinkToFit="1"/>
    </xf>
    <xf numFmtId="177" fontId="30" fillId="0" borderId="0" xfId="0" applyNumberFormat="1" applyFont="1" applyFill="1" applyBorder="1" applyAlignment="1">
      <alignment horizontal="right" vertical="center"/>
    </xf>
    <xf numFmtId="183" fontId="30" fillId="0" borderId="0" xfId="0" applyNumberFormat="1" applyFont="1" applyFill="1" applyBorder="1" applyAlignment="1">
      <alignment horizontal="right" vertical="center"/>
    </xf>
    <xf numFmtId="0" fontId="32" fillId="0" borderId="0" xfId="0" applyFont="1" applyFill="1" applyBorder="1" applyAlignment="1">
      <alignment vertical="center"/>
    </xf>
    <xf numFmtId="0" fontId="30" fillId="0" borderId="0" xfId="0" applyFont="1" applyFill="1" applyBorder="1" applyAlignment="1">
      <alignment horizontal="right" vertical="center"/>
    </xf>
    <xf numFmtId="0" fontId="30" fillId="0" borderId="0" xfId="0" applyFont="1" applyFill="1" applyBorder="1" applyAlignment="1">
      <alignment horizontal="left" vertical="center"/>
    </xf>
    <xf numFmtId="0" fontId="33" fillId="0" borderId="0" xfId="0" applyFont="1" applyFill="1" applyAlignment="1">
      <alignment vertical="center"/>
    </xf>
    <xf numFmtId="0" fontId="32" fillId="2" borderId="0" xfId="0" applyFont="1" applyFill="1" applyAlignment="1">
      <alignment vertical="center"/>
    </xf>
    <xf numFmtId="0" fontId="30" fillId="0" borderId="0" xfId="0" applyFont="1" applyFill="1" applyBorder="1" applyAlignment="1">
      <alignment horizontal="center" vertical="center"/>
    </xf>
    <xf numFmtId="191" fontId="30" fillId="0" borderId="0" xfId="0" applyNumberFormat="1" applyFont="1" applyFill="1" applyBorder="1" applyAlignment="1">
      <alignment horizontal="right" vertical="center"/>
    </xf>
    <xf numFmtId="178" fontId="30" fillId="0" borderId="0" xfId="0" applyNumberFormat="1" applyFont="1" applyFill="1" applyBorder="1" applyAlignment="1">
      <alignment horizontal="right" vertical="center"/>
    </xf>
    <xf numFmtId="192" fontId="30" fillId="0" borderId="0" xfId="0" applyNumberFormat="1" applyFont="1" applyFill="1" applyBorder="1" applyAlignment="1">
      <alignment horizontal="right" vertical="center"/>
    </xf>
    <xf numFmtId="191" fontId="31" fillId="0" borderId="0" xfId="0" applyNumberFormat="1" applyFont="1" applyFill="1" applyBorder="1" applyAlignment="1">
      <alignment horizontal="right" vertical="center"/>
    </xf>
    <xf numFmtId="191" fontId="31" fillId="0" borderId="0" xfId="0" applyNumberFormat="1" applyFont="1" applyFill="1" applyBorder="1" applyAlignment="1">
      <alignment vertical="center"/>
    </xf>
    <xf numFmtId="192" fontId="31" fillId="0" borderId="0" xfId="0" applyNumberFormat="1" applyFont="1" applyFill="1" applyBorder="1" applyAlignment="1">
      <alignment horizontal="right" vertical="center"/>
    </xf>
    <xf numFmtId="178" fontId="31" fillId="0" borderId="0" xfId="0" applyNumberFormat="1" applyFont="1" applyFill="1" applyBorder="1" applyAlignment="1">
      <alignment horizontal="right" vertical="center"/>
    </xf>
    <xf numFmtId="183" fontId="30" fillId="0" borderId="0" xfId="0" applyNumberFormat="1" applyFont="1" applyFill="1" applyBorder="1" applyAlignment="1">
      <alignment vertical="center"/>
    </xf>
    <xf numFmtId="0" fontId="31" fillId="0" borderId="0" xfId="0" applyFont="1" applyFill="1" applyBorder="1" applyAlignment="1">
      <alignment horizontal="center" vertical="center"/>
    </xf>
    <xf numFmtId="0" fontId="33" fillId="0" borderId="0" xfId="0" applyFont="1" applyFill="1" applyBorder="1" applyAlignment="1">
      <alignment vertical="center"/>
    </xf>
    <xf numFmtId="0" fontId="32" fillId="2" borderId="0" xfId="0" applyFont="1" applyFill="1" applyBorder="1" applyAlignment="1">
      <alignment vertical="center"/>
    </xf>
    <xf numFmtId="177" fontId="30" fillId="0" borderId="0" xfId="0" applyNumberFormat="1" applyFont="1" applyFill="1" applyBorder="1" applyAlignment="1" applyProtection="1">
      <alignment horizontal="right" vertical="center"/>
    </xf>
    <xf numFmtId="177" fontId="30" fillId="0" borderId="0" xfId="0" applyNumberFormat="1" applyFont="1" applyFill="1" applyBorder="1" applyAlignment="1" applyProtection="1">
      <alignment vertical="center"/>
    </xf>
    <xf numFmtId="192" fontId="30" fillId="0" borderId="0" xfId="0" applyNumberFormat="1" applyFont="1" applyFill="1" applyBorder="1" applyAlignment="1">
      <alignment vertical="center"/>
    </xf>
    <xf numFmtId="191" fontId="30" fillId="2" borderId="0" xfId="0" applyNumberFormat="1" applyFont="1" applyFill="1" applyBorder="1" applyAlignment="1">
      <alignment vertical="center"/>
    </xf>
    <xf numFmtId="177" fontId="30" fillId="2" borderId="0" xfId="0" applyNumberFormat="1" applyFont="1" applyFill="1" applyBorder="1" applyAlignment="1">
      <alignment vertical="center"/>
    </xf>
    <xf numFmtId="183" fontId="30" fillId="2" borderId="0" xfId="0" applyNumberFormat="1" applyFont="1" applyFill="1" applyBorder="1" applyAlignment="1">
      <alignment horizontal="right" vertical="center"/>
    </xf>
    <xf numFmtId="192" fontId="30" fillId="2" borderId="0" xfId="0" applyNumberFormat="1" applyFont="1" applyFill="1" applyBorder="1" applyAlignment="1">
      <alignment vertical="center"/>
    </xf>
    <xf numFmtId="177" fontId="30" fillId="2" borderId="0" xfId="0" applyNumberFormat="1" applyFont="1" applyFill="1" applyBorder="1" applyAlignment="1">
      <alignment horizontal="right" vertical="center"/>
    </xf>
    <xf numFmtId="49" fontId="30" fillId="0" borderId="0" xfId="0" applyNumberFormat="1" applyFont="1" applyFill="1" applyBorder="1" applyAlignment="1">
      <alignment vertical="center"/>
    </xf>
    <xf numFmtId="0" fontId="30" fillId="0" borderId="0" xfId="0" applyNumberFormat="1" applyFont="1" applyFill="1" applyBorder="1" applyAlignment="1">
      <alignment vertical="center"/>
    </xf>
    <xf numFmtId="0" fontId="2" fillId="0" borderId="44" xfId="0" applyFont="1" applyFill="1" applyBorder="1" applyAlignment="1">
      <alignment horizontal="center" vertical="center"/>
    </xf>
    <xf numFmtId="0" fontId="2" fillId="0" borderId="49" xfId="0" applyFont="1" applyFill="1" applyBorder="1" applyAlignment="1">
      <alignment horizontal="center" vertical="center"/>
    </xf>
    <xf numFmtId="0" fontId="30" fillId="0" borderId="0" xfId="0" applyFont="1" applyFill="1" applyBorder="1" applyAlignment="1"/>
    <xf numFmtId="1" fontId="30" fillId="0" borderId="0" xfId="0" applyNumberFormat="1" applyFont="1" applyFill="1" applyBorder="1" applyAlignment="1">
      <alignment horizontal="center" vertical="center"/>
    </xf>
    <xf numFmtId="1" fontId="30" fillId="0" borderId="0" xfId="0" applyNumberFormat="1" applyFont="1" applyFill="1" applyBorder="1" applyAlignment="1">
      <alignment horizontal="left" vertical="center"/>
    </xf>
    <xf numFmtId="1" fontId="31" fillId="0" borderId="0" xfId="0" applyNumberFormat="1" applyFont="1" applyFill="1" applyBorder="1" applyAlignment="1">
      <alignment horizontal="left" vertical="center"/>
    </xf>
    <xf numFmtId="49" fontId="30" fillId="0" borderId="0" xfId="0" applyNumberFormat="1" applyFont="1" applyFill="1" applyBorder="1" applyAlignment="1">
      <alignment horizontal="center" vertical="center"/>
    </xf>
    <xf numFmtId="192" fontId="32" fillId="0" borderId="0" xfId="0" applyNumberFormat="1" applyFont="1" applyFill="1" applyBorder="1" applyAlignment="1">
      <alignment vertical="center"/>
    </xf>
    <xf numFmtId="0" fontId="35" fillId="0" borderId="0" xfId="0" applyFont="1" applyBorder="1"/>
    <xf numFmtId="0" fontId="30" fillId="0" borderId="0" xfId="0" applyFont="1" applyBorder="1" applyAlignment="1">
      <alignment horizontal="center" vertical="center"/>
    </xf>
    <xf numFmtId="0" fontId="33" fillId="0" borderId="0" xfId="0" applyFont="1" applyFill="1" applyBorder="1" applyAlignment="1">
      <alignment horizontal="center" vertical="center"/>
    </xf>
    <xf numFmtId="182" fontId="35" fillId="0" borderId="0" xfId="0" applyNumberFormat="1" applyFont="1" applyBorder="1"/>
    <xf numFmtId="182" fontId="31" fillId="0" borderId="0" xfId="0" applyNumberFormat="1" applyFont="1" applyBorder="1" applyAlignment="1">
      <alignment horizontal="right" vertical="center"/>
    </xf>
    <xf numFmtId="180" fontId="36" fillId="0" borderId="0" xfId="0" applyNumberFormat="1" applyFont="1" applyBorder="1"/>
    <xf numFmtId="9" fontId="35" fillId="0" borderId="0" xfId="0" applyNumberFormat="1" applyFont="1" applyBorder="1"/>
    <xf numFmtId="184" fontId="31" fillId="0" borderId="0" xfId="0" applyNumberFormat="1" applyFont="1" applyBorder="1" applyAlignment="1">
      <alignment horizontal="right" vertical="center"/>
    </xf>
    <xf numFmtId="184" fontId="35" fillId="0" borderId="0" xfId="0" applyNumberFormat="1" applyFont="1" applyBorder="1"/>
    <xf numFmtId="182" fontId="31" fillId="0" borderId="0" xfId="0" applyNumberFormat="1" applyFont="1" applyFill="1" applyBorder="1" applyAlignment="1">
      <alignment horizontal="right" vertical="center" shrinkToFit="1"/>
    </xf>
    <xf numFmtId="204" fontId="35" fillId="0" borderId="0" xfId="0" applyNumberFormat="1" applyFont="1" applyBorder="1"/>
    <xf numFmtId="0" fontId="33" fillId="0" borderId="0" xfId="0" applyFont="1" applyBorder="1" applyAlignment="1">
      <alignment horizontal="center"/>
    </xf>
    <xf numFmtId="187" fontId="31" fillId="0" borderId="0" xfId="0" applyNumberFormat="1" applyFont="1" applyBorder="1" applyAlignment="1">
      <alignment horizontal="right" vertical="center"/>
    </xf>
    <xf numFmtId="184" fontId="35" fillId="0" borderId="0" xfId="5" applyNumberFormat="1" applyFont="1" applyBorder="1" applyAlignment="1">
      <alignment horizontal="left"/>
    </xf>
    <xf numFmtId="187" fontId="35" fillId="0" borderId="0" xfId="0" applyNumberFormat="1" applyFont="1" applyBorder="1"/>
    <xf numFmtId="183" fontId="31" fillId="0" borderId="0" xfId="0" applyNumberFormat="1" applyFont="1" applyBorder="1" applyAlignment="1">
      <alignment horizontal="right" vertical="center"/>
    </xf>
    <xf numFmtId="0" fontId="37" fillId="0" borderId="0" xfId="0" applyFont="1" applyBorder="1"/>
    <xf numFmtId="0" fontId="35" fillId="0" borderId="0" xfId="0" applyFont="1" applyBorder="1" applyAlignment="1">
      <alignment horizontal="right"/>
    </xf>
    <xf numFmtId="190" fontId="30" fillId="0" borderId="0" xfId="0" applyNumberFormat="1" applyFont="1" applyBorder="1" applyAlignment="1">
      <alignment horizontal="center" vertical="center"/>
    </xf>
    <xf numFmtId="190" fontId="30" fillId="0" borderId="0" xfId="4" applyNumberFormat="1" applyFont="1" applyFill="1" applyBorder="1" applyAlignment="1">
      <alignment horizontal="center" vertical="center"/>
    </xf>
    <xf numFmtId="190" fontId="30" fillId="0" borderId="0" xfId="0" applyNumberFormat="1" applyFont="1" applyFill="1" applyBorder="1" applyAlignment="1">
      <alignment horizontal="center" vertical="center"/>
    </xf>
    <xf numFmtId="178" fontId="30" fillId="0" borderId="0" xfId="4" applyNumberFormat="1" applyFont="1" applyFill="1" applyBorder="1" applyAlignment="1">
      <alignment horizontal="center" vertical="center"/>
    </xf>
    <xf numFmtId="178" fontId="30" fillId="0" borderId="0" xfId="0" applyNumberFormat="1" applyFont="1" applyFill="1" applyBorder="1" applyAlignment="1">
      <alignment horizontal="center" vertical="center"/>
    </xf>
    <xf numFmtId="188" fontId="30" fillId="0" borderId="0" xfId="4" applyNumberFormat="1" applyFont="1" applyFill="1" applyBorder="1" applyAlignment="1">
      <alignment horizontal="center" vertical="center"/>
    </xf>
    <xf numFmtId="188" fontId="30" fillId="0" borderId="0" xfId="0" applyNumberFormat="1" applyFont="1" applyFill="1" applyBorder="1" applyAlignment="1">
      <alignment horizontal="center" vertical="center"/>
    </xf>
    <xf numFmtId="191" fontId="30" fillId="0" borderId="0" xfId="0" applyNumberFormat="1" applyFont="1" applyBorder="1" applyAlignment="1">
      <alignment horizontal="center" vertical="center"/>
    </xf>
    <xf numFmtId="191" fontId="30" fillId="0" borderId="0" xfId="4" applyNumberFormat="1" applyFont="1" applyFill="1" applyBorder="1" applyAlignment="1">
      <alignment horizontal="center" vertical="center"/>
    </xf>
    <xf numFmtId="191" fontId="30" fillId="0" borderId="0" xfId="0" applyNumberFormat="1" applyFont="1" applyFill="1" applyBorder="1" applyAlignment="1">
      <alignment horizontal="center" vertical="center"/>
    </xf>
    <xf numFmtId="203" fontId="35" fillId="0" borderId="0" xfId="0" applyNumberFormat="1" applyFont="1" applyBorder="1"/>
    <xf numFmtId="191" fontId="30" fillId="0" borderId="0" xfId="0" applyNumberFormat="1" applyFont="1" applyBorder="1" applyAlignment="1">
      <alignment vertical="center"/>
    </xf>
    <xf numFmtId="177" fontId="30" fillId="0" borderId="0" xfId="0" applyNumberFormat="1" applyFont="1" applyBorder="1" applyAlignment="1">
      <alignment vertical="center"/>
    </xf>
    <xf numFmtId="192" fontId="30" fillId="0" borderId="0" xfId="0" applyNumberFormat="1" applyFont="1" applyBorder="1" applyAlignment="1">
      <alignment vertical="center"/>
    </xf>
    <xf numFmtId="177" fontId="30" fillId="0" borderId="0" xfId="0" applyNumberFormat="1" applyFont="1" applyBorder="1" applyAlignment="1">
      <alignment horizontal="right" vertical="center"/>
    </xf>
    <xf numFmtId="0" fontId="38" fillId="0" borderId="0" xfId="0" applyFont="1" applyBorder="1" applyAlignment="1">
      <alignment horizontal="right"/>
    </xf>
    <xf numFmtId="191" fontId="36" fillId="0" borderId="0" xfId="0" applyNumberFormat="1" applyFont="1" applyBorder="1"/>
    <xf numFmtId="0" fontId="38" fillId="0" borderId="0" xfId="0" applyFont="1" applyBorder="1" applyAlignment="1">
      <alignment horizontal="left"/>
    </xf>
    <xf numFmtId="203" fontId="35" fillId="0" borderId="0" xfId="0" applyNumberFormat="1" applyFont="1" applyBorder="1" applyAlignment="1">
      <alignment horizontal="right"/>
    </xf>
    <xf numFmtId="191" fontId="35" fillId="0" borderId="0" xfId="0" applyNumberFormat="1" applyFont="1" applyBorder="1"/>
    <xf numFmtId="178" fontId="2" fillId="0" borderId="61" xfId="0" applyNumberFormat="1" applyFont="1" applyFill="1" applyBorder="1" applyAlignment="1">
      <alignment horizontal="right" vertical="center"/>
    </xf>
    <xf numFmtId="178" fontId="2" fillId="0" borderId="38" xfId="0" applyNumberFormat="1" applyFont="1" applyFill="1" applyBorder="1" applyAlignment="1">
      <alignment horizontal="right" vertical="center"/>
    </xf>
    <xf numFmtId="178" fontId="2" fillId="0" borderId="37" xfId="0" applyNumberFormat="1" applyFont="1" applyFill="1" applyBorder="1" applyAlignment="1">
      <alignment horizontal="right" vertical="center"/>
    </xf>
    <xf numFmtId="178" fontId="2" fillId="0" borderId="42" xfId="0" applyNumberFormat="1" applyFont="1" applyFill="1" applyBorder="1" applyAlignment="1">
      <alignment horizontal="right" vertical="center"/>
    </xf>
    <xf numFmtId="196" fontId="2" fillId="0" borderId="49" xfId="0" applyNumberFormat="1" applyFont="1" applyFill="1" applyBorder="1" applyAlignment="1">
      <alignment horizontal="right" vertical="center"/>
    </xf>
    <xf numFmtId="196" fontId="2" fillId="0" borderId="25" xfId="0" applyNumberFormat="1" applyFont="1" applyFill="1" applyBorder="1" applyAlignment="1">
      <alignment horizontal="right" vertical="center"/>
    </xf>
    <xf numFmtId="178" fontId="2" fillId="0" borderId="49"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176" fontId="2" fillId="0" borderId="2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18"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3"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30" xfId="0"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181" fontId="2" fillId="0" borderId="2"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58" xfId="0" applyFont="1" applyFill="1" applyBorder="1" applyAlignment="1">
      <alignment horizontal="justify" vertical="center" indent="1"/>
    </xf>
    <xf numFmtId="49" fontId="2" fillId="0" borderId="15" xfId="0" applyNumberFormat="1" applyFont="1" applyFill="1" applyBorder="1" applyAlignment="1">
      <alignment horizontal="center" vertical="center"/>
    </xf>
    <xf numFmtId="49" fontId="2" fillId="0" borderId="47" xfId="0" applyNumberFormat="1"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89" xfId="0" applyNumberFormat="1" applyFont="1" applyFill="1" applyBorder="1" applyAlignment="1">
      <alignment horizontal="center" vertical="center"/>
    </xf>
    <xf numFmtId="181" fontId="2" fillId="0" borderId="34" xfId="0" applyNumberFormat="1" applyFont="1" applyFill="1" applyBorder="1" applyAlignment="1">
      <alignment horizontal="right" vertical="center"/>
    </xf>
    <xf numFmtId="181" fontId="2" fillId="0" borderId="47" xfId="0" applyNumberFormat="1" applyFont="1" applyFill="1" applyBorder="1" applyAlignment="1">
      <alignment horizontal="right" vertical="center"/>
    </xf>
    <xf numFmtId="0" fontId="2" fillId="0" borderId="34" xfId="0" applyFont="1" applyFill="1" applyBorder="1" applyAlignment="1">
      <alignment vertical="center"/>
    </xf>
    <xf numFmtId="0" fontId="2" fillId="0" borderId="46" xfId="0" applyFont="1" applyFill="1" applyBorder="1" applyAlignment="1">
      <alignment vertical="center"/>
    </xf>
    <xf numFmtId="0" fontId="2" fillId="0" borderId="5" xfId="0" applyFont="1" applyFill="1" applyBorder="1" applyAlignment="1">
      <alignment horizontal="left" vertical="center" indent="1"/>
    </xf>
    <xf numFmtId="0" fontId="2" fillId="0" borderId="46" xfId="0" applyFont="1" applyFill="1" applyBorder="1" applyAlignment="1">
      <alignment horizontal="left" vertical="center" indent="1"/>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0" fontId="29" fillId="0" borderId="5" xfId="0" applyFont="1" applyFill="1" applyBorder="1" applyAlignment="1">
      <alignment horizontal="left" vertical="center"/>
    </xf>
    <xf numFmtId="0" fontId="29" fillId="0" borderId="46"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180" fontId="2" fillId="0" borderId="18" xfId="0" applyNumberFormat="1" applyFont="1" applyFill="1" applyBorder="1" applyAlignment="1">
      <alignment horizontal="right" vertical="center"/>
    </xf>
    <xf numFmtId="180" fontId="2" fillId="0" borderId="87" xfId="0" applyNumberFormat="1" applyFont="1" applyFill="1" applyBorder="1" applyAlignment="1">
      <alignment horizontal="right" vertical="center"/>
    </xf>
    <xf numFmtId="180" fontId="2" fillId="0" borderId="27" xfId="0" applyNumberFormat="1" applyFont="1" applyFill="1" applyBorder="1" applyAlignment="1">
      <alignment horizontal="right" vertical="center"/>
    </xf>
    <xf numFmtId="49" fontId="4" fillId="0" borderId="57"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81" fontId="4" fillId="0" borderId="1" xfId="0" applyNumberFormat="1" applyFont="1" applyFill="1" applyBorder="1" applyAlignment="1">
      <alignment vertical="center"/>
    </xf>
    <xf numFmtId="191" fontId="2" fillId="0" borderId="12" xfId="0" applyNumberFormat="1" applyFont="1" applyFill="1" applyBorder="1" applyAlignment="1">
      <alignment horizontal="right" vertical="center"/>
    </xf>
    <xf numFmtId="191" fontId="2" fillId="0" borderId="38" xfId="0" applyNumberFormat="1" applyFont="1" applyFill="1" applyBorder="1" applyAlignment="1">
      <alignment horizontal="right" vertical="center"/>
    </xf>
    <xf numFmtId="191" fontId="2" fillId="0" borderId="49" xfId="0" applyNumberFormat="1" applyFont="1" applyFill="1" applyBorder="1" applyAlignment="1">
      <alignment horizontal="right" vertical="center"/>
    </xf>
    <xf numFmtId="191" fontId="2" fillId="0" borderId="25" xfId="0" applyNumberFormat="1" applyFont="1" applyFill="1" applyBorder="1" applyAlignment="1">
      <alignment horizontal="right" vertical="center"/>
    </xf>
    <xf numFmtId="0" fontId="22" fillId="0" borderId="25" xfId="0" applyFont="1" applyFill="1" applyBorder="1" applyAlignment="1">
      <alignment horizontal="left" vertical="center"/>
    </xf>
    <xf numFmtId="191" fontId="2" fillId="0" borderId="37" xfId="0" applyNumberFormat="1" applyFont="1" applyFill="1" applyBorder="1" applyAlignment="1">
      <alignment horizontal="right" vertical="center"/>
    </xf>
    <xf numFmtId="191" fontId="2" fillId="0" borderId="42" xfId="0" applyNumberFormat="1" applyFont="1" applyFill="1" applyBorder="1" applyAlignment="1">
      <alignment horizontal="right"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11" xfId="0" applyFont="1" applyFill="1" applyBorder="1" applyAlignment="1">
      <alignment horizontal="center" vertical="center"/>
    </xf>
    <xf numFmtId="183" fontId="2" fillId="0" borderId="0" xfId="1" applyNumberFormat="1" applyFont="1" applyFill="1" applyBorder="1" applyAlignment="1" applyProtection="1">
      <alignment horizontal="right" vertical="center"/>
    </xf>
    <xf numFmtId="0" fontId="2" fillId="0" borderId="13" xfId="0" applyFont="1" applyFill="1" applyBorder="1" applyAlignment="1">
      <alignment horizontal="center" vertical="center"/>
    </xf>
    <xf numFmtId="183" fontId="2" fillId="0" borderId="25" xfId="1" applyNumberFormat="1" applyFont="1" applyFill="1" applyBorder="1" applyAlignment="1" applyProtection="1">
      <alignment horizontal="right" vertical="center"/>
    </xf>
    <xf numFmtId="183" fontId="2" fillId="0" borderId="6" xfId="1" applyNumberFormat="1" applyFont="1" applyFill="1" applyBorder="1" applyAlignment="1" applyProtection="1">
      <alignment horizontal="right" vertical="center" indent="1"/>
    </xf>
    <xf numFmtId="183" fontId="2" fillId="0" borderId="91" xfId="1" applyNumberFormat="1" applyFont="1" applyFill="1" applyBorder="1" applyAlignment="1" applyProtection="1">
      <alignment horizontal="right" vertical="center" indent="1"/>
    </xf>
    <xf numFmtId="183" fontId="2" fillId="0" borderId="55" xfId="1" applyNumberFormat="1" applyFont="1" applyFill="1" applyBorder="1" applyAlignment="1" applyProtection="1">
      <alignment horizontal="right" vertical="center" indent="1"/>
    </xf>
    <xf numFmtId="183" fontId="2" fillId="0" borderId="38" xfId="1" applyNumberFormat="1" applyFont="1" applyFill="1" applyBorder="1" applyAlignment="1" applyProtection="1">
      <alignment horizontal="right" vertical="center" indent="1"/>
    </xf>
    <xf numFmtId="183" fontId="2" fillId="0" borderId="0" xfId="1" applyNumberFormat="1" applyFont="1" applyFill="1" applyBorder="1" applyAlignment="1" applyProtection="1">
      <alignment horizontal="right" vertical="center" indent="1"/>
    </xf>
    <xf numFmtId="183" fontId="2" fillId="0" borderId="25" xfId="1" applyNumberFormat="1" applyFont="1" applyFill="1" applyBorder="1" applyAlignment="1" applyProtection="1">
      <alignment horizontal="right" vertical="center" indent="1"/>
    </xf>
    <xf numFmtId="0" fontId="2" fillId="0" borderId="22" xfId="0" applyFont="1" applyFill="1" applyBorder="1" applyAlignment="1">
      <alignment horizontal="center" vertical="center"/>
    </xf>
    <xf numFmtId="183" fontId="2" fillId="0" borderId="18" xfId="1" applyNumberFormat="1" applyFont="1" applyFill="1" applyBorder="1" applyAlignment="1" applyProtection="1">
      <alignment vertical="center"/>
    </xf>
    <xf numFmtId="0" fontId="2" fillId="0" borderId="1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2" fontId="2" fillId="0" borderId="0" xfId="0" applyNumberFormat="1" applyFont="1" applyFill="1" applyBorder="1" applyAlignment="1">
      <alignment horizontal="right" vertical="center" shrinkToFit="1"/>
    </xf>
    <xf numFmtId="0" fontId="2" fillId="0" borderId="3" xfId="0" applyFont="1" applyFill="1" applyBorder="1" applyAlignment="1">
      <alignment horizontal="center" vertical="center"/>
    </xf>
    <xf numFmtId="0" fontId="2" fillId="0" borderId="25" xfId="0" applyFont="1" applyFill="1" applyBorder="1" applyAlignment="1">
      <alignment horizontal="right" vertical="center"/>
    </xf>
    <xf numFmtId="0" fontId="2" fillId="0" borderId="10" xfId="0" applyFont="1" applyFill="1" applyBorder="1" applyAlignment="1">
      <alignment horizontal="center" vertical="center"/>
    </xf>
    <xf numFmtId="183" fontId="2" fillId="0" borderId="21" xfId="1" applyNumberFormat="1" applyFont="1" applyFill="1" applyBorder="1" applyAlignment="1" applyProtection="1">
      <alignment vertical="center"/>
    </xf>
    <xf numFmtId="183" fontId="2" fillId="0" borderId="19" xfId="1" applyNumberFormat="1" applyFont="1" applyFill="1" applyBorder="1" applyAlignment="1" applyProtection="1">
      <alignment vertical="center"/>
    </xf>
    <xf numFmtId="182" fontId="2" fillId="0" borderId="25" xfId="0" applyNumberFormat="1" applyFont="1" applyFill="1" applyBorder="1" applyAlignment="1">
      <alignment vertical="center" shrinkToFit="1"/>
    </xf>
    <xf numFmtId="0" fontId="9" fillId="0" borderId="0" xfId="0" applyFont="1" applyFill="1" applyBorder="1" applyAlignment="1">
      <alignment vertical="center"/>
    </xf>
    <xf numFmtId="0" fontId="9" fillId="0" borderId="5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3" xfId="0" applyFont="1" applyFill="1" applyBorder="1" applyAlignment="1">
      <alignment horizontal="center" vertical="center"/>
    </xf>
    <xf numFmtId="0" fontId="22" fillId="0" borderId="0" xfId="0" applyFont="1" applyFill="1" applyBorder="1" applyAlignment="1">
      <alignment vertical="top"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31" xfId="0"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91" xfId="4" applyFont="1" applyFill="1" applyBorder="1" applyAlignment="1">
      <alignment horizontal="center" vertical="center"/>
    </xf>
    <xf numFmtId="0" fontId="2" fillId="0" borderId="34" xfId="3"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0" xfId="3"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3"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9" fillId="0" borderId="0" xfId="0" applyFont="1" applyFill="1" applyAlignment="1">
      <alignment horizontal="left" vertical="center"/>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0" fontId="2" fillId="0" borderId="91"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6" fillId="0" borderId="0" xfId="3" applyFont="1" applyFill="1" applyBorder="1" applyAlignment="1">
      <alignment horizontal="center" vertical="center" wrapText="1"/>
    </xf>
    <xf numFmtId="183" fontId="30" fillId="2" borderId="0" xfId="0" applyNumberFormat="1" applyFont="1" applyFill="1" applyBorder="1" applyAlignment="1" applyProtection="1">
      <alignment horizontal="right" vertical="center"/>
      <protection locked="0"/>
    </xf>
    <xf numFmtId="192" fontId="30" fillId="2" borderId="0" xfId="0" applyNumberFormat="1" applyFont="1" applyFill="1" applyBorder="1" applyAlignment="1">
      <alignment horizontal="right" vertical="center"/>
    </xf>
    <xf numFmtId="183" fontId="30" fillId="2" borderId="0" xfId="0" applyNumberFormat="1" applyFont="1" applyFill="1" applyBorder="1" applyAlignment="1">
      <alignment horizontal="right" vertical="center"/>
    </xf>
    <xf numFmtId="192" fontId="30" fillId="2" borderId="0" xfId="0" applyNumberFormat="1" applyFont="1" applyFill="1" applyBorder="1" applyAlignment="1" applyProtection="1">
      <alignment horizontal="right" vertical="center"/>
      <protection locked="0"/>
    </xf>
    <xf numFmtId="0" fontId="30" fillId="0" borderId="0" xfId="0" applyFont="1" applyFill="1" applyBorder="1" applyAlignment="1">
      <alignment horizontal="center" vertical="center"/>
    </xf>
    <xf numFmtId="177" fontId="31" fillId="0" borderId="0" xfId="0" applyNumberFormat="1" applyFont="1" applyFill="1" applyBorder="1" applyAlignment="1">
      <alignment horizontal="center" vertical="center"/>
    </xf>
    <xf numFmtId="193" fontId="2" fillId="0" borderId="72" xfId="0" applyNumberFormat="1" applyFont="1" applyFill="1" applyBorder="1" applyAlignment="1">
      <alignment horizontal="right" vertical="center"/>
    </xf>
    <xf numFmtId="193" fontId="2" fillId="0" borderId="73" xfId="0" applyNumberFormat="1" applyFont="1" applyFill="1" applyBorder="1" applyAlignment="1">
      <alignment horizontal="right" vertical="center"/>
    </xf>
    <xf numFmtId="183" fontId="2" fillId="0" borderId="29" xfId="0" applyNumberFormat="1" applyFont="1" applyFill="1" applyBorder="1" applyAlignment="1">
      <alignment horizontal="right" vertical="center"/>
    </xf>
    <xf numFmtId="183" fontId="2" fillId="0" borderId="77" xfId="0" applyNumberFormat="1" applyFont="1" applyFill="1" applyBorder="1" applyAlignment="1">
      <alignment horizontal="right" vertical="center"/>
    </xf>
    <xf numFmtId="195" fontId="2" fillId="0" borderId="71" xfId="0" applyNumberFormat="1" applyFont="1" applyFill="1" applyBorder="1" applyAlignment="1">
      <alignment horizontal="center" vertical="center"/>
    </xf>
    <xf numFmtId="195" fontId="2" fillId="0" borderId="63" xfId="0" applyNumberFormat="1" applyFont="1" applyFill="1" applyBorder="1" applyAlignment="1">
      <alignment horizontal="center" vertical="center"/>
    </xf>
    <xf numFmtId="183" fontId="30" fillId="2"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3" fontId="2" fillId="0" borderId="95" xfId="0" applyNumberFormat="1" applyFont="1" applyFill="1" applyBorder="1" applyAlignment="1">
      <alignment horizontal="right" vertical="center"/>
    </xf>
    <xf numFmtId="193" fontId="2" fillId="0" borderId="14" xfId="0" applyNumberFormat="1" applyFont="1" applyFill="1" applyBorder="1" applyAlignment="1">
      <alignment horizontal="right" vertical="center"/>
    </xf>
    <xf numFmtId="193" fontId="2" fillId="0" borderId="75" xfId="0" applyNumberFormat="1" applyFont="1" applyFill="1" applyBorder="1" applyAlignment="1">
      <alignment horizontal="right" vertical="center"/>
    </xf>
    <xf numFmtId="193" fontId="2" fillId="0" borderId="76" xfId="0" applyNumberFormat="1" applyFont="1" applyFill="1" applyBorder="1" applyAlignment="1">
      <alignment horizontal="right" vertical="center"/>
    </xf>
    <xf numFmtId="195" fontId="2" fillId="0" borderId="95" xfId="0" applyNumberFormat="1" applyFont="1" applyFill="1" applyBorder="1" applyAlignment="1">
      <alignment horizontal="center" vertical="center"/>
    </xf>
    <xf numFmtId="195" fontId="2" fillId="0" borderId="14" xfId="0" applyNumberFormat="1" applyFont="1" applyFill="1" applyBorder="1" applyAlignment="1">
      <alignment horizontal="center" vertical="center"/>
    </xf>
    <xf numFmtId="195" fontId="2" fillId="0" borderId="95" xfId="0" applyNumberFormat="1" applyFont="1" applyFill="1" applyBorder="1" applyAlignment="1">
      <alignment horizontal="right" vertical="center"/>
    </xf>
    <xf numFmtId="195" fontId="2" fillId="0" borderId="14" xfId="0" applyNumberFormat="1" applyFont="1" applyFill="1" applyBorder="1" applyAlignment="1">
      <alignment horizontal="right" vertical="center"/>
    </xf>
    <xf numFmtId="183" fontId="2" fillId="0" borderId="72" xfId="0" applyNumberFormat="1" applyFont="1" applyFill="1" applyBorder="1" applyAlignment="1">
      <alignment horizontal="center" vertical="center"/>
    </xf>
    <xf numFmtId="183" fontId="2" fillId="0" borderId="73" xfId="0" applyNumberFormat="1" applyFont="1" applyFill="1" applyBorder="1" applyAlignment="1">
      <alignment horizontal="center" vertical="center"/>
    </xf>
    <xf numFmtId="183" fontId="2" fillId="0" borderId="72" xfId="0" applyNumberFormat="1" applyFont="1" applyFill="1" applyBorder="1" applyAlignment="1">
      <alignment horizontal="right" vertical="center"/>
    </xf>
    <xf numFmtId="183" fontId="2" fillId="0" borderId="73" xfId="0" applyNumberFormat="1" applyFont="1" applyFill="1" applyBorder="1" applyAlignment="1">
      <alignment horizontal="right" vertical="center"/>
    </xf>
    <xf numFmtId="195" fontId="2" fillId="0" borderId="96" xfId="0" applyNumberFormat="1" applyFont="1" applyFill="1" applyBorder="1" applyAlignment="1">
      <alignment horizontal="right" vertical="center"/>
    </xf>
    <xf numFmtId="195" fontId="2" fillId="0" borderId="97" xfId="0" applyNumberFormat="1" applyFont="1" applyFill="1" applyBorder="1" applyAlignment="1">
      <alignment horizontal="right" vertical="center"/>
    </xf>
    <xf numFmtId="195" fontId="2" fillId="0" borderId="42" xfId="0" applyNumberFormat="1" applyFont="1" applyFill="1" applyBorder="1" applyAlignment="1">
      <alignment horizontal="right" vertical="center"/>
    </xf>
    <xf numFmtId="195" fontId="2" fillId="0" borderId="55" xfId="0" applyNumberFormat="1" applyFont="1" applyFill="1" applyBorder="1" applyAlignment="1">
      <alignment horizontal="right" vertical="center"/>
    </xf>
    <xf numFmtId="0" fontId="2" fillId="0" borderId="57" xfId="0" applyFont="1" applyFill="1" applyBorder="1" applyAlignment="1">
      <alignment horizontal="center" vertical="center" wrapText="1"/>
    </xf>
    <xf numFmtId="0" fontId="2" fillId="0" borderId="74" xfId="0" applyFont="1" applyFill="1" applyBorder="1" applyAlignment="1">
      <alignment horizontal="center" vertical="center" wrapText="1"/>
    </xf>
    <xf numFmtId="195" fontId="2" fillId="0" borderId="94" xfId="0" applyNumberFormat="1" applyFont="1" applyFill="1" applyBorder="1" applyAlignment="1">
      <alignment horizontal="center" vertical="center"/>
    </xf>
    <xf numFmtId="195" fontId="2" fillId="0" borderId="62" xfId="0" applyNumberFormat="1"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183" fontId="2" fillId="0" borderId="26" xfId="0" applyNumberFormat="1" applyFont="1" applyFill="1" applyBorder="1" applyAlignment="1">
      <alignment horizontal="center" vertical="center"/>
    </xf>
    <xf numFmtId="195" fontId="2" fillId="0" borderId="70" xfId="0" applyNumberFormat="1" applyFont="1" applyFill="1" applyBorder="1" applyAlignment="1">
      <alignment horizontal="center" vertical="center"/>
    </xf>
    <xf numFmtId="195" fontId="2" fillId="0" borderId="2" xfId="0" applyNumberFormat="1" applyFont="1" applyFill="1" applyBorder="1" applyAlignment="1">
      <alignment horizontal="center" vertical="center"/>
    </xf>
    <xf numFmtId="195" fontId="2" fillId="0" borderId="70" xfId="0" applyNumberFormat="1" applyFont="1" applyFill="1" applyBorder="1" applyAlignment="1">
      <alignment horizontal="right" vertical="center"/>
    </xf>
    <xf numFmtId="195" fontId="2" fillId="0" borderId="2" xfId="0" applyNumberFormat="1" applyFont="1" applyFill="1" applyBorder="1" applyAlignment="1">
      <alignment horizontal="right" vertical="center"/>
    </xf>
    <xf numFmtId="183" fontId="2" fillId="0" borderId="26" xfId="0" applyNumberFormat="1" applyFont="1" applyFill="1" applyBorder="1" applyAlignment="1">
      <alignment horizontal="right" vertical="center"/>
    </xf>
    <xf numFmtId="183" fontId="2" fillId="0" borderId="69" xfId="0" applyNumberFormat="1" applyFont="1" applyFill="1" applyBorder="1" applyAlignment="1">
      <alignment horizontal="right" vertical="center"/>
    </xf>
    <xf numFmtId="194" fontId="2" fillId="0" borderId="72" xfId="0" applyNumberFormat="1" applyFont="1" applyFill="1" applyBorder="1" applyAlignment="1">
      <alignment horizontal="right" vertical="center"/>
    </xf>
    <xf numFmtId="194" fontId="2" fillId="0" borderId="73" xfId="0" applyNumberFormat="1" applyFont="1" applyFill="1" applyBorder="1" applyAlignment="1">
      <alignment horizontal="right" vertical="center"/>
    </xf>
    <xf numFmtId="194" fontId="2" fillId="0" borderId="26" xfId="0" applyNumberFormat="1" applyFont="1" applyFill="1" applyBorder="1" applyAlignment="1">
      <alignment horizontal="right" vertical="center"/>
    </xf>
    <xf numFmtId="194" fontId="2" fillId="0" borderId="2" xfId="0" applyNumberFormat="1" applyFont="1" applyFill="1" applyBorder="1" applyAlignment="1">
      <alignment horizontal="right" vertical="center"/>
    </xf>
    <xf numFmtId="194" fontId="2" fillId="0" borderId="69" xfId="0" applyNumberFormat="1" applyFont="1" applyFill="1" applyBorder="1" applyAlignment="1">
      <alignment horizontal="right" vertical="center"/>
    </xf>
    <xf numFmtId="191" fontId="2" fillId="0" borderId="5" xfId="0" applyNumberFormat="1" applyFont="1" applyFill="1" applyBorder="1" applyAlignment="1">
      <alignment horizontal="right" vertical="center"/>
    </xf>
    <xf numFmtId="191" fontId="2" fillId="0" borderId="34" xfId="0" applyNumberFormat="1" applyFont="1" applyFill="1" applyBorder="1" applyAlignment="1">
      <alignment horizontal="right" vertical="center"/>
    </xf>
    <xf numFmtId="0" fontId="2" fillId="0" borderId="0" xfId="0" applyFont="1" applyFill="1" applyAlignment="1">
      <alignment horizontal="right" vertical="center"/>
    </xf>
    <xf numFmtId="0" fontId="4" fillId="0" borderId="8" xfId="0" applyFont="1" applyFill="1" applyBorder="1" applyAlignment="1">
      <alignment horizontal="center" vertical="center"/>
    </xf>
    <xf numFmtId="191" fontId="4" fillId="0" borderId="34" xfId="0" applyNumberFormat="1" applyFont="1" applyFill="1" applyBorder="1" applyAlignment="1">
      <alignment horizontal="right" vertical="center"/>
    </xf>
    <xf numFmtId="0" fontId="4" fillId="0" borderId="0" xfId="0" applyFont="1" applyFill="1" applyAlignment="1">
      <alignment horizontal="right" vertical="center"/>
    </xf>
    <xf numFmtId="191" fontId="2" fillId="0" borderId="5" xfId="0" applyNumberFormat="1" applyFont="1" applyFill="1" applyBorder="1" applyAlignment="1">
      <alignment horizontal="center" vertical="center"/>
    </xf>
    <xf numFmtId="191" fontId="2" fillId="0" borderId="0" xfId="0" applyNumberFormat="1" applyFont="1" applyFill="1" applyBorder="1" applyAlignment="1">
      <alignment horizontal="center" vertical="center"/>
    </xf>
    <xf numFmtId="191" fontId="2" fillId="0" borderId="27" xfId="0" applyNumberFormat="1" applyFont="1" applyFill="1" applyBorder="1" applyAlignment="1">
      <alignment horizontal="right" vertical="center"/>
    </xf>
    <xf numFmtId="191" fontId="2" fillId="0" borderId="18"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0" fontId="8" fillId="0" borderId="16" xfId="0" applyFont="1" applyFill="1" applyBorder="1" applyAlignment="1">
      <alignment horizontal="center" vertical="center"/>
    </xf>
    <xf numFmtId="0" fontId="8" fillId="0" borderId="26" xfId="0" applyFont="1" applyFill="1" applyBorder="1" applyAlignment="1">
      <alignment horizontal="center" vertical="center"/>
    </xf>
    <xf numFmtId="0" fontId="2" fillId="0" borderId="31" xfId="0" applyFont="1" applyFill="1" applyBorder="1" applyAlignment="1">
      <alignment horizontal="center" vertical="center"/>
    </xf>
    <xf numFmtId="0" fontId="30" fillId="0" borderId="0" xfId="0" applyFont="1" applyFill="1" applyBorder="1" applyAlignment="1">
      <alignment horizontal="center" vertical="center" wrapText="1"/>
    </xf>
    <xf numFmtId="0" fontId="2" fillId="0" borderId="64" xfId="0" applyFont="1" applyFill="1" applyBorder="1" applyAlignment="1">
      <alignment horizontal="center" vertical="center"/>
    </xf>
    <xf numFmtId="0" fontId="2" fillId="0" borderId="40" xfId="0" applyFont="1" applyFill="1" applyBorder="1" applyAlignment="1">
      <alignment horizontal="center" vertical="center"/>
    </xf>
    <xf numFmtId="6" fontId="30" fillId="0" borderId="0" xfId="2" applyFont="1" applyFill="1" applyBorder="1" applyAlignment="1">
      <alignment horizontal="left" vertical="center"/>
    </xf>
    <xf numFmtId="183" fontId="30" fillId="0" borderId="0" xfId="0" applyNumberFormat="1" applyFont="1" applyFill="1" applyBorder="1" applyAlignment="1">
      <alignment horizontal="left" vertical="center"/>
    </xf>
    <xf numFmtId="0" fontId="30" fillId="0" borderId="0" xfId="0" applyFont="1" applyFill="1" applyBorder="1" applyAlignment="1">
      <alignment horizontal="left" vertical="center"/>
    </xf>
    <xf numFmtId="183" fontId="31" fillId="0" borderId="0" xfId="0" applyNumberFormat="1" applyFont="1" applyFill="1" applyBorder="1" applyAlignment="1">
      <alignment horizontal="left" vertical="center"/>
    </xf>
    <xf numFmtId="0" fontId="31" fillId="0" borderId="0" xfId="0" applyFont="1" applyFill="1" applyBorder="1" applyAlignment="1">
      <alignment horizontal="left" vertical="center"/>
    </xf>
    <xf numFmtId="183" fontId="30" fillId="0" borderId="0" xfId="0" applyNumberFormat="1" applyFont="1" applyFill="1" applyBorder="1" applyAlignment="1">
      <alignment horizontal="center" vertical="center" shrinkToFit="1"/>
    </xf>
    <xf numFmtId="6" fontId="30" fillId="0" borderId="0" xfId="2" applyFont="1" applyFill="1" applyBorder="1" applyAlignment="1">
      <alignment horizontal="center" vertical="center"/>
    </xf>
    <xf numFmtId="183" fontId="2" fillId="0" borderId="0" xfId="0" applyNumberFormat="1" applyFont="1" applyFill="1" applyBorder="1" applyAlignment="1">
      <alignment horizontal="center" vertical="center" shrinkToFit="1"/>
    </xf>
    <xf numFmtId="183" fontId="2" fillId="0" borderId="1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49" xfId="0" applyNumberFormat="1" applyFont="1" applyFill="1" applyBorder="1" applyAlignment="1" applyProtection="1">
      <alignment horizontal="right" vertical="center"/>
      <protection locked="0"/>
    </xf>
    <xf numFmtId="183" fontId="2" fillId="0" borderId="0" xfId="0" applyNumberFormat="1" applyFont="1" applyFill="1" applyBorder="1" applyAlignment="1" applyProtection="1">
      <alignment horizontal="right" vertical="center"/>
      <protection locked="0"/>
    </xf>
    <xf numFmtId="192" fontId="2" fillId="0" borderId="0" xfId="0" applyNumberFormat="1" applyFont="1" applyFill="1" applyBorder="1" applyAlignment="1">
      <alignment horizontal="right" vertical="center"/>
    </xf>
    <xf numFmtId="183" fontId="2" fillId="0" borderId="25" xfId="0" applyNumberFormat="1" applyFont="1" applyFill="1" applyBorder="1" applyAlignment="1" applyProtection="1">
      <alignment horizontal="right" vertical="center"/>
      <protection locked="0"/>
    </xf>
    <xf numFmtId="177" fontId="2" fillId="0" borderId="5"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83" fontId="2" fillId="0" borderId="12" xfId="0" applyNumberFormat="1" applyFont="1" applyFill="1" applyBorder="1" applyAlignment="1" applyProtection="1">
      <alignment horizontal="right" vertical="center"/>
      <protection locked="0"/>
    </xf>
    <xf numFmtId="183" fontId="2" fillId="0" borderId="38" xfId="0" applyNumberFormat="1" applyFont="1" applyFill="1" applyBorder="1" applyAlignment="1" applyProtection="1">
      <alignment horizontal="right" vertical="center"/>
      <protection locked="0"/>
    </xf>
    <xf numFmtId="192" fontId="2" fillId="0" borderId="0" xfId="0" applyNumberFormat="1" applyFont="1" applyFill="1" applyBorder="1" applyAlignment="1" applyProtection="1">
      <alignment horizontal="right" vertical="center"/>
      <protection locked="0"/>
    </xf>
    <xf numFmtId="192" fontId="2" fillId="0" borderId="12" xfId="0" applyNumberFormat="1" applyFont="1" applyFill="1" applyBorder="1" applyAlignment="1" applyProtection="1">
      <alignment horizontal="right" vertical="center"/>
      <protection locked="0"/>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83" fontId="2" fillId="0" borderId="0" xfId="0" applyNumberFormat="1" applyFont="1" applyFill="1" applyAlignment="1">
      <alignment horizontal="left" vertical="center"/>
    </xf>
    <xf numFmtId="0" fontId="2" fillId="0" borderId="0" xfId="0" applyFont="1" applyFill="1" applyAlignment="1">
      <alignment horizontal="left" vertical="center"/>
    </xf>
    <xf numFmtId="6" fontId="22" fillId="0" borderId="0" xfId="2" applyFont="1" applyFill="1" applyBorder="1" applyAlignment="1">
      <alignment horizontal="left" vertical="center"/>
    </xf>
    <xf numFmtId="183" fontId="2" fillId="0" borderId="19"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25" xfId="0" applyFont="1" applyFill="1" applyBorder="1" applyAlignment="1">
      <alignment horizontal="center" vertical="center"/>
    </xf>
    <xf numFmtId="183" fontId="2" fillId="0" borderId="25" xfId="0" applyNumberFormat="1" applyFont="1" applyFill="1" applyBorder="1" applyAlignment="1">
      <alignment horizontal="center" vertical="center" shrinkToFit="1"/>
    </xf>
    <xf numFmtId="0" fontId="2" fillId="0" borderId="5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183" fontId="2" fillId="0" borderId="49" xfId="0" applyNumberFormat="1" applyFont="1" applyFill="1" applyBorder="1" applyAlignment="1" applyProtection="1">
      <alignment horizontal="right" vertical="center"/>
    </xf>
    <xf numFmtId="183" fontId="2" fillId="0" borderId="0" xfId="0" applyNumberFormat="1" applyFont="1" applyFill="1" applyBorder="1" applyAlignment="1" applyProtection="1">
      <alignment horizontal="right" vertical="center"/>
    </xf>
    <xf numFmtId="0" fontId="33" fillId="0" borderId="0" xfId="0" applyFont="1" applyFill="1" applyBorder="1" applyAlignment="1">
      <alignment horizontal="center" vertical="center"/>
    </xf>
    <xf numFmtId="195" fontId="30" fillId="0" borderId="0" xfId="0" applyNumberFormat="1" applyFont="1" applyFill="1" applyBorder="1" applyAlignment="1">
      <alignment horizontal="center" vertical="center"/>
    </xf>
    <xf numFmtId="193" fontId="30" fillId="0" borderId="0" xfId="0" applyNumberFormat="1" applyFont="1" applyFill="1" applyBorder="1" applyAlignment="1">
      <alignment horizontal="center" vertical="center"/>
    </xf>
    <xf numFmtId="183" fontId="30" fillId="0" borderId="0" xfId="0" applyNumberFormat="1" applyFont="1" applyFill="1" applyBorder="1" applyAlignment="1">
      <alignment horizontal="center" vertical="center"/>
    </xf>
    <xf numFmtId="193" fontId="30" fillId="0" borderId="0" xfId="0" applyNumberFormat="1" applyFont="1" applyFill="1" applyBorder="1" applyAlignment="1">
      <alignment horizontal="right" vertical="center"/>
    </xf>
    <xf numFmtId="191" fontId="30" fillId="2" borderId="0" xfId="0" applyNumberFormat="1" applyFont="1" applyFill="1" applyBorder="1" applyAlignment="1">
      <alignment horizontal="right" vertical="center"/>
    </xf>
    <xf numFmtId="0" fontId="2" fillId="0" borderId="23" xfId="0" applyFont="1" applyFill="1" applyBorder="1" applyAlignment="1">
      <alignment horizontal="center" vertical="center"/>
    </xf>
    <xf numFmtId="183" fontId="30" fillId="0" borderId="0" xfId="0" applyNumberFormat="1" applyFont="1" applyFill="1" applyBorder="1" applyAlignment="1">
      <alignment horizontal="right" vertical="center"/>
    </xf>
    <xf numFmtId="191" fontId="30" fillId="0" borderId="0" xfId="0" applyNumberFormat="1" applyFont="1" applyFill="1" applyBorder="1" applyAlignment="1">
      <alignment horizontal="right" vertical="center"/>
    </xf>
    <xf numFmtId="0" fontId="30" fillId="0" borderId="0" xfId="0" applyFont="1" applyFill="1" applyBorder="1" applyAlignment="1">
      <alignment horizontal="right" vertical="center"/>
    </xf>
    <xf numFmtId="191" fontId="30" fillId="0" borderId="0" xfId="0" applyNumberFormat="1" applyFont="1" applyFill="1" applyBorder="1" applyAlignment="1">
      <alignment horizontal="center" vertical="center"/>
    </xf>
    <xf numFmtId="194" fontId="30" fillId="0" borderId="0" xfId="0" applyNumberFormat="1" applyFont="1" applyFill="1" applyBorder="1" applyAlignment="1">
      <alignment horizontal="right" vertical="center"/>
    </xf>
    <xf numFmtId="194" fontId="31" fillId="0" borderId="0" xfId="0" applyNumberFormat="1" applyFont="1" applyFill="1" applyBorder="1" applyAlignment="1">
      <alignment horizontal="right" vertical="center"/>
    </xf>
    <xf numFmtId="195" fontId="31" fillId="0" borderId="0" xfId="0" applyNumberFormat="1" applyFont="1" applyFill="1" applyBorder="1" applyAlignment="1">
      <alignment horizontal="right" vertical="center"/>
    </xf>
    <xf numFmtId="177" fontId="2" fillId="0" borderId="27" xfId="0" applyNumberFormat="1" applyFont="1" applyFill="1" applyBorder="1" applyAlignment="1">
      <alignment horizontal="center" vertical="center"/>
    </xf>
    <xf numFmtId="49" fontId="30" fillId="0" borderId="0" xfId="0" applyNumberFormat="1" applyFont="1" applyFill="1" applyBorder="1" applyAlignment="1">
      <alignment horizontal="left" vertical="center"/>
    </xf>
    <xf numFmtId="195" fontId="30" fillId="0" borderId="0" xfId="0" applyNumberFormat="1" applyFont="1" applyFill="1" applyBorder="1" applyAlignment="1">
      <alignment horizontal="right" vertical="center"/>
    </xf>
    <xf numFmtId="6" fontId="2" fillId="0" borderId="0" xfId="2" applyFont="1" applyFill="1" applyBorder="1" applyAlignment="1">
      <alignment horizontal="left" vertical="center"/>
    </xf>
    <xf numFmtId="191" fontId="31" fillId="0" borderId="0" xfId="0" applyNumberFormat="1" applyFont="1" applyFill="1" applyBorder="1" applyAlignment="1">
      <alignment horizontal="right" vertical="center"/>
    </xf>
    <xf numFmtId="0" fontId="31" fillId="0" borderId="0" xfId="0" applyFont="1" applyFill="1" applyBorder="1" applyAlignment="1">
      <alignment horizontal="right" vertical="center"/>
    </xf>
    <xf numFmtId="0" fontId="31" fillId="0" borderId="0" xfId="0" applyFont="1" applyFill="1" applyBorder="1" applyAlignment="1">
      <alignment horizontal="center" vertical="center"/>
    </xf>
    <xf numFmtId="6" fontId="2" fillId="0" borderId="0" xfId="2"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0" fontId="2" fillId="0" borderId="14" xfId="0" applyFont="1" applyFill="1" applyBorder="1" applyAlignment="1">
      <alignment horizontal="left" vertical="center" indent="1"/>
    </xf>
    <xf numFmtId="0" fontId="2" fillId="0" borderId="62"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63" xfId="0" applyFont="1" applyFill="1" applyBorder="1" applyAlignment="1">
      <alignment horizontal="left" vertical="center" indent="1"/>
    </xf>
    <xf numFmtId="0" fontId="2" fillId="0" borderId="74" xfId="0" applyFont="1" applyFill="1" applyBorder="1" applyAlignment="1">
      <alignment horizontal="center" vertical="center"/>
    </xf>
    <xf numFmtId="0" fontId="2" fillId="0" borderId="79" xfId="0" applyFont="1" applyFill="1" applyBorder="1" applyAlignment="1">
      <alignment horizontal="center" vertical="center"/>
    </xf>
    <xf numFmtId="202" fontId="2" fillId="0" borderId="31" xfId="1" applyNumberFormat="1" applyFont="1" applyFill="1" applyBorder="1" applyAlignment="1">
      <alignment horizontal="right" vertical="center"/>
    </xf>
    <xf numFmtId="202" fontId="2" fillId="0" borderId="80" xfId="1" applyNumberFormat="1" applyFont="1" applyFill="1" applyBorder="1" applyAlignment="1">
      <alignment horizontal="right" vertical="center"/>
    </xf>
    <xf numFmtId="185" fontId="2" fillId="0" borderId="85" xfId="0" applyNumberFormat="1" applyFont="1" applyFill="1" applyBorder="1" applyAlignment="1">
      <alignment horizontal="right" vertical="center"/>
    </xf>
    <xf numFmtId="185" fontId="2" fillId="0" borderId="84" xfId="0" applyNumberFormat="1" applyFont="1" applyFill="1" applyBorder="1" applyAlignment="1">
      <alignment horizontal="right" vertical="center"/>
    </xf>
    <xf numFmtId="0" fontId="4" fillId="0" borderId="0" xfId="0" applyFont="1" applyFill="1" applyBorder="1" applyAlignment="1">
      <alignment vertical="center"/>
    </xf>
    <xf numFmtId="202" fontId="2" fillId="0" borderId="52" xfId="1" applyNumberFormat="1" applyFont="1" applyFill="1" applyBorder="1" applyAlignment="1">
      <alignment horizontal="right" vertical="center"/>
    </xf>
    <xf numFmtId="202" fontId="2" fillId="0" borderId="78" xfId="1" applyNumberFormat="1" applyFont="1" applyFill="1" applyBorder="1" applyAlignment="1">
      <alignment horizontal="right" vertical="center"/>
    </xf>
    <xf numFmtId="0" fontId="2" fillId="0" borderId="25" xfId="0" applyFont="1" applyFill="1" applyBorder="1" applyAlignment="1">
      <alignment horizontal="left" vertical="center"/>
    </xf>
    <xf numFmtId="0" fontId="35" fillId="0" borderId="0" xfId="0" applyFont="1" applyBorder="1" applyAlignment="1">
      <alignment horizontal="center"/>
    </xf>
    <xf numFmtId="0" fontId="11" fillId="0" borderId="0" xfId="0" applyFont="1" applyBorder="1" applyAlignment="1">
      <alignment horizontal="center" vertical="center"/>
    </xf>
    <xf numFmtId="182" fontId="31" fillId="0" borderId="0" xfId="0" applyNumberFormat="1" applyFont="1" applyFill="1" applyBorder="1" applyAlignment="1">
      <alignment horizontal="right" vertical="center" shrinkToFit="1"/>
    </xf>
  </cellXfs>
  <cellStyles count="6">
    <cellStyle name="パーセント" xfId="5" builtinId="5"/>
    <cellStyle name="桁区切り" xfId="1" builtinId="6"/>
    <cellStyle name="通貨" xfId="2" builtinId="7"/>
    <cellStyle name="標準" xfId="0" builtinId="0"/>
    <cellStyle name="標準 2" xfId="3"/>
    <cellStyle name="標準__(1)(1)(1).土地及び気象新"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mruColors>
      <color rgb="FF9F9F9F"/>
      <color rgb="FF969696"/>
      <color rgb="FF8C8C8C"/>
      <color rgb="FF6B6B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altLang="ja-JP" sz="1000" b="0">
                <a:latin typeface="ＭＳ Ｐゴシック" pitchFamily="50" charset="-128"/>
                <a:ea typeface="ＭＳ Ｐゴシック" pitchFamily="50" charset="-128"/>
              </a:rPr>
              <a:t>30</a:t>
            </a:r>
            <a:r>
              <a:rPr lang="ja-JP" sz="1000" b="0">
                <a:latin typeface="ＭＳ Ｐゴシック" pitchFamily="50" charset="-128"/>
                <a:ea typeface="ＭＳ Ｐゴシック" pitchFamily="50" charset="-128"/>
              </a:rPr>
              <a:t>年１月１日現在</a:t>
            </a:r>
          </a:p>
        </c:rich>
      </c:tx>
      <c:layout>
        <c:manualLayout>
          <c:xMode val="edge"/>
          <c:yMode val="edge"/>
          <c:x val="0.30428121731762758"/>
          <c:y val="3.4516300740760536E-2"/>
        </c:manualLayout>
      </c:layout>
      <c:overlay val="0"/>
      <c:spPr>
        <a:ln>
          <a:solidFill>
            <a:prstClr val="black"/>
          </a:solidFill>
        </a:ln>
      </c:spPr>
    </c:title>
    <c:autoTitleDeleted val="0"/>
    <c:plotArea>
      <c:layout>
        <c:manualLayout>
          <c:layoutTarget val="inner"/>
          <c:xMode val="edge"/>
          <c:yMode val="edge"/>
          <c:x val="0.10368476449782034"/>
          <c:y val="0.19701349364524456"/>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Pt>
            <c:idx val="5"/>
            <c:bubble3D val="0"/>
            <c:spPr>
              <a:pattFill prst="pct50">
                <a:fgClr>
                  <a:srgbClr val="000000"/>
                </a:fgClr>
                <a:bgClr>
                  <a:srgbClr val="FFFFFF"/>
                </a:bgClr>
              </a:pattFill>
              <a:ln w="12700">
                <a:solidFill>
                  <a:srgbClr val="000000"/>
                </a:solidFill>
                <a:prstDash val="solid"/>
              </a:ln>
            </c:spPr>
          </c:dPt>
          <c:dPt>
            <c:idx val="6"/>
            <c:bubble3D val="0"/>
            <c:spPr>
              <a:pattFill prst="ltDnDiag">
                <a:fgClr>
                  <a:srgbClr val="000000"/>
                </a:fgClr>
                <a:bgClr>
                  <a:srgbClr val="FFFFFF"/>
                </a:bgClr>
              </a:pattFill>
              <a:ln w="12700">
                <a:solidFill>
                  <a:srgbClr val="000000"/>
                </a:solidFill>
                <a:prstDash val="solid"/>
              </a:ln>
            </c:spPr>
          </c:dPt>
          <c:dLbls>
            <c:dLbl>
              <c:idx val="0"/>
              <c:layout>
                <c:manualLayout>
                  <c:x val="0.19481461803504235"/>
                  <c:y val="-0.1853887019309308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7066989923192519"/>
                  <c:y val="0.129131244486555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3161154195375807"/>
                  <c:y val="0.17356160355474237"/>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1456387718977021E-2"/>
                  <c:y val="4.52831485069601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0.503</c:v>
                </c:pt>
                <c:pt idx="1">
                  <c:v>7.7949999999999999</c:v>
                </c:pt>
                <c:pt idx="2">
                  <c:v>0.92100000000000004</c:v>
                </c:pt>
                <c:pt idx="3">
                  <c:v>0</c:v>
                </c:pt>
                <c:pt idx="4">
                  <c:v>1.94</c:v>
                </c:pt>
                <c:pt idx="5">
                  <c:v>2.6480000000000001</c:v>
                </c:pt>
                <c:pt idx="6">
                  <c:v>5.673</c:v>
                </c:pt>
              </c:numCache>
            </c:numRef>
          </c:val>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23.5℃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17.2</c:v>
                </c:pt>
                <c:pt idx="1">
                  <c:v>16.899999999999999</c:v>
                </c:pt>
                <c:pt idx="2">
                  <c:v>19.899999999999999</c:v>
                </c:pt>
                <c:pt idx="3">
                  <c:v>21.6</c:v>
                </c:pt>
                <c:pt idx="4">
                  <c:v>25.6</c:v>
                </c:pt>
                <c:pt idx="5">
                  <c:v>27.8</c:v>
                </c:pt>
                <c:pt idx="6">
                  <c:v>28.3</c:v>
                </c:pt>
                <c:pt idx="7">
                  <c:v>28.5</c:v>
                </c:pt>
                <c:pt idx="8">
                  <c:v>28.4</c:v>
                </c:pt>
                <c:pt idx="9">
                  <c:v>23.9</c:v>
                </c:pt>
                <c:pt idx="10">
                  <c:v>23.1</c:v>
                </c:pt>
                <c:pt idx="11">
                  <c:v>20.9</c:v>
                </c:pt>
              </c:numCache>
            </c:numRef>
          </c:val>
          <c:smooth val="0"/>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24.1</c:v>
                </c:pt>
                <c:pt idx="1">
                  <c:v>24.7</c:v>
                </c:pt>
                <c:pt idx="2">
                  <c:v>27.4</c:v>
                </c:pt>
                <c:pt idx="3">
                  <c:v>28.4</c:v>
                </c:pt>
                <c:pt idx="4">
                  <c:v>31.6</c:v>
                </c:pt>
                <c:pt idx="5">
                  <c:v>32.9</c:v>
                </c:pt>
                <c:pt idx="6">
                  <c:v>33.1</c:v>
                </c:pt>
                <c:pt idx="7">
                  <c:v>32.4</c:v>
                </c:pt>
                <c:pt idx="8">
                  <c:v>32.5</c:v>
                </c:pt>
                <c:pt idx="9">
                  <c:v>28.3</c:v>
                </c:pt>
                <c:pt idx="10">
                  <c:v>27.6</c:v>
                </c:pt>
                <c:pt idx="11">
                  <c:v>29.4</c:v>
                </c:pt>
              </c:numCache>
            </c:numRef>
          </c:val>
          <c:smooth val="0"/>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9.3000000000000007</c:v>
                </c:pt>
                <c:pt idx="1">
                  <c:v>9.6</c:v>
                </c:pt>
                <c:pt idx="2">
                  <c:v>12.8</c:v>
                </c:pt>
                <c:pt idx="3">
                  <c:v>13.2</c:v>
                </c:pt>
                <c:pt idx="4">
                  <c:v>16.7</c:v>
                </c:pt>
                <c:pt idx="5">
                  <c:v>23.2</c:v>
                </c:pt>
                <c:pt idx="6">
                  <c:v>24.5</c:v>
                </c:pt>
                <c:pt idx="7">
                  <c:v>24.2</c:v>
                </c:pt>
                <c:pt idx="8">
                  <c:v>24.8</c:v>
                </c:pt>
                <c:pt idx="9">
                  <c:v>18.8</c:v>
                </c:pt>
                <c:pt idx="10">
                  <c:v>18.899999999999999</c:v>
                </c:pt>
                <c:pt idx="11">
                  <c:v>13.2</c:v>
                </c:pt>
              </c:numCache>
            </c:numRef>
          </c:val>
          <c:smooth val="0"/>
        </c:ser>
        <c:dLbls>
          <c:showLegendKey val="0"/>
          <c:showVal val="0"/>
          <c:showCatName val="0"/>
          <c:showSerName val="0"/>
          <c:showPercent val="0"/>
          <c:showBubbleSize val="0"/>
        </c:dLbls>
        <c:marker val="1"/>
        <c:smooth val="0"/>
        <c:axId val="247396024"/>
        <c:axId val="247396808"/>
      </c:lineChart>
      <c:catAx>
        <c:axId val="24739602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247396808"/>
        <c:crossesAt val="0"/>
        <c:auto val="1"/>
        <c:lblAlgn val="ctr"/>
        <c:lblOffset val="100"/>
        <c:tickLblSkip val="1"/>
        <c:tickMarkSkip val="1"/>
        <c:noMultiLvlLbl val="0"/>
      </c:catAx>
      <c:valAx>
        <c:axId val="247396808"/>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247396024"/>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29</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8.3000000000000007</c:v>
                </c:pt>
                <c:pt idx="2">
                  <c:v>5.0999999999999996</c:v>
                </c:pt>
                <c:pt idx="3">
                  <c:v>12</c:v>
                </c:pt>
                <c:pt idx="4">
                  <c:v>9.3000000000000007</c:v>
                </c:pt>
                <c:pt idx="5">
                  <c:v>6.9</c:v>
                </c:pt>
                <c:pt idx="6">
                  <c:v>5.9</c:v>
                </c:pt>
                <c:pt idx="7">
                  <c:v>7.5</c:v>
                </c:pt>
                <c:pt idx="8">
                  <c:v>8</c:v>
                </c:pt>
              </c:numCache>
            </c:numRef>
          </c:val>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775681970794505E-3"/>
                  <c:y val="7.6226121958970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813953488372030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9458741430194624E-3"/>
                  <c:y val="5.124919923126107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0.5</c:v>
                </c:pt>
                <c:pt idx="2">
                  <c:v>0.7</c:v>
                </c:pt>
                <c:pt idx="3" formatCode="0.0_ ">
                  <c:v>1.9</c:v>
                </c:pt>
                <c:pt idx="4" formatCode="0.0_ ">
                  <c:v>1.8</c:v>
                </c:pt>
                <c:pt idx="5" formatCode="0.0_ ">
                  <c:v>1.9</c:v>
                </c:pt>
                <c:pt idx="6" formatCode="#,##0.0">
                  <c:v>7.2</c:v>
                </c:pt>
                <c:pt idx="7" formatCode="#,##0.0">
                  <c:v>2.1</c:v>
                </c:pt>
                <c:pt idx="8" formatCode="#,##0.0">
                  <c:v>2.2999999999999998</c:v>
                </c:pt>
              </c:numCache>
            </c:numRef>
          </c:val>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9.689879929715409E-3"/>
                  <c:y val="1.657568588679778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2</c:v>
                </c:pt>
                <c:pt idx="2">
                  <c:v>5.3</c:v>
                </c:pt>
                <c:pt idx="3">
                  <c:v>0</c:v>
                </c:pt>
                <c:pt idx="4">
                  <c:v>0</c:v>
                </c:pt>
                <c:pt idx="5">
                  <c:v>0</c:v>
                </c:pt>
                <c:pt idx="6">
                  <c:v>11.5</c:v>
                </c:pt>
                <c:pt idx="7">
                  <c:v>4.5</c:v>
                </c:pt>
                <c:pt idx="8">
                  <c:v>15.3</c:v>
                </c:pt>
              </c:numCache>
            </c:numRef>
          </c:val>
        </c:ser>
        <c:dLbls>
          <c:showLegendKey val="0"/>
          <c:showVal val="1"/>
          <c:showCatName val="0"/>
          <c:showSerName val="0"/>
          <c:showPercent val="0"/>
          <c:showBubbleSize val="0"/>
        </c:dLbls>
        <c:gapWidth val="150"/>
        <c:axId val="247397592"/>
        <c:axId val="247397984"/>
      </c:barChart>
      <c:catAx>
        <c:axId val="247397592"/>
        <c:scaling>
          <c:orientation val="minMax"/>
        </c:scaling>
        <c:delete val="1"/>
        <c:axPos val="b"/>
        <c:numFmt formatCode="General" sourceLinked="0"/>
        <c:majorTickMark val="out"/>
        <c:minorTickMark val="none"/>
        <c:tickLblPos val="none"/>
        <c:crossAx val="247397984"/>
        <c:crossesAt val="0"/>
        <c:auto val="1"/>
        <c:lblAlgn val="ctr"/>
        <c:lblOffset val="100"/>
        <c:noMultiLvlLbl val="0"/>
      </c:catAx>
      <c:valAx>
        <c:axId val="247397984"/>
        <c:scaling>
          <c:orientation val="minMax"/>
          <c:max val="20"/>
        </c:scaling>
        <c:delete val="0"/>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397592"/>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150.5</c:v>
                </c:pt>
                <c:pt idx="1">
                  <c:v>84</c:v>
                </c:pt>
                <c:pt idx="2">
                  <c:v>100.5</c:v>
                </c:pt>
                <c:pt idx="3">
                  <c:v>126</c:v>
                </c:pt>
                <c:pt idx="4">
                  <c:v>33</c:v>
                </c:pt>
                <c:pt idx="5">
                  <c:v>218.5</c:v>
                </c:pt>
                <c:pt idx="6">
                  <c:v>429</c:v>
                </c:pt>
                <c:pt idx="7">
                  <c:v>310</c:v>
                </c:pt>
                <c:pt idx="8">
                  <c:v>334.5</c:v>
                </c:pt>
                <c:pt idx="9">
                  <c:v>375</c:v>
                </c:pt>
                <c:pt idx="10">
                  <c:v>160.5</c:v>
                </c:pt>
                <c:pt idx="11">
                  <c:v>148</c:v>
                </c:pt>
              </c:numCache>
            </c:numRef>
          </c:val>
        </c:ser>
        <c:dLbls>
          <c:showLegendKey val="0"/>
          <c:showVal val="0"/>
          <c:showCatName val="0"/>
          <c:showSerName val="0"/>
          <c:showPercent val="0"/>
          <c:showBubbleSize val="0"/>
        </c:dLbls>
        <c:gapWidth val="20"/>
        <c:axId val="247398768"/>
        <c:axId val="247399160"/>
      </c:barChart>
      <c:catAx>
        <c:axId val="247398768"/>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47399160"/>
        <c:crossesAt val="0"/>
        <c:auto val="1"/>
        <c:lblAlgn val="ctr"/>
        <c:lblOffset val="100"/>
        <c:tickLblSkip val="1"/>
        <c:tickMarkSkip val="1"/>
        <c:noMultiLvlLbl val="0"/>
      </c:catAx>
      <c:valAx>
        <c:axId val="247399160"/>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247398768"/>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dPt>
          <c:dPt>
            <c:idx val="1"/>
            <c:bubble3D val="0"/>
            <c:spPr>
              <a:pattFill prst="dashDnDiag">
                <a:fgClr>
                  <a:srgbClr val="000000"/>
                </a:fgClr>
                <a:bgClr>
                  <a:srgbClr val="FFFFFF"/>
                </a:bgClr>
              </a:pattFill>
              <a:ln w="12700">
                <a:solidFill>
                  <a:srgbClr val="000000"/>
                </a:solidFill>
                <a:prstDash val="solid"/>
              </a:ln>
            </c:spPr>
          </c:dPt>
          <c:dLbls>
            <c:dLbl>
              <c:idx val="0"/>
              <c:layout>
                <c:manualLayout>
                  <c:x val="-1.2819322440186307E-2"/>
                  <c:y val="3.773217027116897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3225767299318779E-2"/>
                  <c:y val="4.1366527297296988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22473</c:v>
                </c:pt>
                <c:pt idx="1">
                  <c:v>39961</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4</xdr:row>
      <xdr:rowOff>58207</xdr:rowOff>
    </xdr:from>
    <xdr:to>
      <xdr:col>2</xdr:col>
      <xdr:colOff>1117600</xdr:colOff>
      <xdr:row>26</xdr:row>
      <xdr:rowOff>158748</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112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30</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2469.5mm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62,434㎡</a:t>
          </a:r>
        </a:p>
      </xdr:txBody>
    </xdr:sp>
    <xdr:clientData/>
  </xdr:twoCellAnchor>
  <xdr:twoCellAnchor>
    <xdr:from>
      <xdr:col>1</xdr:col>
      <xdr:colOff>323850</xdr:colOff>
      <xdr:row>15</xdr:row>
      <xdr:rowOff>95250</xdr:rowOff>
    </xdr:from>
    <xdr:to>
      <xdr:col>1</xdr:col>
      <xdr:colOff>800100</xdr:colOff>
      <xdr:row>17</xdr:row>
      <xdr:rowOff>133350</xdr:rowOff>
    </xdr:to>
    <xdr:sp macro="" textlink="">
      <xdr:nvSpPr>
        <xdr:cNvPr id="333969" name="正方形/長方形 23"/>
        <xdr:cNvSpPr>
          <a:spLocks noChangeArrowheads="1"/>
        </xdr:cNvSpPr>
      </xdr:nvSpPr>
      <xdr:spPr bwMode="auto">
        <a:xfrm>
          <a:off x="1476375" y="27241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19.48㎢</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34"/>
  <sheetViews>
    <sheetView view="pageBreakPreview" zoomScale="90" zoomScaleNormal="90" zoomScaleSheetLayoutView="90" workbookViewId="0">
      <selection activeCell="G6" sqref="G6"/>
    </sheetView>
  </sheetViews>
  <sheetFormatPr defaultRowHeight="17.100000000000001" customHeight="1" x14ac:dyDescent="0.15"/>
  <cols>
    <col min="1" max="1" width="9.375" style="10" customWidth="1"/>
    <col min="2" max="2" width="8.375" style="10" customWidth="1"/>
    <col min="3" max="4" width="15.125" style="10" customWidth="1"/>
    <col min="5" max="5" width="10.25" style="10" customWidth="1"/>
    <col min="6" max="6" width="13.125" style="10" customWidth="1"/>
    <col min="7" max="7" width="10.5" style="10" customWidth="1"/>
    <col min="8" max="8" width="10.25" style="10" customWidth="1"/>
    <col min="9" max="16384" width="9" style="10"/>
  </cols>
  <sheetData>
    <row r="1" spans="1:8" ht="20.25" customHeight="1" x14ac:dyDescent="0.15">
      <c r="A1" s="413" t="s">
        <v>0</v>
      </c>
      <c r="B1" s="413"/>
      <c r="C1" s="413"/>
      <c r="D1" s="413"/>
      <c r="E1" s="413"/>
      <c r="F1" s="413"/>
      <c r="G1" s="413"/>
      <c r="H1" s="413"/>
    </row>
    <row r="3" spans="1:8" ht="17.100000000000001" customHeight="1" x14ac:dyDescent="0.15">
      <c r="A3" s="19" t="s">
        <v>1</v>
      </c>
    </row>
    <row r="4" spans="1:8" ht="5.0999999999999996" customHeight="1" x14ac:dyDescent="0.15"/>
    <row r="5" spans="1:8" s="62" customFormat="1" ht="50.1" customHeight="1" x14ac:dyDescent="0.15">
      <c r="A5" s="414" t="s">
        <v>479</v>
      </c>
      <c r="B5" s="414"/>
      <c r="C5" s="414"/>
      <c r="D5" s="414"/>
      <c r="E5" s="414"/>
      <c r="F5" s="414"/>
      <c r="G5" s="414"/>
      <c r="H5" s="414"/>
    </row>
    <row r="7" spans="1:8" ht="22.5" customHeight="1" thickBot="1" x14ac:dyDescent="0.2">
      <c r="A7" s="121" t="s">
        <v>609</v>
      </c>
      <c r="H7" s="11"/>
    </row>
    <row r="8" spans="1:8" ht="27" customHeight="1" x14ac:dyDescent="0.15">
      <c r="A8" s="415" t="s">
        <v>2</v>
      </c>
      <c r="B8" s="416"/>
      <c r="C8" s="416"/>
      <c r="D8" s="416"/>
      <c r="E8" s="417"/>
      <c r="F8" s="418" t="s">
        <v>3</v>
      </c>
      <c r="G8" s="416"/>
      <c r="H8" s="419"/>
    </row>
    <row r="9" spans="1:8" ht="13.5" customHeight="1" x14ac:dyDescent="0.15">
      <c r="A9" s="420" t="s">
        <v>4</v>
      </c>
      <c r="B9" s="412" t="s">
        <v>5</v>
      </c>
      <c r="C9" s="412" t="s">
        <v>6</v>
      </c>
      <c r="D9" s="412"/>
      <c r="E9" s="412" t="s">
        <v>7</v>
      </c>
      <c r="F9" s="412" t="s">
        <v>8</v>
      </c>
      <c r="G9" s="412" t="s">
        <v>9</v>
      </c>
      <c r="H9" s="421"/>
    </row>
    <row r="10" spans="1:8" ht="13.5" customHeight="1" x14ac:dyDescent="0.15">
      <c r="A10" s="420"/>
      <c r="B10" s="412"/>
      <c r="C10" s="412"/>
      <c r="D10" s="412"/>
      <c r="E10" s="412"/>
      <c r="F10" s="412"/>
      <c r="G10" s="412"/>
      <c r="H10" s="421"/>
    </row>
    <row r="11" spans="1:8" ht="27" customHeight="1" x14ac:dyDescent="0.15">
      <c r="A11" s="420"/>
      <c r="B11" s="412"/>
      <c r="C11" s="91" t="s">
        <v>10</v>
      </c>
      <c r="D11" s="91" t="s">
        <v>11</v>
      </c>
      <c r="E11" s="412"/>
      <c r="F11" s="412"/>
      <c r="G11" s="412"/>
      <c r="H11" s="421"/>
    </row>
    <row r="12" spans="1:8" ht="18" customHeight="1" x14ac:dyDescent="0.15">
      <c r="A12" s="96" t="s">
        <v>12</v>
      </c>
      <c r="B12" s="92" t="s">
        <v>13</v>
      </c>
      <c r="C12" s="2" t="s">
        <v>14</v>
      </c>
      <c r="D12" s="2" t="s">
        <v>15</v>
      </c>
      <c r="E12" s="3"/>
      <c r="F12" s="3"/>
      <c r="G12" s="401"/>
      <c r="H12" s="402"/>
    </row>
    <row r="13" spans="1:8" ht="18" customHeight="1" x14ac:dyDescent="0.15">
      <c r="A13" s="96"/>
      <c r="B13" s="92"/>
      <c r="C13" s="2"/>
      <c r="D13" s="2"/>
      <c r="E13" s="3"/>
      <c r="F13" s="92" t="s">
        <v>16</v>
      </c>
      <c r="G13" s="404" t="s">
        <v>17</v>
      </c>
      <c r="H13" s="405"/>
    </row>
    <row r="14" spans="1:8" ht="18" customHeight="1" x14ac:dyDescent="0.15">
      <c r="A14" s="96" t="s">
        <v>18</v>
      </c>
      <c r="B14" s="2" t="s">
        <v>19</v>
      </c>
      <c r="C14" s="2" t="s">
        <v>20</v>
      </c>
      <c r="D14" s="2" t="s">
        <v>21</v>
      </c>
      <c r="E14" s="3"/>
      <c r="F14" s="3"/>
      <c r="G14" s="404"/>
      <c r="H14" s="405"/>
    </row>
    <row r="15" spans="1:8" ht="18" customHeight="1" x14ac:dyDescent="0.15">
      <c r="A15" s="96"/>
      <c r="B15" s="92"/>
      <c r="C15" s="2"/>
      <c r="D15" s="2"/>
      <c r="E15" s="117" t="s">
        <v>467</v>
      </c>
      <c r="F15" s="92" t="s">
        <v>22</v>
      </c>
      <c r="G15" s="404" t="s">
        <v>23</v>
      </c>
      <c r="H15" s="405"/>
    </row>
    <row r="16" spans="1:8" ht="18" customHeight="1" x14ac:dyDescent="0.15">
      <c r="A16" s="96" t="s">
        <v>24</v>
      </c>
      <c r="B16" s="36" t="s">
        <v>381</v>
      </c>
      <c r="C16" s="2" t="s">
        <v>25</v>
      </c>
      <c r="D16" s="2" t="s">
        <v>26</v>
      </c>
      <c r="E16" s="3"/>
      <c r="F16" s="3"/>
      <c r="G16" s="404"/>
      <c r="H16" s="405"/>
    </row>
    <row r="17" spans="1:10" ht="18" customHeight="1" x14ac:dyDescent="0.15">
      <c r="A17" s="96"/>
      <c r="B17" s="92"/>
      <c r="C17" s="2"/>
      <c r="D17" s="2"/>
      <c r="E17" s="3"/>
      <c r="F17" s="3"/>
      <c r="G17" s="404"/>
      <c r="H17" s="405"/>
    </row>
    <row r="18" spans="1:10" ht="18" customHeight="1" thickBot="1" x14ac:dyDescent="0.2">
      <c r="A18" s="98" t="s">
        <v>27</v>
      </c>
      <c r="B18" s="93" t="s">
        <v>28</v>
      </c>
      <c r="C18" s="37" t="s">
        <v>437</v>
      </c>
      <c r="D18" s="37" t="s">
        <v>438</v>
      </c>
      <c r="E18" s="26"/>
      <c r="F18" s="26"/>
      <c r="G18" s="406"/>
      <c r="H18" s="407"/>
    </row>
    <row r="19" spans="1:10" ht="18" customHeight="1" x14ac:dyDescent="0.15">
      <c r="A19" s="10" t="s">
        <v>29</v>
      </c>
      <c r="H19" s="11" t="s">
        <v>30</v>
      </c>
    </row>
    <row r="20" spans="1:10" ht="15" customHeight="1" x14ac:dyDescent="0.15">
      <c r="F20" s="408" t="s">
        <v>610</v>
      </c>
      <c r="G20" s="408"/>
      <c r="H20" s="408"/>
    </row>
    <row r="22" spans="1:10" ht="17.100000000000001" customHeight="1" x14ac:dyDescent="0.15">
      <c r="A22" s="19" t="s">
        <v>31</v>
      </c>
    </row>
    <row r="23" spans="1:10" ht="5.0999999999999996" customHeight="1" x14ac:dyDescent="0.15"/>
    <row r="24" spans="1:10" ht="174" customHeight="1" x14ac:dyDescent="0.15">
      <c r="A24" s="409" t="s">
        <v>32</v>
      </c>
      <c r="B24" s="409"/>
      <c r="C24" s="409"/>
      <c r="D24" s="409"/>
      <c r="E24" s="409"/>
      <c r="F24" s="409"/>
      <c r="G24" s="409"/>
      <c r="H24" s="409"/>
    </row>
    <row r="25" spans="1:10" ht="15" customHeight="1" x14ac:dyDescent="0.15">
      <c r="A25" s="31"/>
      <c r="B25" s="31"/>
      <c r="C25" s="31"/>
      <c r="D25" s="31"/>
      <c r="E25" s="31"/>
      <c r="F25" s="31"/>
      <c r="G25" s="31"/>
      <c r="H25" s="31"/>
    </row>
    <row r="26" spans="1:10" ht="22.5" customHeight="1" thickBot="1" x14ac:dyDescent="0.2">
      <c r="A26" s="10" t="s">
        <v>33</v>
      </c>
      <c r="H26" s="11" t="s">
        <v>34</v>
      </c>
    </row>
    <row r="27" spans="1:10" ht="24" customHeight="1" x14ac:dyDescent="0.15">
      <c r="A27" s="95" t="s">
        <v>35</v>
      </c>
      <c r="B27" s="94" t="s">
        <v>36</v>
      </c>
      <c r="C27" s="94" t="s">
        <v>37</v>
      </c>
      <c r="D27" s="94" t="s">
        <v>38</v>
      </c>
      <c r="E27" s="94" t="s">
        <v>39</v>
      </c>
      <c r="F27" s="94" t="s">
        <v>40</v>
      </c>
      <c r="G27" s="94" t="s">
        <v>41</v>
      </c>
      <c r="H27" s="97" t="s">
        <v>42</v>
      </c>
    </row>
    <row r="28" spans="1:10" ht="18.75" customHeight="1" x14ac:dyDescent="0.15">
      <c r="A28" s="27" t="s">
        <v>43</v>
      </c>
      <c r="B28" s="403">
        <f>SUM(C28:H29)</f>
        <v>19.479999999999997</v>
      </c>
      <c r="C28" s="410">
        <f>8.11+0.07</f>
        <v>8.18</v>
      </c>
      <c r="D28" s="410">
        <f>2.24+0.02</f>
        <v>2.2600000000000002</v>
      </c>
      <c r="E28" s="410">
        <f>5.9+0.06</f>
        <v>5.96</v>
      </c>
      <c r="F28" s="410">
        <f>0.22-0.01</f>
        <v>0.21</v>
      </c>
      <c r="G28" s="410">
        <f>0.88+0.02</f>
        <v>0.9</v>
      </c>
      <c r="H28" s="411">
        <f>1.74+0.18+0.05</f>
        <v>1.97</v>
      </c>
      <c r="I28" s="38"/>
      <c r="J28" s="304">
        <f>SUM(C28:H29)</f>
        <v>19.479999999999997</v>
      </c>
    </row>
    <row r="29" spans="1:10" ht="18.75" customHeight="1" x14ac:dyDescent="0.15">
      <c r="A29" s="96" t="s">
        <v>44</v>
      </c>
      <c r="B29" s="403"/>
      <c r="C29" s="410"/>
      <c r="D29" s="410"/>
      <c r="E29" s="410"/>
      <c r="F29" s="410"/>
      <c r="G29" s="410"/>
      <c r="H29" s="411"/>
    </row>
    <row r="30" spans="1:10" ht="18.75" customHeight="1" x14ac:dyDescent="0.15">
      <c r="A30" s="96" t="s">
        <v>45</v>
      </c>
      <c r="B30" s="395">
        <f>ROUND(B28/$B$28*100,2)</f>
        <v>100</v>
      </c>
      <c r="C30" s="397">
        <f t="shared" ref="C30:H30" si="0">ROUND(C28/$B$28*100,1)</f>
        <v>42</v>
      </c>
      <c r="D30" s="397">
        <f t="shared" si="0"/>
        <v>11.6</v>
      </c>
      <c r="E30" s="397">
        <f t="shared" si="0"/>
        <v>30.6</v>
      </c>
      <c r="F30" s="397">
        <f t="shared" si="0"/>
        <v>1.1000000000000001</v>
      </c>
      <c r="G30" s="399">
        <f t="shared" si="0"/>
        <v>4.5999999999999996</v>
      </c>
      <c r="H30" s="393">
        <f t="shared" si="0"/>
        <v>10.1</v>
      </c>
    </row>
    <row r="31" spans="1:10" ht="18.75" customHeight="1" thickBot="1" x14ac:dyDescent="0.2">
      <c r="A31" s="98" t="s">
        <v>46</v>
      </c>
      <c r="B31" s="396"/>
      <c r="C31" s="398"/>
      <c r="D31" s="398"/>
      <c r="E31" s="398"/>
      <c r="F31" s="398"/>
      <c r="G31" s="400"/>
      <c r="H31" s="394"/>
      <c r="I31" s="39"/>
    </row>
    <row r="32" spans="1:10" ht="18.75" customHeight="1" x14ac:dyDescent="0.15">
      <c r="A32" s="10" t="s">
        <v>47</v>
      </c>
      <c r="H32" s="11" t="s">
        <v>48</v>
      </c>
    </row>
    <row r="33" spans="1:1" ht="18.75" customHeight="1" x14ac:dyDescent="0.15">
      <c r="A33" s="10" t="s">
        <v>477</v>
      </c>
    </row>
    <row r="34" spans="1:1" ht="18.75" customHeight="1" x14ac:dyDescent="0.15">
      <c r="A34" s="10" t="s">
        <v>478</v>
      </c>
    </row>
  </sheetData>
  <sheetProtection sheet="1" formatCells="0" formatColumns="0" formatRows="0" insertColumns="0" insertRows="0" insertHyperlinks="0" deleteColumns="0" deleteRows="0" sort="0" autoFilter="0" pivotTables="0"/>
  <mergeCells count="33">
    <mergeCell ref="C9:D10"/>
    <mergeCell ref="E9:E11"/>
    <mergeCell ref="A1:H1"/>
    <mergeCell ref="A5:H5"/>
    <mergeCell ref="A8:E8"/>
    <mergeCell ref="F8:H8"/>
    <mergeCell ref="A9:A11"/>
    <mergeCell ref="B9:B11"/>
    <mergeCell ref="F9:F11"/>
    <mergeCell ref="G9:H11"/>
    <mergeCell ref="G12:H12"/>
    <mergeCell ref="B28:B29"/>
    <mergeCell ref="G13:H13"/>
    <mergeCell ref="G18:H18"/>
    <mergeCell ref="F20:H20"/>
    <mergeCell ref="G16:H16"/>
    <mergeCell ref="G17:H17"/>
    <mergeCell ref="A24:H24"/>
    <mergeCell ref="G14:H14"/>
    <mergeCell ref="G15:H15"/>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16"/>
  <printOptions horizontalCentered="1"/>
  <pageMargins left="0.59055118110236227" right="0.59055118110236227" top="0.59055118110236227" bottom="0.59055118110236227" header="0.39370078740157483" footer="0.39370078740157483"/>
  <pageSetup paperSize="9" firstPageNumber="31" orientation="portrait" useFirstPageNumber="1" verticalDpi="300" r:id="rId1"/>
  <headerFooter scaleWithDoc="0" alignWithMargins="0">
    <oddHeader>&amp;R&amp;"ＭＳ 明朝,標準"&amp;10土地及び気象</oddHeader>
    <oddFooter>&amp;C&amp;"ＭＳ 明朝,標準"－&amp;12&amp;P&amp;11－</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65"/>
  <sheetViews>
    <sheetView view="pageBreakPreview" zoomScale="90" zoomScaleNormal="90" zoomScaleSheetLayoutView="90" workbookViewId="0">
      <selection activeCell="C7" sqref="A7:XFD7"/>
    </sheetView>
  </sheetViews>
  <sheetFormatPr defaultColWidth="13.125" defaultRowHeight="17.100000000000001" customHeight="1" x14ac:dyDescent="0.15"/>
  <cols>
    <col min="1" max="6" width="10.125" style="10" customWidth="1"/>
    <col min="7" max="8" width="10.125" style="7" customWidth="1"/>
    <col min="9" max="9" width="10.375" style="10" customWidth="1"/>
    <col min="10" max="10" width="13.125" style="10"/>
    <col min="11" max="17" width="7.25" style="10" customWidth="1"/>
    <col min="18" max="18" width="6.125" style="10" customWidth="1"/>
    <col min="19" max="16384" width="13.125" style="10"/>
  </cols>
  <sheetData>
    <row r="1" spans="1:21" ht="5.0999999999999996" customHeight="1" x14ac:dyDescent="0.15">
      <c r="A1" s="19"/>
      <c r="B1" s="63"/>
      <c r="C1" s="63"/>
      <c r="D1" s="63"/>
      <c r="E1" s="63"/>
      <c r="F1" s="63"/>
      <c r="G1" s="63"/>
      <c r="H1" s="63"/>
      <c r="I1" s="63"/>
      <c r="J1" s="63"/>
    </row>
    <row r="2" spans="1:21" ht="15" customHeight="1" x14ac:dyDescent="0.15">
      <c r="A2" s="19" t="s">
        <v>49</v>
      </c>
      <c r="B2" s="63"/>
      <c r="C2" s="63"/>
      <c r="D2" s="63"/>
      <c r="E2" s="63"/>
      <c r="F2" s="63"/>
      <c r="G2" s="63"/>
      <c r="H2" s="63"/>
      <c r="I2" s="63"/>
      <c r="J2" s="63"/>
    </row>
    <row r="3" spans="1:21" ht="5.0999999999999996" customHeight="1" x14ac:dyDescent="0.15">
      <c r="A3" s="19"/>
      <c r="B3" s="63"/>
      <c r="C3" s="63"/>
      <c r="D3" s="63"/>
      <c r="E3" s="63"/>
      <c r="F3" s="63"/>
      <c r="G3" s="63"/>
      <c r="H3" s="63"/>
      <c r="I3" s="63"/>
      <c r="J3" s="63"/>
    </row>
    <row r="4" spans="1:21" ht="120.75" customHeight="1" x14ac:dyDescent="0.15">
      <c r="A4" s="450" t="s">
        <v>485</v>
      </c>
      <c r="B4" s="450"/>
      <c r="C4" s="450"/>
      <c r="D4" s="450"/>
      <c r="E4" s="450"/>
      <c r="F4" s="450"/>
      <c r="G4" s="450"/>
      <c r="H4" s="450"/>
      <c r="I4" s="450"/>
      <c r="J4" s="86"/>
      <c r="K4" s="86"/>
    </row>
    <row r="5" spans="1:21" ht="5.0999999999999996" customHeight="1" x14ac:dyDescent="0.15">
      <c r="A5" s="5"/>
      <c r="B5" s="64"/>
      <c r="C5" s="64"/>
      <c r="D5" s="64"/>
      <c r="E5" s="64"/>
      <c r="F5" s="64"/>
      <c r="G5" s="64"/>
      <c r="H5" s="64"/>
      <c r="I5" s="64"/>
      <c r="J5" s="64"/>
    </row>
    <row r="6" spans="1:21" ht="18" customHeight="1" thickBot="1" x14ac:dyDescent="0.2">
      <c r="A6" s="10" t="s">
        <v>50</v>
      </c>
      <c r="I6" s="175" t="s">
        <v>34</v>
      </c>
      <c r="J6" s="11"/>
    </row>
    <row r="7" spans="1:21" ht="15" customHeight="1" x14ac:dyDescent="0.15">
      <c r="A7" s="451" t="s">
        <v>51</v>
      </c>
      <c r="B7" s="452" t="s">
        <v>52</v>
      </c>
      <c r="C7" s="29" t="s">
        <v>53</v>
      </c>
      <c r="D7" s="29" t="s">
        <v>54</v>
      </c>
      <c r="E7" s="29" t="s">
        <v>55</v>
      </c>
      <c r="F7" s="29" t="s">
        <v>56</v>
      </c>
      <c r="G7" s="30" t="s">
        <v>57</v>
      </c>
      <c r="H7" s="29" t="s">
        <v>58</v>
      </c>
      <c r="I7" s="50" t="s">
        <v>59</v>
      </c>
      <c r="J7" s="306"/>
      <c r="K7" s="306"/>
      <c r="L7" s="306" t="s">
        <v>53</v>
      </c>
      <c r="M7" s="306" t="s">
        <v>54</v>
      </c>
      <c r="N7" s="306" t="s">
        <v>55</v>
      </c>
      <c r="O7" s="306" t="s">
        <v>56</v>
      </c>
      <c r="P7" s="306" t="s">
        <v>57</v>
      </c>
      <c r="Q7" s="306" t="s">
        <v>58</v>
      </c>
      <c r="R7" s="306" t="s">
        <v>59</v>
      </c>
      <c r="S7" s="307"/>
    </row>
    <row r="8" spans="1:21" ht="15" customHeight="1" x14ac:dyDescent="0.15">
      <c r="A8" s="420"/>
      <c r="B8" s="412"/>
      <c r="C8" s="4" t="s">
        <v>60</v>
      </c>
      <c r="D8" s="4" t="s">
        <v>61</v>
      </c>
      <c r="E8" s="4" t="s">
        <v>62</v>
      </c>
      <c r="F8" s="4" t="s">
        <v>63</v>
      </c>
      <c r="G8" s="6" t="s">
        <v>64</v>
      </c>
      <c r="H8" s="4" t="s">
        <v>65</v>
      </c>
      <c r="I8" s="49" t="s">
        <v>66</v>
      </c>
      <c r="J8" s="306"/>
      <c r="K8" s="306"/>
      <c r="L8" s="306" t="s">
        <v>60</v>
      </c>
      <c r="M8" s="306" t="s">
        <v>61</v>
      </c>
      <c r="N8" s="306" t="s">
        <v>62</v>
      </c>
      <c r="O8" s="306" t="s">
        <v>63</v>
      </c>
      <c r="P8" s="306" t="s">
        <v>64</v>
      </c>
      <c r="Q8" s="306" t="s">
        <v>65</v>
      </c>
      <c r="R8" s="306" t="s">
        <v>66</v>
      </c>
      <c r="S8" s="307"/>
    </row>
    <row r="9" spans="1:21" ht="15" customHeight="1" x14ac:dyDescent="0.15">
      <c r="A9" s="173" t="s">
        <v>67</v>
      </c>
      <c r="B9" s="455">
        <f>SUM(C9:J10)</f>
        <v>19.479999999999997</v>
      </c>
      <c r="C9" s="453">
        <f>L11</f>
        <v>6.3115199999999989</v>
      </c>
      <c r="D9" s="453">
        <f t="shared" ref="D9:I9" si="0">M11</f>
        <v>5.5323199999999995</v>
      </c>
      <c r="E9" s="453">
        <f t="shared" si="0"/>
        <v>2.00644</v>
      </c>
      <c r="F9" s="453">
        <f t="shared" si="0"/>
        <v>2.2986400000000002</v>
      </c>
      <c r="G9" s="453">
        <f t="shared" si="0"/>
        <v>2.31812</v>
      </c>
      <c r="H9" s="453">
        <f t="shared" si="0"/>
        <v>0.91556000000000015</v>
      </c>
      <c r="I9" s="454">
        <f t="shared" si="0"/>
        <v>9.74E-2</v>
      </c>
      <c r="J9" s="308" t="s">
        <v>482</v>
      </c>
      <c r="K9" s="309">
        <v>19.3</v>
      </c>
      <c r="L9" s="309">
        <v>6.26</v>
      </c>
      <c r="M9" s="310">
        <v>5.48</v>
      </c>
      <c r="N9" s="310">
        <v>1.98</v>
      </c>
      <c r="O9" s="310">
        <v>2.27</v>
      </c>
      <c r="P9" s="310">
        <v>2.2999999999999998</v>
      </c>
      <c r="Q9" s="310">
        <v>0.91</v>
      </c>
      <c r="R9" s="310">
        <v>0.1</v>
      </c>
      <c r="S9" s="307"/>
    </row>
    <row r="10" spans="1:21" ht="15" customHeight="1" x14ac:dyDescent="0.15">
      <c r="A10" s="173" t="s">
        <v>68</v>
      </c>
      <c r="B10" s="455"/>
      <c r="C10" s="453"/>
      <c r="D10" s="453"/>
      <c r="E10" s="453"/>
      <c r="F10" s="453"/>
      <c r="G10" s="453"/>
      <c r="H10" s="453"/>
      <c r="I10" s="454"/>
      <c r="J10" s="308"/>
      <c r="K10" s="309" t="s">
        <v>484</v>
      </c>
      <c r="L10" s="309">
        <v>32.4</v>
      </c>
      <c r="M10" s="310">
        <v>28.4</v>
      </c>
      <c r="N10" s="310">
        <v>10.3</v>
      </c>
      <c r="O10" s="310">
        <v>11.8</v>
      </c>
      <c r="P10" s="310">
        <v>11.9</v>
      </c>
      <c r="Q10" s="310">
        <v>4.7</v>
      </c>
      <c r="R10" s="310">
        <v>0.5</v>
      </c>
      <c r="S10" s="307"/>
    </row>
    <row r="11" spans="1:21" ht="10.5" customHeight="1" x14ac:dyDescent="0.15">
      <c r="A11" s="173"/>
      <c r="B11" s="28"/>
      <c r="C11" s="172"/>
      <c r="D11" s="172"/>
      <c r="E11" s="172"/>
      <c r="F11" s="172"/>
      <c r="G11" s="172"/>
      <c r="H11" s="172"/>
      <c r="I11" s="32"/>
      <c r="J11" s="311" t="s">
        <v>483</v>
      </c>
      <c r="K11" s="307">
        <v>19.48</v>
      </c>
      <c r="L11" s="310">
        <f>$K$11*L10/100</f>
        <v>6.3115199999999989</v>
      </c>
      <c r="M11" s="310">
        <f t="shared" ref="M11:R11" si="1">$K$11*M10/100</f>
        <v>5.5323199999999995</v>
      </c>
      <c r="N11" s="310">
        <f t="shared" si="1"/>
        <v>2.00644</v>
      </c>
      <c r="O11" s="310">
        <f t="shared" si="1"/>
        <v>2.2986400000000002</v>
      </c>
      <c r="P11" s="310">
        <f t="shared" si="1"/>
        <v>2.31812</v>
      </c>
      <c r="Q11" s="310">
        <f t="shared" si="1"/>
        <v>0.91556000000000015</v>
      </c>
      <c r="R11" s="310">
        <f t="shared" si="1"/>
        <v>9.74E-2</v>
      </c>
      <c r="S11" s="310">
        <f>SUM(L11:R11)</f>
        <v>19.479999999999997</v>
      </c>
    </row>
    <row r="12" spans="1:21" ht="15" customHeight="1" x14ac:dyDescent="0.15">
      <c r="A12" s="173" t="s">
        <v>69</v>
      </c>
      <c r="B12" s="465">
        <f>ROUND(+B9/$B$9*100,1)</f>
        <v>100</v>
      </c>
      <c r="C12" s="462">
        <f>ROUND(+C9/$B$9*100,1)</f>
        <v>32.4</v>
      </c>
      <c r="D12" s="462">
        <f t="shared" ref="D12:I12" si="2">ROUND(+D9/$B$9*100,1)</f>
        <v>28.4</v>
      </c>
      <c r="E12" s="462">
        <f t="shared" si="2"/>
        <v>10.3</v>
      </c>
      <c r="F12" s="462">
        <f t="shared" si="2"/>
        <v>11.8</v>
      </c>
      <c r="G12" s="462">
        <f t="shared" si="2"/>
        <v>11.9</v>
      </c>
      <c r="H12" s="462">
        <f t="shared" si="2"/>
        <v>4.7</v>
      </c>
      <c r="I12" s="460">
        <f t="shared" si="2"/>
        <v>0.5</v>
      </c>
      <c r="J12" s="42"/>
      <c r="L12" s="119"/>
      <c r="M12" s="119"/>
      <c r="N12" s="119"/>
      <c r="O12" s="119"/>
      <c r="P12" s="119"/>
      <c r="Q12" s="119"/>
      <c r="R12" s="119"/>
    </row>
    <row r="13" spans="1:21" ht="15" customHeight="1" thickBot="1" x14ac:dyDescent="0.2">
      <c r="A13" s="174" t="s">
        <v>70</v>
      </c>
      <c r="B13" s="466"/>
      <c r="C13" s="463"/>
      <c r="D13" s="463"/>
      <c r="E13" s="463"/>
      <c r="F13" s="463"/>
      <c r="G13" s="463"/>
      <c r="H13" s="463"/>
      <c r="I13" s="461"/>
      <c r="J13" s="56"/>
    </row>
    <row r="14" spans="1:21" ht="15" customHeight="1" x14ac:dyDescent="0.15">
      <c r="I14" s="175" t="s">
        <v>48</v>
      </c>
      <c r="J14" s="56"/>
      <c r="S14" s="118"/>
      <c r="T14" s="7"/>
      <c r="U14" s="7"/>
    </row>
    <row r="15" spans="1:21" ht="15" customHeight="1" x14ac:dyDescent="0.15">
      <c r="I15" s="175"/>
      <c r="L15" s="458"/>
      <c r="M15" s="458"/>
      <c r="N15" s="458"/>
      <c r="O15" s="458"/>
      <c r="P15" s="458"/>
      <c r="Q15" s="458"/>
      <c r="R15" s="118"/>
      <c r="S15" s="118"/>
      <c r="T15" s="7"/>
      <c r="U15" s="7"/>
    </row>
    <row r="16" spans="1:21" ht="12.75" customHeight="1" x14ac:dyDescent="0.15">
      <c r="G16" s="10"/>
      <c r="H16" s="10"/>
      <c r="L16" s="458"/>
      <c r="M16" s="458"/>
      <c r="N16" s="458"/>
      <c r="O16" s="458"/>
      <c r="P16" s="458"/>
      <c r="Q16" s="458"/>
      <c r="R16" s="118"/>
      <c r="S16" s="118"/>
      <c r="T16" s="7"/>
      <c r="U16" s="7"/>
    </row>
    <row r="17" spans="1:18" ht="18" customHeight="1" thickBot="1" x14ac:dyDescent="0.2">
      <c r="A17" s="464" t="s">
        <v>541</v>
      </c>
      <c r="B17" s="464"/>
      <c r="C17" s="464"/>
      <c r="D17" s="464"/>
      <c r="E17" s="464"/>
      <c r="I17" s="175" t="s">
        <v>71</v>
      </c>
      <c r="L17" s="458"/>
      <c r="M17" s="458"/>
      <c r="N17" s="458"/>
      <c r="O17" s="458"/>
      <c r="P17" s="458"/>
      <c r="Q17" s="458"/>
      <c r="R17" s="118"/>
    </row>
    <row r="18" spans="1:18" ht="18.75" customHeight="1" x14ac:dyDescent="0.15">
      <c r="A18" s="451" t="s">
        <v>72</v>
      </c>
      <c r="B18" s="452"/>
      <c r="C18" s="452" t="s">
        <v>73</v>
      </c>
      <c r="D18" s="452"/>
      <c r="E18" s="452" t="s">
        <v>74</v>
      </c>
      <c r="F18" s="452"/>
      <c r="G18" s="452"/>
      <c r="H18" s="467" t="s">
        <v>75</v>
      </c>
      <c r="I18" s="468"/>
    </row>
    <row r="19" spans="1:18" ht="18.75" hidden="1" customHeight="1" x14ac:dyDescent="0.15">
      <c r="A19" s="456" t="s">
        <v>76</v>
      </c>
      <c r="B19" s="457"/>
      <c r="C19" s="459">
        <f>SUM(C20:D59)</f>
        <v>1936527.3600000003</v>
      </c>
      <c r="D19" s="459"/>
      <c r="E19" s="104"/>
      <c r="F19" s="105"/>
      <c r="G19" s="106"/>
      <c r="H19" s="104"/>
      <c r="I19" s="107"/>
      <c r="J19" s="54"/>
      <c r="K19" s="7"/>
    </row>
    <row r="20" spans="1:18" ht="13.5" customHeight="1" x14ac:dyDescent="0.15">
      <c r="A20" s="422" t="s">
        <v>77</v>
      </c>
      <c r="B20" s="423"/>
      <c r="C20" s="424">
        <v>731.25</v>
      </c>
      <c r="D20" s="424"/>
      <c r="E20" s="176" t="s">
        <v>78</v>
      </c>
      <c r="F20" s="7"/>
      <c r="G20" s="108"/>
      <c r="H20" s="425" t="s">
        <v>79</v>
      </c>
      <c r="I20" s="426"/>
      <c r="J20" s="54"/>
      <c r="K20" s="7"/>
      <c r="L20" s="8"/>
      <c r="M20" s="8"/>
    </row>
    <row r="21" spans="1:18" ht="13.5" customHeight="1" x14ac:dyDescent="0.15">
      <c r="A21" s="422" t="s">
        <v>80</v>
      </c>
      <c r="B21" s="423"/>
      <c r="C21" s="424">
        <v>1470.88</v>
      </c>
      <c r="D21" s="424"/>
      <c r="E21" s="176" t="s">
        <v>81</v>
      </c>
      <c r="F21" s="7"/>
      <c r="G21" s="108"/>
      <c r="H21" s="425" t="s">
        <v>82</v>
      </c>
      <c r="I21" s="426"/>
      <c r="J21" s="54"/>
      <c r="K21" s="7"/>
      <c r="L21" s="7"/>
      <c r="M21" s="7"/>
    </row>
    <row r="22" spans="1:18" ht="13.5" customHeight="1" x14ac:dyDescent="0.15">
      <c r="A22" s="422" t="s">
        <v>83</v>
      </c>
      <c r="B22" s="423"/>
      <c r="C22" s="424">
        <v>6730.36</v>
      </c>
      <c r="D22" s="424"/>
      <c r="E22" s="176" t="s">
        <v>84</v>
      </c>
      <c r="F22" s="7"/>
      <c r="G22" s="108"/>
      <c r="H22" s="425" t="s">
        <v>85</v>
      </c>
      <c r="I22" s="426"/>
      <c r="J22" s="54"/>
      <c r="K22" s="7"/>
      <c r="L22" s="8"/>
      <c r="M22" s="7"/>
    </row>
    <row r="23" spans="1:18" ht="13.5" customHeight="1" x14ac:dyDescent="0.15">
      <c r="A23" s="422" t="s">
        <v>83</v>
      </c>
      <c r="B23" s="423"/>
      <c r="C23" s="424">
        <v>23140</v>
      </c>
      <c r="D23" s="424"/>
      <c r="E23" s="176" t="s">
        <v>86</v>
      </c>
      <c r="F23" s="7"/>
      <c r="G23" s="108"/>
      <c r="H23" s="425" t="s">
        <v>87</v>
      </c>
      <c r="I23" s="426"/>
      <c r="J23" s="54"/>
      <c r="K23" s="7"/>
      <c r="L23" s="7"/>
      <c r="M23" s="7"/>
    </row>
    <row r="24" spans="1:18" ht="13.5" customHeight="1" x14ac:dyDescent="0.15">
      <c r="A24" s="422" t="s">
        <v>88</v>
      </c>
      <c r="B24" s="423"/>
      <c r="C24" s="424">
        <v>286.24</v>
      </c>
      <c r="D24" s="424"/>
      <c r="E24" s="176" t="s">
        <v>78</v>
      </c>
      <c r="F24" s="7"/>
      <c r="G24" s="108"/>
      <c r="H24" s="425" t="s">
        <v>89</v>
      </c>
      <c r="I24" s="426"/>
      <c r="J24" s="54"/>
      <c r="K24" s="7"/>
    </row>
    <row r="25" spans="1:18" ht="13.5" customHeight="1" x14ac:dyDescent="0.15">
      <c r="A25" s="422" t="s">
        <v>90</v>
      </c>
      <c r="B25" s="423"/>
      <c r="C25" s="424">
        <v>24630.25</v>
      </c>
      <c r="D25" s="424"/>
      <c r="E25" s="176" t="s">
        <v>91</v>
      </c>
      <c r="F25" s="7"/>
      <c r="G25" s="108"/>
      <c r="H25" s="425" t="s">
        <v>92</v>
      </c>
      <c r="I25" s="426"/>
      <c r="J25" s="54"/>
      <c r="K25" s="7"/>
    </row>
    <row r="26" spans="1:18" ht="13.5" customHeight="1" x14ac:dyDescent="0.15">
      <c r="A26" s="422" t="s">
        <v>93</v>
      </c>
      <c r="B26" s="423"/>
      <c r="C26" s="424">
        <v>17652.580000000002</v>
      </c>
      <c r="D26" s="424"/>
      <c r="E26" s="176" t="s">
        <v>84</v>
      </c>
      <c r="F26" s="7"/>
      <c r="G26" s="108"/>
      <c r="H26" s="425" t="s">
        <v>94</v>
      </c>
      <c r="I26" s="426"/>
      <c r="J26" s="54"/>
      <c r="K26" s="7"/>
    </row>
    <row r="27" spans="1:18" ht="13.5" customHeight="1" x14ac:dyDescent="0.15">
      <c r="A27" s="422" t="s">
        <v>83</v>
      </c>
      <c r="B27" s="423"/>
      <c r="C27" s="424">
        <v>31168.45</v>
      </c>
      <c r="D27" s="424"/>
      <c r="E27" s="176" t="s">
        <v>86</v>
      </c>
      <c r="F27" s="7"/>
      <c r="G27" s="108"/>
      <c r="H27" s="425" t="s">
        <v>82</v>
      </c>
      <c r="I27" s="426"/>
      <c r="J27" s="54"/>
      <c r="K27" s="7"/>
    </row>
    <row r="28" spans="1:18" ht="13.5" customHeight="1" x14ac:dyDescent="0.15">
      <c r="A28" s="422" t="s">
        <v>83</v>
      </c>
      <c r="B28" s="423"/>
      <c r="C28" s="424">
        <v>43497.1</v>
      </c>
      <c r="D28" s="424"/>
      <c r="E28" s="176" t="s">
        <v>84</v>
      </c>
      <c r="F28" s="7"/>
      <c r="G28" s="108"/>
      <c r="H28" s="425" t="s">
        <v>95</v>
      </c>
      <c r="I28" s="426"/>
      <c r="J28" s="54"/>
      <c r="K28" s="7"/>
    </row>
    <row r="29" spans="1:18" ht="13.5" customHeight="1" x14ac:dyDescent="0.15">
      <c r="A29" s="422" t="s">
        <v>83</v>
      </c>
      <c r="B29" s="423"/>
      <c r="C29" s="424">
        <v>16862.3</v>
      </c>
      <c r="D29" s="424"/>
      <c r="E29" s="176" t="s">
        <v>96</v>
      </c>
      <c r="F29" s="7"/>
      <c r="G29" s="108"/>
      <c r="H29" s="425" t="s">
        <v>87</v>
      </c>
      <c r="I29" s="426"/>
      <c r="J29" s="54"/>
      <c r="K29" s="7"/>
    </row>
    <row r="30" spans="1:18" ht="13.5" customHeight="1" x14ac:dyDescent="0.15">
      <c r="A30" s="422" t="s">
        <v>83</v>
      </c>
      <c r="B30" s="423"/>
      <c r="C30" s="424">
        <v>37631.72</v>
      </c>
      <c r="D30" s="424"/>
      <c r="E30" s="176" t="s">
        <v>86</v>
      </c>
      <c r="F30" s="7"/>
      <c r="G30" s="108"/>
      <c r="H30" s="425" t="s">
        <v>82</v>
      </c>
      <c r="I30" s="426"/>
      <c r="J30" s="54"/>
      <c r="K30" s="7"/>
    </row>
    <row r="31" spans="1:18" ht="13.5" customHeight="1" x14ac:dyDescent="0.15">
      <c r="A31" s="422" t="s">
        <v>97</v>
      </c>
      <c r="B31" s="423"/>
      <c r="C31" s="424">
        <v>38777.86</v>
      </c>
      <c r="D31" s="424"/>
      <c r="E31" s="176" t="s">
        <v>98</v>
      </c>
      <c r="F31" s="7"/>
      <c r="G31" s="108"/>
      <c r="H31" s="425" t="s">
        <v>82</v>
      </c>
      <c r="I31" s="426"/>
      <c r="J31" s="54"/>
      <c r="K31" s="7"/>
    </row>
    <row r="32" spans="1:18" ht="13.5" customHeight="1" x14ac:dyDescent="0.15">
      <c r="A32" s="422" t="s">
        <v>99</v>
      </c>
      <c r="B32" s="423"/>
      <c r="C32" s="424">
        <v>23217.73</v>
      </c>
      <c r="D32" s="424"/>
      <c r="E32" s="176" t="s">
        <v>100</v>
      </c>
      <c r="F32" s="7"/>
      <c r="G32" s="108"/>
      <c r="H32" s="425" t="s">
        <v>101</v>
      </c>
      <c r="I32" s="426"/>
      <c r="J32" s="54"/>
      <c r="K32" s="7"/>
    </row>
    <row r="33" spans="1:11" ht="13.5" customHeight="1" x14ac:dyDescent="0.15">
      <c r="A33" s="422" t="s">
        <v>102</v>
      </c>
      <c r="B33" s="423"/>
      <c r="C33" s="424">
        <v>64291.79</v>
      </c>
      <c r="D33" s="424"/>
      <c r="E33" s="176" t="s">
        <v>103</v>
      </c>
      <c r="F33" s="7"/>
      <c r="G33" s="108"/>
      <c r="H33" s="448" t="s">
        <v>104</v>
      </c>
      <c r="I33" s="449"/>
      <c r="J33" s="54"/>
      <c r="K33" s="7"/>
    </row>
    <row r="34" spans="1:11" ht="13.5" customHeight="1" x14ac:dyDescent="0.15">
      <c r="A34" s="422" t="s">
        <v>83</v>
      </c>
      <c r="B34" s="423"/>
      <c r="C34" s="424">
        <v>36892.35</v>
      </c>
      <c r="D34" s="424"/>
      <c r="E34" s="176" t="s">
        <v>86</v>
      </c>
      <c r="F34" s="7"/>
      <c r="G34" s="108"/>
      <c r="H34" s="425" t="s">
        <v>79</v>
      </c>
      <c r="I34" s="426"/>
      <c r="J34" s="54"/>
      <c r="K34" s="7"/>
    </row>
    <row r="35" spans="1:11" ht="13.5" customHeight="1" x14ac:dyDescent="0.15">
      <c r="A35" s="422" t="s">
        <v>83</v>
      </c>
      <c r="B35" s="423"/>
      <c r="C35" s="424">
        <v>116415.23</v>
      </c>
      <c r="D35" s="424"/>
      <c r="E35" s="176" t="s">
        <v>105</v>
      </c>
      <c r="F35" s="7"/>
      <c r="G35" s="108"/>
      <c r="H35" s="425" t="s">
        <v>106</v>
      </c>
      <c r="I35" s="426"/>
      <c r="J35" s="54"/>
      <c r="K35" s="7"/>
    </row>
    <row r="36" spans="1:11" ht="13.5" customHeight="1" x14ac:dyDescent="0.15">
      <c r="A36" s="422" t="s">
        <v>107</v>
      </c>
      <c r="B36" s="423"/>
      <c r="C36" s="424">
        <v>33708.300000000003</v>
      </c>
      <c r="D36" s="424"/>
      <c r="E36" s="176" t="s">
        <v>86</v>
      </c>
      <c r="F36" s="7"/>
      <c r="G36" s="108"/>
      <c r="H36" s="425" t="s">
        <v>108</v>
      </c>
      <c r="I36" s="426"/>
      <c r="J36" s="54"/>
      <c r="K36" s="7"/>
    </row>
    <row r="37" spans="1:11" ht="13.5" customHeight="1" x14ac:dyDescent="0.15">
      <c r="A37" s="422" t="s">
        <v>109</v>
      </c>
      <c r="B37" s="423"/>
      <c r="C37" s="424">
        <v>83105.84</v>
      </c>
      <c r="D37" s="424"/>
      <c r="E37" s="176" t="s">
        <v>110</v>
      </c>
      <c r="F37" s="7"/>
      <c r="G37" s="108"/>
      <c r="H37" s="425" t="s">
        <v>111</v>
      </c>
      <c r="I37" s="426"/>
      <c r="J37" s="54"/>
      <c r="K37" s="7"/>
    </row>
    <row r="38" spans="1:11" ht="13.5" customHeight="1" x14ac:dyDescent="0.15">
      <c r="A38" s="422" t="s">
        <v>112</v>
      </c>
      <c r="B38" s="423"/>
      <c r="C38" s="424">
        <v>220595.46</v>
      </c>
      <c r="D38" s="424"/>
      <c r="E38" s="176" t="s">
        <v>113</v>
      </c>
      <c r="F38" s="7"/>
      <c r="G38" s="108"/>
      <c r="H38" s="425" t="s">
        <v>114</v>
      </c>
      <c r="I38" s="426"/>
      <c r="J38" s="54"/>
      <c r="K38" s="7"/>
    </row>
    <row r="39" spans="1:11" ht="13.5" customHeight="1" x14ac:dyDescent="0.15">
      <c r="A39" s="422" t="s">
        <v>115</v>
      </c>
      <c r="B39" s="423"/>
      <c r="C39" s="424">
        <v>7646.3</v>
      </c>
      <c r="D39" s="424"/>
      <c r="E39" s="176" t="s">
        <v>113</v>
      </c>
      <c r="F39" s="7"/>
      <c r="G39" s="108"/>
      <c r="H39" s="425" t="s">
        <v>116</v>
      </c>
      <c r="I39" s="426"/>
      <c r="J39" s="54"/>
      <c r="K39" s="7"/>
    </row>
    <row r="40" spans="1:11" ht="13.5" customHeight="1" x14ac:dyDescent="0.15">
      <c r="A40" s="422" t="s">
        <v>117</v>
      </c>
      <c r="B40" s="423"/>
      <c r="C40" s="424">
        <v>12493.32</v>
      </c>
      <c r="D40" s="424"/>
      <c r="E40" s="176" t="s">
        <v>113</v>
      </c>
      <c r="F40" s="7"/>
      <c r="G40" s="108"/>
      <c r="H40" s="425" t="s">
        <v>614</v>
      </c>
      <c r="I40" s="426"/>
      <c r="J40" s="54"/>
      <c r="K40" s="7"/>
    </row>
    <row r="41" spans="1:11" ht="13.5" customHeight="1" x14ac:dyDescent="0.15">
      <c r="A41" s="422" t="s">
        <v>118</v>
      </c>
      <c r="B41" s="423"/>
      <c r="C41" s="424">
        <v>38715.03</v>
      </c>
      <c r="D41" s="424"/>
      <c r="E41" s="176" t="s">
        <v>119</v>
      </c>
      <c r="F41" s="7"/>
      <c r="G41" s="108"/>
      <c r="H41" s="425" t="s">
        <v>120</v>
      </c>
      <c r="I41" s="426"/>
      <c r="J41" s="54"/>
      <c r="K41" s="7"/>
    </row>
    <row r="42" spans="1:11" ht="13.5" customHeight="1" x14ac:dyDescent="0.15">
      <c r="A42" s="422" t="s">
        <v>121</v>
      </c>
      <c r="B42" s="423"/>
      <c r="C42" s="424">
        <v>36592.550000000003</v>
      </c>
      <c r="D42" s="424"/>
      <c r="E42" s="176" t="s">
        <v>113</v>
      </c>
      <c r="F42" s="7"/>
      <c r="G42" s="108"/>
      <c r="H42" s="425" t="s">
        <v>122</v>
      </c>
      <c r="I42" s="426"/>
      <c r="J42" s="54"/>
      <c r="K42" s="7"/>
    </row>
    <row r="43" spans="1:11" ht="13.5" customHeight="1" x14ac:dyDescent="0.15">
      <c r="A43" s="422" t="s">
        <v>123</v>
      </c>
      <c r="B43" s="423"/>
      <c r="C43" s="424">
        <v>2892.54</v>
      </c>
      <c r="D43" s="424"/>
      <c r="E43" s="176" t="s">
        <v>110</v>
      </c>
      <c r="F43" s="7"/>
      <c r="G43" s="108"/>
      <c r="H43" s="425" t="s">
        <v>116</v>
      </c>
      <c r="I43" s="426"/>
      <c r="J43" s="54"/>
      <c r="K43" s="7"/>
    </row>
    <row r="44" spans="1:11" ht="13.5" customHeight="1" x14ac:dyDescent="0.15">
      <c r="A44" s="422" t="s">
        <v>124</v>
      </c>
      <c r="B44" s="423"/>
      <c r="C44" s="446">
        <v>425285.98</v>
      </c>
      <c r="D44" s="447"/>
      <c r="E44" s="176" t="s">
        <v>125</v>
      </c>
      <c r="F44" s="7"/>
      <c r="G44" s="108"/>
      <c r="H44" s="425" t="s">
        <v>126</v>
      </c>
      <c r="I44" s="426"/>
      <c r="J44" s="54"/>
      <c r="K44" s="7"/>
    </row>
    <row r="45" spans="1:11" ht="13.5" customHeight="1" x14ac:dyDescent="0.15">
      <c r="A45" s="422" t="s">
        <v>127</v>
      </c>
      <c r="B45" s="423"/>
      <c r="C45" s="424">
        <v>60671.61</v>
      </c>
      <c r="D45" s="424"/>
      <c r="E45" s="176" t="s">
        <v>113</v>
      </c>
      <c r="F45" s="7"/>
      <c r="G45" s="108"/>
      <c r="H45" s="425" t="s">
        <v>128</v>
      </c>
      <c r="I45" s="426"/>
      <c r="J45" s="54"/>
      <c r="K45" s="7"/>
    </row>
    <row r="46" spans="1:11" ht="13.5" customHeight="1" x14ac:dyDescent="0.15">
      <c r="A46" s="422" t="s">
        <v>129</v>
      </c>
      <c r="B46" s="423"/>
      <c r="C46" s="424">
        <v>9451.06</v>
      </c>
      <c r="D46" s="424"/>
      <c r="E46" s="176" t="s">
        <v>110</v>
      </c>
      <c r="F46" s="7"/>
      <c r="G46" s="108"/>
      <c r="H46" s="425" t="s">
        <v>130</v>
      </c>
      <c r="I46" s="426"/>
      <c r="J46" s="54"/>
      <c r="K46" s="7"/>
    </row>
    <row r="47" spans="1:11" ht="13.5" customHeight="1" x14ac:dyDescent="0.15">
      <c r="A47" s="422" t="s">
        <v>131</v>
      </c>
      <c r="B47" s="423"/>
      <c r="C47" s="424">
        <v>37640.53</v>
      </c>
      <c r="D47" s="424"/>
      <c r="E47" s="176" t="s">
        <v>125</v>
      </c>
      <c r="F47" s="7"/>
      <c r="G47" s="108"/>
      <c r="H47" s="425" t="s">
        <v>128</v>
      </c>
      <c r="I47" s="426"/>
      <c r="J47" s="54"/>
      <c r="K47" s="7"/>
    </row>
    <row r="48" spans="1:11" ht="13.5" customHeight="1" x14ac:dyDescent="0.15">
      <c r="A48" s="422" t="s">
        <v>132</v>
      </c>
      <c r="B48" s="423"/>
      <c r="C48" s="424">
        <v>94806.2</v>
      </c>
      <c r="D48" s="424"/>
      <c r="E48" s="176" t="s">
        <v>133</v>
      </c>
      <c r="F48" s="7"/>
      <c r="G48" s="108"/>
      <c r="H48" s="425" t="s">
        <v>134</v>
      </c>
      <c r="I48" s="426"/>
      <c r="J48" s="54"/>
      <c r="K48" s="7"/>
    </row>
    <row r="49" spans="1:11" ht="13.5" customHeight="1" x14ac:dyDescent="0.15">
      <c r="A49" s="422" t="s">
        <v>135</v>
      </c>
      <c r="B49" s="423"/>
      <c r="C49" s="424">
        <v>14070.62</v>
      </c>
      <c r="D49" s="424"/>
      <c r="E49" s="176" t="s">
        <v>125</v>
      </c>
      <c r="F49" s="7"/>
      <c r="G49" s="108"/>
      <c r="H49" s="425" t="s">
        <v>130</v>
      </c>
      <c r="I49" s="426"/>
      <c r="J49" s="54"/>
      <c r="K49" s="7"/>
    </row>
    <row r="50" spans="1:11" ht="13.5" customHeight="1" x14ac:dyDescent="0.15">
      <c r="A50" s="422" t="s">
        <v>136</v>
      </c>
      <c r="B50" s="423"/>
      <c r="C50" s="424">
        <v>17008.759999999998</v>
      </c>
      <c r="D50" s="424"/>
      <c r="E50" s="176" t="s">
        <v>105</v>
      </c>
      <c r="F50" s="7"/>
      <c r="G50" s="108"/>
      <c r="H50" s="425" t="s">
        <v>122</v>
      </c>
      <c r="I50" s="426"/>
      <c r="J50" s="54"/>
      <c r="K50" s="7"/>
    </row>
    <row r="51" spans="1:11" ht="13.5" customHeight="1" x14ac:dyDescent="0.15">
      <c r="A51" s="422" t="s">
        <v>137</v>
      </c>
      <c r="B51" s="423"/>
      <c r="C51" s="424">
        <v>55999.25</v>
      </c>
      <c r="D51" s="424"/>
      <c r="E51" s="176" t="s">
        <v>138</v>
      </c>
      <c r="F51" s="7"/>
      <c r="G51" s="108"/>
      <c r="H51" s="425" t="s">
        <v>130</v>
      </c>
      <c r="I51" s="426"/>
      <c r="J51" s="54"/>
      <c r="K51" s="7"/>
    </row>
    <row r="52" spans="1:11" ht="13.5" customHeight="1" x14ac:dyDescent="0.15">
      <c r="A52" s="422" t="s">
        <v>139</v>
      </c>
      <c r="B52" s="423"/>
      <c r="C52" s="424">
        <v>59524.46</v>
      </c>
      <c r="D52" s="424"/>
      <c r="E52" s="176" t="s">
        <v>138</v>
      </c>
      <c r="F52" s="7"/>
      <c r="G52" s="108"/>
      <c r="H52" s="425" t="s">
        <v>130</v>
      </c>
      <c r="I52" s="426"/>
      <c r="J52" s="54"/>
      <c r="K52" s="7"/>
    </row>
    <row r="53" spans="1:11" ht="13.5" customHeight="1" x14ac:dyDescent="0.15">
      <c r="A53" s="422" t="s">
        <v>140</v>
      </c>
      <c r="B53" s="423"/>
      <c r="C53" s="424">
        <v>30468.06</v>
      </c>
      <c r="D53" s="424"/>
      <c r="E53" s="176" t="s">
        <v>138</v>
      </c>
      <c r="F53" s="7"/>
      <c r="G53" s="108"/>
      <c r="H53" s="425" t="s">
        <v>130</v>
      </c>
      <c r="I53" s="426"/>
      <c r="J53" s="54"/>
      <c r="K53" s="7"/>
    </row>
    <row r="54" spans="1:11" ht="13.5" customHeight="1" x14ac:dyDescent="0.15">
      <c r="A54" s="422" t="s">
        <v>141</v>
      </c>
      <c r="B54" s="423"/>
      <c r="C54" s="424">
        <v>159419.42000000001</v>
      </c>
      <c r="D54" s="424"/>
      <c r="E54" s="176" t="s">
        <v>142</v>
      </c>
      <c r="F54" s="7"/>
      <c r="G54" s="108"/>
      <c r="H54" s="425" t="s">
        <v>143</v>
      </c>
      <c r="I54" s="426"/>
      <c r="J54" s="54"/>
      <c r="K54" s="7"/>
    </row>
    <row r="55" spans="1:11" ht="13.5" customHeight="1" x14ac:dyDescent="0.15">
      <c r="A55" s="422" t="s">
        <v>612</v>
      </c>
      <c r="B55" s="423"/>
      <c r="C55" s="440">
        <v>23355.37</v>
      </c>
      <c r="D55" s="441"/>
      <c r="E55" s="444" t="s">
        <v>376</v>
      </c>
      <c r="F55" s="445"/>
      <c r="G55" s="108"/>
      <c r="H55" s="435" t="s">
        <v>377</v>
      </c>
      <c r="I55" s="436"/>
      <c r="J55" s="54"/>
      <c r="K55" s="7"/>
    </row>
    <row r="56" spans="1:11" ht="13.5" customHeight="1" x14ac:dyDescent="0.15">
      <c r="A56" s="427" t="s">
        <v>542</v>
      </c>
      <c r="B56" s="437"/>
      <c r="C56" s="438">
        <v>188.39</v>
      </c>
      <c r="D56" s="439"/>
      <c r="E56" s="176" t="s">
        <v>378</v>
      </c>
      <c r="F56" s="7"/>
      <c r="G56" s="108"/>
      <c r="H56" s="442" t="s">
        <v>480</v>
      </c>
      <c r="I56" s="443"/>
      <c r="J56" s="305" t="s">
        <v>505</v>
      </c>
      <c r="K56" s="7"/>
    </row>
    <row r="57" spans="1:11" ht="13.5" customHeight="1" x14ac:dyDescent="0.15">
      <c r="A57" s="427" t="s">
        <v>543</v>
      </c>
      <c r="B57" s="437"/>
      <c r="C57" s="424">
        <v>25944.6</v>
      </c>
      <c r="D57" s="424"/>
      <c r="E57" s="176" t="s">
        <v>138</v>
      </c>
      <c r="F57" s="7"/>
      <c r="G57" s="108"/>
      <c r="H57" s="425" t="s">
        <v>130</v>
      </c>
      <c r="I57" s="426"/>
      <c r="J57" s="55" t="s">
        <v>474</v>
      </c>
      <c r="K57" s="53"/>
    </row>
    <row r="58" spans="1:11" ht="13.5" customHeight="1" x14ac:dyDescent="0.15">
      <c r="A58" s="427" t="s">
        <v>472</v>
      </c>
      <c r="B58" s="437"/>
      <c r="C58" s="424">
        <v>2841.77</v>
      </c>
      <c r="D58" s="424"/>
      <c r="E58" s="176" t="s">
        <v>473</v>
      </c>
      <c r="F58" s="7"/>
      <c r="G58" s="108"/>
      <c r="H58" s="425" t="s">
        <v>544</v>
      </c>
      <c r="I58" s="426"/>
      <c r="J58" s="55"/>
      <c r="K58" s="53"/>
    </row>
    <row r="59" spans="1:11" ht="13.5" customHeight="1" x14ac:dyDescent="0.15">
      <c r="A59" s="427" t="s">
        <v>489</v>
      </c>
      <c r="B59" s="428"/>
      <c r="C59" s="431">
        <v>705.85</v>
      </c>
      <c r="D59" s="432"/>
      <c r="E59" s="7" t="s">
        <v>490</v>
      </c>
      <c r="F59" s="7"/>
      <c r="G59" s="177"/>
      <c r="H59" s="433" t="s">
        <v>491</v>
      </c>
      <c r="I59" s="434"/>
      <c r="J59" s="55"/>
      <c r="K59" s="53"/>
    </row>
    <row r="60" spans="1:11" ht="12" x14ac:dyDescent="0.15">
      <c r="A60" s="427" t="s">
        <v>611</v>
      </c>
      <c r="B60" s="428"/>
      <c r="C60" s="179"/>
      <c r="D60" s="180">
        <v>3656.19</v>
      </c>
      <c r="E60" s="181" t="s">
        <v>545</v>
      </c>
      <c r="F60" s="7"/>
      <c r="G60" s="177"/>
      <c r="H60" s="7" t="s">
        <v>546</v>
      </c>
      <c r="I60" s="182"/>
      <c r="J60" s="54"/>
      <c r="K60" s="7"/>
    </row>
    <row r="61" spans="1:11" ht="12" customHeight="1" thickBot="1" x14ac:dyDescent="0.2">
      <c r="A61" s="429" t="s">
        <v>613</v>
      </c>
      <c r="B61" s="430"/>
      <c r="C61" s="183"/>
      <c r="D61" s="184">
        <v>1977.58</v>
      </c>
      <c r="E61" s="185" t="s">
        <v>545</v>
      </c>
      <c r="F61" s="34"/>
      <c r="G61" s="186"/>
      <c r="H61" s="34" t="s">
        <v>615</v>
      </c>
      <c r="I61" s="187"/>
      <c r="J61" s="84"/>
      <c r="K61" s="7"/>
    </row>
    <row r="62" spans="1:11" ht="11.25" customHeight="1" x14ac:dyDescent="0.15">
      <c r="A62" s="188"/>
      <c r="B62" s="188"/>
      <c r="C62" s="189"/>
      <c r="D62" s="189"/>
      <c r="E62" s="190"/>
      <c r="F62" s="190"/>
      <c r="G62" s="190"/>
      <c r="H62" s="190"/>
      <c r="I62" s="190"/>
      <c r="J62" s="52"/>
      <c r="K62" s="46"/>
    </row>
    <row r="63" spans="1:11" ht="17.100000000000001" customHeight="1" x14ac:dyDescent="0.15">
      <c r="A63" s="166"/>
      <c r="I63" s="172" t="s">
        <v>404</v>
      </c>
    </row>
    <row r="64" spans="1:11" ht="17.100000000000001" customHeight="1" x14ac:dyDescent="0.15">
      <c r="F64" s="103"/>
      <c r="G64" s="46"/>
      <c r="H64" s="46"/>
      <c r="I64" s="52" t="s">
        <v>403</v>
      </c>
    </row>
    <row r="65" spans="9:9" ht="17.100000000000001" customHeight="1" x14ac:dyDescent="0.15">
      <c r="I65" s="172" t="s">
        <v>496</v>
      </c>
    </row>
  </sheetData>
  <sheetProtection sheet="1" objects="1" scenarios="1"/>
  <mergeCells count="155">
    <mergeCell ref="I12:I13"/>
    <mergeCell ref="H12:H13"/>
    <mergeCell ref="G12:G13"/>
    <mergeCell ref="F12:F13"/>
    <mergeCell ref="A17:E17"/>
    <mergeCell ref="E18:G18"/>
    <mergeCell ref="A18:B18"/>
    <mergeCell ref="C12:C13"/>
    <mergeCell ref="D12:D13"/>
    <mergeCell ref="E12:E13"/>
    <mergeCell ref="B12:B13"/>
    <mergeCell ref="H18:I18"/>
    <mergeCell ref="C18:D18"/>
    <mergeCell ref="A28:B28"/>
    <mergeCell ref="H23:I23"/>
    <mergeCell ref="H22:I22"/>
    <mergeCell ref="C22:D22"/>
    <mergeCell ref="C27:D27"/>
    <mergeCell ref="C20:D20"/>
    <mergeCell ref="C19:D19"/>
    <mergeCell ref="A23:B23"/>
    <mergeCell ref="A26:B26"/>
    <mergeCell ref="A24:B24"/>
    <mergeCell ref="A25:B25"/>
    <mergeCell ref="A22:B22"/>
    <mergeCell ref="A21:B21"/>
    <mergeCell ref="C21:D21"/>
    <mergeCell ref="P15:P17"/>
    <mergeCell ref="Q15:Q17"/>
    <mergeCell ref="N15:N17"/>
    <mergeCell ref="O15:O17"/>
    <mergeCell ref="L15:L17"/>
    <mergeCell ref="M15:M17"/>
    <mergeCell ref="H20:I20"/>
    <mergeCell ref="A30:B30"/>
    <mergeCell ref="A40:B40"/>
    <mergeCell ref="A41:B41"/>
    <mergeCell ref="C36:D36"/>
    <mergeCell ref="C32:D32"/>
    <mergeCell ref="C38:D38"/>
    <mergeCell ref="C37:D37"/>
    <mergeCell ref="A31:B31"/>
    <mergeCell ref="A29:B29"/>
    <mergeCell ref="H24:I24"/>
    <mergeCell ref="C35:D35"/>
    <mergeCell ref="H21:I21"/>
    <mergeCell ref="C23:D23"/>
    <mergeCell ref="H25:I25"/>
    <mergeCell ref="H35:I35"/>
    <mergeCell ref="H32:I32"/>
    <mergeCell ref="C31:D31"/>
    <mergeCell ref="C29:D29"/>
    <mergeCell ref="H30:I30"/>
    <mergeCell ref="H31:I31"/>
    <mergeCell ref="H29:I29"/>
    <mergeCell ref="C30:D30"/>
    <mergeCell ref="C28:D28"/>
    <mergeCell ref="H26:I26"/>
    <mergeCell ref="H28:I28"/>
    <mergeCell ref="C42:D42"/>
    <mergeCell ref="H33:I33"/>
    <mergeCell ref="H34:I34"/>
    <mergeCell ref="A4:I4"/>
    <mergeCell ref="A7:A8"/>
    <mergeCell ref="B7:B8"/>
    <mergeCell ref="D9:D10"/>
    <mergeCell ref="E9:E10"/>
    <mergeCell ref="H9:H10"/>
    <mergeCell ref="I9:I10"/>
    <mergeCell ref="F9:F10"/>
    <mergeCell ref="G9:G10"/>
    <mergeCell ref="B9:B10"/>
    <mergeCell ref="C9:C10"/>
    <mergeCell ref="A20:B20"/>
    <mergeCell ref="A19:B19"/>
    <mergeCell ref="A27:B27"/>
    <mergeCell ref="C25:D25"/>
    <mergeCell ref="H27:I27"/>
    <mergeCell ref="C26:D26"/>
    <mergeCell ref="A32:B32"/>
    <mergeCell ref="A35:B35"/>
    <mergeCell ref="A34:B34"/>
    <mergeCell ref="C24:D24"/>
    <mergeCell ref="H50:I50"/>
    <mergeCell ref="A48:B48"/>
    <mergeCell ref="C48:D48"/>
    <mergeCell ref="A42:B42"/>
    <mergeCell ref="A38:B38"/>
    <mergeCell ref="A33:B33"/>
    <mergeCell ref="A37:B37"/>
    <mergeCell ref="A39:B39"/>
    <mergeCell ref="C47:D47"/>
    <mergeCell ref="H47:I47"/>
    <mergeCell ref="C45:D45"/>
    <mergeCell ref="H45:I45"/>
    <mergeCell ref="C40:D40"/>
    <mergeCell ref="C33:D33"/>
    <mergeCell ref="C34:D34"/>
    <mergeCell ref="A43:B43"/>
    <mergeCell ref="A36:B36"/>
    <mergeCell ref="H39:I39"/>
    <mergeCell ref="C43:D43"/>
    <mergeCell ref="H41:I41"/>
    <mergeCell ref="H40:I40"/>
    <mergeCell ref="H43:I43"/>
    <mergeCell ref="H42:I42"/>
    <mergeCell ref="C41:D41"/>
    <mergeCell ref="H56:I56"/>
    <mergeCell ref="E55:F55"/>
    <mergeCell ref="C51:D51"/>
    <mergeCell ref="H36:I36"/>
    <mergeCell ref="H38:I38"/>
    <mergeCell ref="H37:I37"/>
    <mergeCell ref="A57:B57"/>
    <mergeCell ref="C57:D57"/>
    <mergeCell ref="H57:I57"/>
    <mergeCell ref="A46:B46"/>
    <mergeCell ref="C39:D39"/>
    <mergeCell ref="H46:I46"/>
    <mergeCell ref="A52:B52"/>
    <mergeCell ref="C52:D52"/>
    <mergeCell ref="H52:I52"/>
    <mergeCell ref="A53:B53"/>
    <mergeCell ref="C53:D53"/>
    <mergeCell ref="H53:I53"/>
    <mergeCell ref="A51:B51"/>
    <mergeCell ref="A44:B44"/>
    <mergeCell ref="C44:D44"/>
    <mergeCell ref="H44:I44"/>
    <mergeCell ref="H51:I51"/>
    <mergeCell ref="H49:I49"/>
    <mergeCell ref="A49:B49"/>
    <mergeCell ref="A50:B50"/>
    <mergeCell ref="C50:D50"/>
    <mergeCell ref="H48:I48"/>
    <mergeCell ref="A45:B45"/>
    <mergeCell ref="A47:B47"/>
    <mergeCell ref="A60:B60"/>
    <mergeCell ref="A61:B61"/>
    <mergeCell ref="A59:B59"/>
    <mergeCell ref="C59:D59"/>
    <mergeCell ref="H59:I59"/>
    <mergeCell ref="C46:D46"/>
    <mergeCell ref="C58:D58"/>
    <mergeCell ref="H58:I58"/>
    <mergeCell ref="H55:I55"/>
    <mergeCell ref="A55:B55"/>
    <mergeCell ref="A56:B56"/>
    <mergeCell ref="C56:D56"/>
    <mergeCell ref="H54:I54"/>
    <mergeCell ref="A54:B54"/>
    <mergeCell ref="C49:D49"/>
    <mergeCell ref="C54:D54"/>
    <mergeCell ref="C55:D55"/>
    <mergeCell ref="A58:B58"/>
  </mergeCells>
  <phoneticPr fontId="16"/>
  <printOptions horizontalCentered="1"/>
  <pageMargins left="0.59055118110236227" right="0.59055118110236227" top="0.59055118110236227" bottom="0.59055118110236227" header="0.39370078740157483" footer="0.39370078740157483"/>
  <pageSetup paperSize="9" scale="85"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0"/>
  <sheetViews>
    <sheetView view="pageBreakPreview" zoomScale="90" zoomScaleNormal="90" zoomScaleSheetLayoutView="90" workbookViewId="0">
      <selection activeCell="J13" sqref="J13"/>
    </sheetView>
  </sheetViews>
  <sheetFormatPr defaultRowHeight="13.5" x14ac:dyDescent="0.15"/>
  <cols>
    <col min="1" max="1" width="11.25" style="65" bestFit="1" customWidth="1"/>
    <col min="2" max="5" width="9.625" style="9" customWidth="1"/>
    <col min="6" max="6" width="5" style="9" customWidth="1"/>
    <col min="7" max="7" width="8.625" style="9" customWidth="1"/>
    <col min="8" max="8" width="5" style="9" customWidth="1"/>
    <col min="9" max="9" width="8.625" style="9" customWidth="1"/>
    <col min="10" max="10" width="7.5" style="9" customWidth="1"/>
    <col min="11" max="11" width="9.875" style="9" customWidth="1"/>
    <col min="12" max="16384" width="9" style="65"/>
  </cols>
  <sheetData>
    <row r="1" spans="1:13" ht="5.0999999999999996" customHeight="1" x14ac:dyDescent="0.15">
      <c r="A1" s="10"/>
      <c r="B1" s="10"/>
      <c r="C1" s="10"/>
      <c r="D1" s="10"/>
      <c r="E1" s="10"/>
      <c r="F1" s="10"/>
      <c r="G1" s="10"/>
      <c r="H1" s="10"/>
      <c r="I1" s="10"/>
      <c r="J1" s="408"/>
      <c r="K1" s="408"/>
    </row>
    <row r="2" spans="1:13" ht="15" customHeight="1" thickBot="1" x14ac:dyDescent="0.2">
      <c r="A2" s="10" t="s">
        <v>144</v>
      </c>
      <c r="B2" s="10"/>
      <c r="C2" s="10"/>
      <c r="D2" s="10"/>
      <c r="E2" s="10"/>
      <c r="F2" s="10"/>
      <c r="G2" s="10"/>
      <c r="H2" s="10"/>
      <c r="I2" s="10"/>
      <c r="J2" s="408" t="s">
        <v>145</v>
      </c>
      <c r="K2" s="408"/>
    </row>
    <row r="3" spans="1:13" ht="22.5" customHeight="1" x14ac:dyDescent="0.15">
      <c r="A3" s="196" t="s">
        <v>146</v>
      </c>
      <c r="B3" s="195" t="s">
        <v>147</v>
      </c>
      <c r="C3" s="195" t="s">
        <v>148</v>
      </c>
      <c r="D3" s="195" t="s">
        <v>149</v>
      </c>
      <c r="E3" s="195" t="s">
        <v>150</v>
      </c>
      <c r="F3" s="452" t="s">
        <v>151</v>
      </c>
      <c r="G3" s="452"/>
      <c r="H3" s="452" t="s">
        <v>152</v>
      </c>
      <c r="I3" s="452"/>
      <c r="J3" s="195" t="s">
        <v>153</v>
      </c>
      <c r="K3" s="199" t="s">
        <v>154</v>
      </c>
    </row>
    <row r="4" spans="1:13" ht="18" customHeight="1" x14ac:dyDescent="0.15">
      <c r="A4" s="213" t="s">
        <v>523</v>
      </c>
      <c r="B4" s="209">
        <f>SUM(C4:K4)</f>
        <v>19.298999999999999</v>
      </c>
      <c r="C4" s="207">
        <v>0.64400000000000002</v>
      </c>
      <c r="D4" s="207">
        <v>8.4920000000000009</v>
      </c>
      <c r="E4" s="207">
        <v>0.94599999999999995</v>
      </c>
      <c r="F4" s="484">
        <v>0.03</v>
      </c>
      <c r="G4" s="484"/>
      <c r="H4" s="484">
        <v>1.873</v>
      </c>
      <c r="I4" s="484"/>
      <c r="J4" s="207">
        <v>2.6480000000000001</v>
      </c>
      <c r="K4" s="208">
        <v>4.6660000000000004</v>
      </c>
    </row>
    <row r="5" spans="1:13" ht="18" customHeight="1" x14ac:dyDescent="0.15">
      <c r="A5" s="214">
        <v>27</v>
      </c>
      <c r="B5" s="209">
        <f>SUM(C5:K5)</f>
        <v>19.479999999999997</v>
      </c>
      <c r="C5" s="207">
        <v>0.58799999999999997</v>
      </c>
      <c r="D5" s="207">
        <v>8.5020000000000007</v>
      </c>
      <c r="E5" s="207">
        <v>0.95499999999999996</v>
      </c>
      <c r="F5" s="485">
        <v>0.03</v>
      </c>
      <c r="G5" s="485"/>
      <c r="H5" s="485">
        <v>1.9019999999999999</v>
      </c>
      <c r="I5" s="485"/>
      <c r="J5" s="207">
        <v>2.6480000000000001</v>
      </c>
      <c r="K5" s="208">
        <v>4.8550000000000004</v>
      </c>
    </row>
    <row r="6" spans="1:13" ht="18" customHeight="1" x14ac:dyDescent="0.15">
      <c r="A6" s="202">
        <v>28</v>
      </c>
      <c r="B6" s="210">
        <f>SUM(C6:K6)</f>
        <v>19.48</v>
      </c>
      <c r="C6" s="207">
        <v>0.57899999999999996</v>
      </c>
      <c r="D6" s="207">
        <v>8.5129999999999999</v>
      </c>
      <c r="E6" s="207">
        <v>0.93799999999999994</v>
      </c>
      <c r="F6" s="485">
        <v>0.03</v>
      </c>
      <c r="G6" s="485"/>
      <c r="H6" s="485">
        <v>1.901</v>
      </c>
      <c r="I6" s="485"/>
      <c r="J6" s="207">
        <v>2.6480000000000001</v>
      </c>
      <c r="K6" s="208">
        <v>4.8710000000000004</v>
      </c>
      <c r="M6" s="66"/>
    </row>
    <row r="7" spans="1:13" ht="18" customHeight="1" x14ac:dyDescent="0.15">
      <c r="A7" s="202">
        <v>29</v>
      </c>
      <c r="B7" s="209">
        <f>SUM(C7:K7)</f>
        <v>19.48</v>
      </c>
      <c r="C7" s="207">
        <v>0.56599999999999995</v>
      </c>
      <c r="D7" s="207">
        <v>7.7830000000000004</v>
      </c>
      <c r="E7" s="207">
        <v>0.93100000000000005</v>
      </c>
      <c r="F7" s="485">
        <v>0</v>
      </c>
      <c r="G7" s="485"/>
      <c r="H7" s="485">
        <v>1.9430000000000001</v>
      </c>
      <c r="I7" s="485"/>
      <c r="J7" s="207">
        <v>2.6480000000000001</v>
      </c>
      <c r="K7" s="208">
        <v>5.609</v>
      </c>
      <c r="M7" s="66"/>
    </row>
    <row r="8" spans="1:13" ht="18" customHeight="1" thickBot="1" x14ac:dyDescent="0.2">
      <c r="A8" s="203">
        <v>30</v>
      </c>
      <c r="B8" s="215">
        <f>SUM(C8:K8)</f>
        <v>19.479999999999997</v>
      </c>
      <c r="C8" s="216">
        <v>0.503</v>
      </c>
      <c r="D8" s="216">
        <v>7.7949999999999999</v>
      </c>
      <c r="E8" s="216">
        <v>0.92100000000000004</v>
      </c>
      <c r="F8" s="491">
        <v>0</v>
      </c>
      <c r="G8" s="491"/>
      <c r="H8" s="491">
        <v>1.94</v>
      </c>
      <c r="I8" s="491"/>
      <c r="J8" s="217">
        <v>2.6480000000000001</v>
      </c>
      <c r="K8" s="218">
        <v>5.673</v>
      </c>
    </row>
    <row r="9" spans="1:13" ht="18" customHeight="1" x14ac:dyDescent="0.15">
      <c r="A9" s="10" t="s">
        <v>398</v>
      </c>
      <c r="B9" s="10"/>
      <c r="C9" s="10"/>
      <c r="D9" s="10"/>
      <c r="E9" s="10"/>
      <c r="F9" s="10"/>
      <c r="G9" s="10"/>
      <c r="H9" s="10"/>
      <c r="I9" s="10"/>
      <c r="J9" s="10"/>
      <c r="K9" s="205" t="s">
        <v>155</v>
      </c>
    </row>
    <row r="10" spans="1:13" ht="15" customHeight="1" x14ac:dyDescent="0.15">
      <c r="A10" s="204" t="s">
        <v>399</v>
      </c>
      <c r="B10" s="10"/>
      <c r="C10" s="10"/>
      <c r="D10" s="10"/>
      <c r="E10" s="10"/>
      <c r="F10" s="10"/>
      <c r="G10" s="10"/>
      <c r="H10" s="10"/>
      <c r="I10" s="10"/>
      <c r="J10" s="7"/>
      <c r="K10" s="7"/>
    </row>
    <row r="11" spans="1:13" ht="17.100000000000001" customHeight="1" x14ac:dyDescent="0.15">
      <c r="A11" s="10" t="s">
        <v>156</v>
      </c>
      <c r="B11" s="10"/>
      <c r="C11" s="10"/>
      <c r="D11" s="10"/>
      <c r="E11" s="10"/>
      <c r="F11" s="10"/>
      <c r="G11" s="10"/>
      <c r="H11" s="10"/>
      <c r="I11" s="10"/>
      <c r="J11" s="10"/>
      <c r="K11" s="10"/>
    </row>
    <row r="12" spans="1:13" ht="15" customHeight="1" x14ac:dyDescent="0.15">
      <c r="A12" s="204"/>
      <c r="B12" s="10"/>
      <c r="C12" s="10"/>
      <c r="D12" s="10"/>
      <c r="E12" s="10"/>
      <c r="F12" s="10"/>
      <c r="G12" s="10"/>
      <c r="H12" s="7"/>
      <c r="I12" s="10"/>
      <c r="J12" s="10"/>
      <c r="K12" s="10"/>
    </row>
    <row r="13" spans="1:13" ht="15" customHeight="1" x14ac:dyDescent="0.15">
      <c r="A13" s="10"/>
      <c r="B13" s="10"/>
      <c r="C13" s="10"/>
      <c r="D13" s="10"/>
      <c r="E13" s="10"/>
      <c r="F13" s="10"/>
      <c r="G13" s="10"/>
      <c r="H13" s="10"/>
      <c r="I13" s="10"/>
      <c r="J13" s="10"/>
      <c r="K13" s="10"/>
    </row>
    <row r="14" spans="1:13" ht="20.25" customHeight="1" thickBot="1" x14ac:dyDescent="0.2">
      <c r="A14" s="10" t="s">
        <v>501</v>
      </c>
      <c r="B14" s="10"/>
      <c r="C14" s="10"/>
      <c r="D14" s="10"/>
      <c r="E14" s="10"/>
      <c r="F14" s="10"/>
      <c r="G14" s="10"/>
      <c r="I14" s="7"/>
      <c r="J14" s="408" t="s">
        <v>157</v>
      </c>
      <c r="K14" s="408"/>
      <c r="L14" s="9"/>
    </row>
    <row r="15" spans="1:13" ht="22.5" customHeight="1" x14ac:dyDescent="0.15">
      <c r="A15" s="451" t="s">
        <v>158</v>
      </c>
      <c r="B15" s="452" t="s">
        <v>159</v>
      </c>
      <c r="C15" s="452"/>
      <c r="D15" s="452" t="s">
        <v>160</v>
      </c>
      <c r="E15" s="452"/>
      <c r="F15" s="452" t="s">
        <v>161</v>
      </c>
      <c r="G15" s="452"/>
      <c r="H15" s="452" t="s">
        <v>162</v>
      </c>
      <c r="I15" s="452"/>
      <c r="J15" s="452" t="s">
        <v>163</v>
      </c>
      <c r="K15" s="482"/>
    </row>
    <row r="16" spans="1:13" ht="22.5" customHeight="1" x14ac:dyDescent="0.15">
      <c r="A16" s="420"/>
      <c r="B16" s="200" t="s">
        <v>164</v>
      </c>
      <c r="C16" s="200" t="s">
        <v>7</v>
      </c>
      <c r="D16" s="200" t="s">
        <v>164</v>
      </c>
      <c r="E16" s="200" t="s">
        <v>7</v>
      </c>
      <c r="F16" s="200" t="s">
        <v>165</v>
      </c>
      <c r="G16" s="200" t="s">
        <v>7</v>
      </c>
      <c r="H16" s="200" t="s">
        <v>165</v>
      </c>
      <c r="I16" s="200" t="s">
        <v>7</v>
      </c>
      <c r="J16" s="200" t="s">
        <v>164</v>
      </c>
      <c r="K16" s="201" t="s">
        <v>7</v>
      </c>
    </row>
    <row r="17" spans="1:11" ht="18" customHeight="1" x14ac:dyDescent="0.15">
      <c r="A17" s="202" t="s">
        <v>524</v>
      </c>
      <c r="B17" s="136">
        <f t="shared" ref="B17" si="0">+D17+F17+H17+J17</f>
        <v>139</v>
      </c>
      <c r="C17" s="136">
        <f t="shared" ref="C17" si="1">+E17+G17+I17+K17</f>
        <v>52744</v>
      </c>
      <c r="D17" s="136">
        <v>92</v>
      </c>
      <c r="E17" s="136">
        <v>37350</v>
      </c>
      <c r="F17" s="136">
        <v>0</v>
      </c>
      <c r="G17" s="136">
        <v>0</v>
      </c>
      <c r="H17" s="136">
        <v>0</v>
      </c>
      <c r="I17" s="136">
        <v>0</v>
      </c>
      <c r="J17" s="136">
        <v>47</v>
      </c>
      <c r="K17" s="137">
        <v>15394</v>
      </c>
    </row>
    <row r="18" spans="1:11" ht="18" customHeight="1" x14ac:dyDescent="0.15">
      <c r="A18" s="202">
        <v>27</v>
      </c>
      <c r="B18" s="211">
        <f t="shared" ref="B18" si="2">+D18+F18+H18+J18</f>
        <v>99</v>
      </c>
      <c r="C18" s="136">
        <v>42069</v>
      </c>
      <c r="D18" s="136">
        <v>68</v>
      </c>
      <c r="E18" s="136">
        <v>24413</v>
      </c>
      <c r="F18" s="136">
        <v>0</v>
      </c>
      <c r="G18" s="136">
        <v>0</v>
      </c>
      <c r="H18" s="136">
        <v>0</v>
      </c>
      <c r="I18" s="136">
        <v>0</v>
      </c>
      <c r="J18" s="136">
        <v>31</v>
      </c>
      <c r="K18" s="137">
        <f>SUM(C18-E18)</f>
        <v>17656</v>
      </c>
    </row>
    <row r="19" spans="1:11" ht="18" customHeight="1" x14ac:dyDescent="0.15">
      <c r="A19" s="202">
        <v>28</v>
      </c>
      <c r="B19" s="211">
        <f>+D19+F19+H19+J19</f>
        <v>129</v>
      </c>
      <c r="C19" s="136">
        <v>50021</v>
      </c>
      <c r="D19" s="136">
        <v>61</v>
      </c>
      <c r="E19" s="136">
        <v>20956</v>
      </c>
      <c r="F19" s="136">
        <v>0</v>
      </c>
      <c r="G19" s="136">
        <v>0</v>
      </c>
      <c r="H19" s="136">
        <v>0</v>
      </c>
      <c r="I19" s="136">
        <v>0</v>
      </c>
      <c r="J19" s="136">
        <v>68</v>
      </c>
      <c r="K19" s="137">
        <f>SUM(C19-E19)</f>
        <v>29065</v>
      </c>
    </row>
    <row r="20" spans="1:11" ht="18" customHeight="1" x14ac:dyDescent="0.15">
      <c r="A20" s="202">
        <v>29</v>
      </c>
      <c r="B20" s="211">
        <f t="shared" ref="B20:B21" si="3">+D20+F20+H20+J20</f>
        <v>111</v>
      </c>
      <c r="C20" s="136">
        <v>49761</v>
      </c>
      <c r="D20" s="136">
        <v>43</v>
      </c>
      <c r="E20" s="136">
        <v>19291</v>
      </c>
      <c r="F20" s="136">
        <v>0</v>
      </c>
      <c r="G20" s="136">
        <v>0</v>
      </c>
      <c r="H20" s="136">
        <v>0</v>
      </c>
      <c r="I20" s="136">
        <v>0</v>
      </c>
      <c r="J20" s="136">
        <v>68</v>
      </c>
      <c r="K20" s="212">
        <v>30470</v>
      </c>
    </row>
    <row r="21" spans="1:11" ht="18" customHeight="1" thickBot="1" x14ac:dyDescent="0.2">
      <c r="A21" s="203">
        <v>30</v>
      </c>
      <c r="B21" s="219">
        <f t="shared" si="3"/>
        <v>114</v>
      </c>
      <c r="C21" s="220">
        <v>62434</v>
      </c>
      <c r="D21" s="220">
        <v>47</v>
      </c>
      <c r="E21" s="220">
        <v>22473</v>
      </c>
      <c r="F21" s="220">
        <v>0</v>
      </c>
      <c r="G21" s="220">
        <v>0</v>
      </c>
      <c r="H21" s="220">
        <v>0</v>
      </c>
      <c r="I21" s="220">
        <v>0</v>
      </c>
      <c r="J21" s="220">
        <v>67</v>
      </c>
      <c r="K21" s="221">
        <v>39961</v>
      </c>
    </row>
    <row r="22" spans="1:11" ht="18" customHeight="1" x14ac:dyDescent="0.15">
      <c r="A22" s="10" t="s">
        <v>166</v>
      </c>
      <c r="B22" s="10"/>
      <c r="C22" s="10"/>
      <c r="D22" s="10"/>
      <c r="E22" s="10"/>
      <c r="F22" s="10"/>
      <c r="G22" s="10"/>
      <c r="H22" s="10"/>
      <c r="I22" s="10"/>
      <c r="J22" s="10"/>
      <c r="K22" s="205" t="s">
        <v>487</v>
      </c>
    </row>
    <row r="23" spans="1:11" ht="18" customHeight="1" x14ac:dyDescent="0.15">
      <c r="A23" s="10"/>
      <c r="B23" s="10"/>
      <c r="C23" s="10"/>
      <c r="D23" s="10"/>
      <c r="E23" s="10"/>
      <c r="F23" s="10"/>
      <c r="G23" s="10"/>
      <c r="H23" s="10"/>
      <c r="I23" s="10"/>
      <c r="J23" s="10"/>
      <c r="K23" s="10"/>
    </row>
    <row r="24" spans="1:11" ht="15" customHeight="1" x14ac:dyDescent="0.15">
      <c r="A24" s="10"/>
      <c r="B24" s="10"/>
      <c r="C24" s="10"/>
      <c r="D24" s="10"/>
      <c r="E24" s="10"/>
      <c r="F24" s="10"/>
      <c r="G24" s="10"/>
      <c r="H24" s="10"/>
      <c r="I24" s="10"/>
      <c r="J24" s="10"/>
      <c r="K24" s="10"/>
    </row>
    <row r="25" spans="1:11" ht="15" customHeight="1" thickBot="1" x14ac:dyDescent="0.2">
      <c r="A25" s="10" t="s">
        <v>616</v>
      </c>
      <c r="B25" s="10"/>
      <c r="C25" s="10"/>
      <c r="D25" s="10"/>
      <c r="E25" s="10"/>
      <c r="F25" s="10"/>
      <c r="G25" s="10"/>
      <c r="I25" s="487" t="s">
        <v>167</v>
      </c>
      <c r="J25" s="487"/>
      <c r="K25" s="487"/>
    </row>
    <row r="26" spans="1:11" ht="22.5" customHeight="1" x14ac:dyDescent="0.15">
      <c r="A26" s="451" t="s">
        <v>168</v>
      </c>
      <c r="B26" s="452"/>
      <c r="C26" s="481" t="s">
        <v>169</v>
      </c>
      <c r="D26" s="481"/>
      <c r="E26" s="481" t="s">
        <v>170</v>
      </c>
      <c r="F26" s="481"/>
      <c r="G26" s="481"/>
      <c r="H26" s="481" t="s">
        <v>449</v>
      </c>
      <c r="I26" s="481"/>
      <c r="J26" s="481" t="s">
        <v>450</v>
      </c>
      <c r="K26" s="483"/>
    </row>
    <row r="27" spans="1:11" ht="22.5" customHeight="1" x14ac:dyDescent="0.15">
      <c r="A27" s="420"/>
      <c r="B27" s="412"/>
      <c r="C27" s="191" t="s">
        <v>171</v>
      </c>
      <c r="D27" s="191" t="s">
        <v>172</v>
      </c>
      <c r="E27" s="412" t="s">
        <v>173</v>
      </c>
      <c r="F27" s="412"/>
      <c r="G27" s="191" t="s">
        <v>45</v>
      </c>
      <c r="H27" s="486" t="s">
        <v>451</v>
      </c>
      <c r="I27" s="486"/>
      <c r="J27" s="486" t="s">
        <v>174</v>
      </c>
      <c r="K27" s="488"/>
    </row>
    <row r="28" spans="1:11" ht="22.5" customHeight="1" x14ac:dyDescent="0.15">
      <c r="A28" s="479" t="s">
        <v>76</v>
      </c>
      <c r="B28" s="401"/>
      <c r="C28" s="222">
        <f>SUM(C29:C46)</f>
        <v>141</v>
      </c>
      <c r="D28" s="222">
        <f>SUM(D29:D46)</f>
        <v>62434</v>
      </c>
      <c r="E28" s="480">
        <f>SUM(E29:F46)</f>
        <v>488326</v>
      </c>
      <c r="F28" s="480"/>
      <c r="G28" s="223">
        <f>SUM(G29:G46)</f>
        <v>1</v>
      </c>
      <c r="H28" s="480">
        <f>SUM(H29:I46)</f>
        <v>59916</v>
      </c>
      <c r="I28" s="480"/>
      <c r="J28" s="489">
        <f>SUM(E28-H28)</f>
        <v>428410</v>
      </c>
      <c r="K28" s="490"/>
    </row>
    <row r="29" spans="1:11" ht="18" customHeight="1" x14ac:dyDescent="0.15">
      <c r="A29" s="469" t="s">
        <v>175</v>
      </c>
      <c r="B29" s="404"/>
      <c r="C29" s="222">
        <v>4</v>
      </c>
      <c r="D29" s="222">
        <v>4560</v>
      </c>
      <c r="E29" s="470">
        <v>20496</v>
      </c>
      <c r="F29" s="470"/>
      <c r="G29" s="224">
        <f>E29/$E$28</f>
        <v>4.197196135368586E-2</v>
      </c>
      <c r="H29" s="477">
        <v>0</v>
      </c>
      <c r="I29" s="477"/>
      <c r="J29" s="473">
        <f>E29-H29</f>
        <v>20496</v>
      </c>
      <c r="K29" s="474"/>
    </row>
    <row r="30" spans="1:11" ht="15" customHeight="1" x14ac:dyDescent="0.15">
      <c r="A30" s="469" t="s">
        <v>176</v>
      </c>
      <c r="B30" s="404"/>
      <c r="C30" s="222">
        <v>4</v>
      </c>
      <c r="D30" s="222">
        <v>1355</v>
      </c>
      <c r="E30" s="470">
        <v>36507</v>
      </c>
      <c r="F30" s="470"/>
      <c r="G30" s="224">
        <f t="shared" ref="G30:G46" si="4">E30/$E$28</f>
        <v>7.4759484442769794E-2</v>
      </c>
      <c r="H30" s="477">
        <v>0</v>
      </c>
      <c r="I30" s="477"/>
      <c r="J30" s="473">
        <f>E30-H30</f>
        <v>36507</v>
      </c>
      <c r="K30" s="474"/>
    </row>
    <row r="31" spans="1:11" ht="15" customHeight="1" x14ac:dyDescent="0.15">
      <c r="A31" s="469" t="s">
        <v>177</v>
      </c>
      <c r="B31" s="404"/>
      <c r="C31" s="222">
        <v>2</v>
      </c>
      <c r="D31" s="222">
        <v>336</v>
      </c>
      <c r="E31" s="470">
        <v>7733</v>
      </c>
      <c r="F31" s="470"/>
      <c r="G31" s="224">
        <f t="shared" si="4"/>
        <v>1.5835732686770722E-2</v>
      </c>
      <c r="H31" s="477">
        <v>0</v>
      </c>
      <c r="I31" s="477"/>
      <c r="J31" s="473">
        <f t="shared" ref="J31:J46" si="5">E31-H31</f>
        <v>7733</v>
      </c>
      <c r="K31" s="474"/>
    </row>
    <row r="32" spans="1:11" ht="15" customHeight="1" x14ac:dyDescent="0.15">
      <c r="A32" s="469" t="s">
        <v>178</v>
      </c>
      <c r="B32" s="404"/>
      <c r="C32" s="222">
        <v>6</v>
      </c>
      <c r="D32" s="222">
        <v>3986</v>
      </c>
      <c r="E32" s="470">
        <v>15766</v>
      </c>
      <c r="F32" s="470"/>
      <c r="G32" s="224">
        <f t="shared" si="4"/>
        <v>3.228580907017034E-2</v>
      </c>
      <c r="H32" s="477">
        <v>0</v>
      </c>
      <c r="I32" s="477"/>
      <c r="J32" s="473">
        <f t="shared" si="5"/>
        <v>15766</v>
      </c>
      <c r="K32" s="474"/>
    </row>
    <row r="33" spans="1:11" ht="15" customHeight="1" x14ac:dyDescent="0.15">
      <c r="A33" s="469" t="s">
        <v>179</v>
      </c>
      <c r="B33" s="404"/>
      <c r="C33" s="225">
        <v>1</v>
      </c>
      <c r="D33" s="225">
        <v>82</v>
      </c>
      <c r="E33" s="470">
        <v>1773</v>
      </c>
      <c r="F33" s="470"/>
      <c r="G33" s="224">
        <f t="shared" si="4"/>
        <v>3.630771247076748E-3</v>
      </c>
      <c r="H33" s="477">
        <v>0</v>
      </c>
      <c r="I33" s="477"/>
      <c r="J33" s="473">
        <f t="shared" si="5"/>
        <v>1773</v>
      </c>
      <c r="K33" s="474"/>
    </row>
    <row r="34" spans="1:11" ht="15" customHeight="1" x14ac:dyDescent="0.15">
      <c r="A34" s="469" t="s">
        <v>180</v>
      </c>
      <c r="B34" s="404"/>
      <c r="C34" s="225">
        <v>0</v>
      </c>
      <c r="D34" s="225">
        <v>0</v>
      </c>
      <c r="E34" s="470">
        <v>0</v>
      </c>
      <c r="F34" s="470"/>
      <c r="G34" s="226">
        <f t="shared" si="4"/>
        <v>0</v>
      </c>
      <c r="H34" s="477">
        <v>0</v>
      </c>
      <c r="I34" s="477"/>
      <c r="J34" s="473">
        <f t="shared" si="5"/>
        <v>0</v>
      </c>
      <c r="K34" s="474"/>
    </row>
    <row r="35" spans="1:11" ht="15" customHeight="1" x14ac:dyDescent="0.15">
      <c r="A35" s="469" t="s">
        <v>181</v>
      </c>
      <c r="B35" s="404"/>
      <c r="C35" s="225">
        <v>0</v>
      </c>
      <c r="D35" s="225">
        <v>0</v>
      </c>
      <c r="E35" s="470">
        <v>287</v>
      </c>
      <c r="F35" s="470"/>
      <c r="G35" s="224">
        <f t="shared" si="4"/>
        <v>5.8772213644163939E-4</v>
      </c>
      <c r="H35" s="477">
        <v>0</v>
      </c>
      <c r="I35" s="477"/>
      <c r="J35" s="473">
        <f t="shared" si="5"/>
        <v>287</v>
      </c>
      <c r="K35" s="474"/>
    </row>
    <row r="36" spans="1:11" ht="15" customHeight="1" x14ac:dyDescent="0.15">
      <c r="A36" s="469" t="s">
        <v>182</v>
      </c>
      <c r="B36" s="404"/>
      <c r="C36" s="225">
        <v>6</v>
      </c>
      <c r="D36" s="222">
        <v>1896</v>
      </c>
      <c r="E36" s="470">
        <v>2730</v>
      </c>
      <c r="F36" s="470"/>
      <c r="G36" s="224">
        <f t="shared" si="4"/>
        <v>5.5905276393229111E-3</v>
      </c>
      <c r="H36" s="477">
        <v>0</v>
      </c>
      <c r="I36" s="477"/>
      <c r="J36" s="473">
        <f t="shared" si="5"/>
        <v>2730</v>
      </c>
      <c r="K36" s="474"/>
    </row>
    <row r="37" spans="1:11" ht="15" customHeight="1" x14ac:dyDescent="0.15">
      <c r="A37" s="469" t="s">
        <v>183</v>
      </c>
      <c r="B37" s="404"/>
      <c r="C37" s="225">
        <v>2</v>
      </c>
      <c r="D37" s="225">
        <v>332</v>
      </c>
      <c r="E37" s="470">
        <v>918</v>
      </c>
      <c r="F37" s="470"/>
      <c r="G37" s="224">
        <f t="shared" si="4"/>
        <v>1.8798917116844074E-3</v>
      </c>
      <c r="H37" s="477">
        <v>0</v>
      </c>
      <c r="I37" s="477"/>
      <c r="J37" s="473">
        <f t="shared" si="5"/>
        <v>918</v>
      </c>
      <c r="K37" s="474"/>
    </row>
    <row r="38" spans="1:11" ht="15" customHeight="1" x14ac:dyDescent="0.15">
      <c r="A38" s="469" t="s">
        <v>184</v>
      </c>
      <c r="B38" s="404"/>
      <c r="C38" s="222">
        <v>0</v>
      </c>
      <c r="D38" s="222">
        <v>0</v>
      </c>
      <c r="E38" s="470">
        <v>0</v>
      </c>
      <c r="F38" s="470"/>
      <c r="G38" s="226">
        <f t="shared" si="4"/>
        <v>0</v>
      </c>
      <c r="H38" s="477">
        <v>0</v>
      </c>
      <c r="I38" s="477"/>
      <c r="J38" s="473">
        <f t="shared" si="5"/>
        <v>0</v>
      </c>
      <c r="K38" s="474"/>
    </row>
    <row r="39" spans="1:11" ht="15" customHeight="1" x14ac:dyDescent="0.15">
      <c r="A39" s="469" t="s">
        <v>185</v>
      </c>
      <c r="B39" s="404"/>
      <c r="C39" s="222">
        <v>0</v>
      </c>
      <c r="D39" s="222">
        <v>0</v>
      </c>
      <c r="E39" s="470">
        <v>0</v>
      </c>
      <c r="F39" s="470"/>
      <c r="G39" s="226">
        <f t="shared" si="4"/>
        <v>0</v>
      </c>
      <c r="H39" s="477">
        <v>0</v>
      </c>
      <c r="I39" s="477"/>
      <c r="J39" s="473">
        <f t="shared" si="5"/>
        <v>0</v>
      </c>
      <c r="K39" s="474"/>
    </row>
    <row r="40" spans="1:11" ht="15" customHeight="1" x14ac:dyDescent="0.15">
      <c r="A40" s="469" t="s">
        <v>186</v>
      </c>
      <c r="B40" s="404"/>
      <c r="C40" s="225">
        <v>0</v>
      </c>
      <c r="D40" s="225">
        <v>0</v>
      </c>
      <c r="E40" s="470">
        <v>4279</v>
      </c>
      <c r="F40" s="470"/>
      <c r="G40" s="224">
        <f t="shared" si="4"/>
        <v>8.762588926250087E-3</v>
      </c>
      <c r="H40" s="477">
        <v>0</v>
      </c>
      <c r="I40" s="477"/>
      <c r="J40" s="473">
        <f t="shared" si="5"/>
        <v>4279</v>
      </c>
      <c r="K40" s="474"/>
    </row>
    <row r="41" spans="1:11" ht="15" customHeight="1" x14ac:dyDescent="0.15">
      <c r="A41" s="469" t="s">
        <v>187</v>
      </c>
      <c r="B41" s="404"/>
      <c r="C41" s="225">
        <v>5</v>
      </c>
      <c r="D41" s="225">
        <v>2328</v>
      </c>
      <c r="E41" s="470">
        <v>75451</v>
      </c>
      <c r="F41" s="470"/>
      <c r="G41" s="224">
        <f t="shared" si="4"/>
        <v>0.15450948751448826</v>
      </c>
      <c r="H41" s="477">
        <v>0</v>
      </c>
      <c r="I41" s="477"/>
      <c r="J41" s="473">
        <f t="shared" si="5"/>
        <v>75451</v>
      </c>
      <c r="K41" s="474"/>
    </row>
    <row r="42" spans="1:11" ht="15" customHeight="1" x14ac:dyDescent="0.15">
      <c r="A42" s="469" t="s">
        <v>188</v>
      </c>
      <c r="B42" s="404"/>
      <c r="C42" s="225">
        <v>15</v>
      </c>
      <c r="D42" s="225">
        <v>7134</v>
      </c>
      <c r="E42" s="470">
        <v>24862</v>
      </c>
      <c r="F42" s="470"/>
      <c r="G42" s="224">
        <f t="shared" si="4"/>
        <v>5.0912709951958325E-2</v>
      </c>
      <c r="H42" s="477">
        <v>0</v>
      </c>
      <c r="I42" s="477"/>
      <c r="J42" s="473">
        <f t="shared" si="5"/>
        <v>24862</v>
      </c>
      <c r="K42" s="474"/>
    </row>
    <row r="43" spans="1:11" ht="15" customHeight="1" x14ac:dyDescent="0.15">
      <c r="A43" s="469" t="s">
        <v>189</v>
      </c>
      <c r="B43" s="404"/>
      <c r="C43" s="225">
        <v>30</v>
      </c>
      <c r="D43" s="225">
        <v>19603</v>
      </c>
      <c r="E43" s="470">
        <v>85801</v>
      </c>
      <c r="F43" s="470"/>
      <c r="G43" s="224">
        <f t="shared" si="4"/>
        <v>0.17570434504818502</v>
      </c>
      <c r="H43" s="477">
        <v>2016</v>
      </c>
      <c r="I43" s="477"/>
      <c r="J43" s="473">
        <f t="shared" si="5"/>
        <v>83785</v>
      </c>
      <c r="K43" s="474"/>
    </row>
    <row r="44" spans="1:11" ht="15" customHeight="1" x14ac:dyDescent="0.15">
      <c r="A44" s="469" t="s">
        <v>190</v>
      </c>
      <c r="B44" s="404"/>
      <c r="C44" s="225">
        <v>36</v>
      </c>
      <c r="D44" s="225">
        <v>9286</v>
      </c>
      <c r="E44" s="470">
        <v>75459</v>
      </c>
      <c r="F44" s="470"/>
      <c r="G44" s="224">
        <f t="shared" si="4"/>
        <v>0.15452587001306503</v>
      </c>
      <c r="H44" s="477">
        <v>10624</v>
      </c>
      <c r="I44" s="477"/>
      <c r="J44" s="473">
        <f t="shared" si="5"/>
        <v>64835</v>
      </c>
      <c r="K44" s="474"/>
    </row>
    <row r="45" spans="1:11" ht="15" customHeight="1" x14ac:dyDescent="0.15">
      <c r="A45" s="469" t="s">
        <v>191</v>
      </c>
      <c r="B45" s="404"/>
      <c r="C45" s="225">
        <v>7</v>
      </c>
      <c r="D45" s="225">
        <v>1280</v>
      </c>
      <c r="E45" s="470">
        <v>118337</v>
      </c>
      <c r="F45" s="470"/>
      <c r="G45" s="224">
        <f t="shared" si="4"/>
        <v>0.24233196675991039</v>
      </c>
      <c r="H45" s="477">
        <v>47276</v>
      </c>
      <c r="I45" s="477"/>
      <c r="J45" s="473">
        <f t="shared" si="5"/>
        <v>71061</v>
      </c>
      <c r="K45" s="474"/>
    </row>
    <row r="46" spans="1:11" ht="15" customHeight="1" thickBot="1" x14ac:dyDescent="0.2">
      <c r="A46" s="471" t="s">
        <v>192</v>
      </c>
      <c r="B46" s="406"/>
      <c r="C46" s="227">
        <v>23</v>
      </c>
      <c r="D46" s="228">
        <v>10256</v>
      </c>
      <c r="E46" s="472">
        <v>17927</v>
      </c>
      <c r="F46" s="472"/>
      <c r="G46" s="229">
        <f t="shared" si="4"/>
        <v>3.6711131498220452E-2</v>
      </c>
      <c r="H46" s="478">
        <v>0</v>
      </c>
      <c r="I46" s="478"/>
      <c r="J46" s="475">
        <f t="shared" si="5"/>
        <v>17927</v>
      </c>
      <c r="K46" s="476"/>
    </row>
    <row r="47" spans="1:11" ht="18" customHeight="1" x14ac:dyDescent="0.15">
      <c r="A47" s="10" t="s">
        <v>439</v>
      </c>
      <c r="B47" s="10"/>
      <c r="C47" s="10"/>
      <c r="D47" s="10"/>
      <c r="E47" s="10"/>
      <c r="F47" s="10"/>
      <c r="G47" s="10"/>
      <c r="H47" s="10"/>
      <c r="I47" s="10"/>
      <c r="J47" s="7"/>
      <c r="K47" s="194" t="s">
        <v>488</v>
      </c>
    </row>
    <row r="48" spans="1:11" ht="18" customHeight="1" x14ac:dyDescent="0.15">
      <c r="A48" s="10" t="s">
        <v>193</v>
      </c>
      <c r="B48" s="10"/>
      <c r="C48" s="10"/>
      <c r="D48" s="10"/>
      <c r="E48" s="10"/>
      <c r="F48" s="10"/>
      <c r="G48" s="10"/>
      <c r="H48" s="10"/>
      <c r="I48" s="10"/>
      <c r="J48" s="10"/>
      <c r="K48" s="10"/>
    </row>
    <row r="49" spans="1:11" ht="15" customHeight="1" x14ac:dyDescent="0.15">
      <c r="A49" s="10" t="s">
        <v>194</v>
      </c>
      <c r="B49" s="10"/>
      <c r="C49" s="10"/>
      <c r="D49" s="10"/>
      <c r="E49" s="10"/>
      <c r="F49" s="10"/>
      <c r="G49" s="10"/>
      <c r="H49" s="10"/>
      <c r="I49" s="10"/>
      <c r="J49" s="10"/>
      <c r="K49" s="10"/>
    </row>
    <row r="50" spans="1:11" ht="15" customHeight="1" x14ac:dyDescent="0.15"/>
  </sheetData>
  <sheetProtection sheet="1" objects="1" scenario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6"/>
  <printOptions horizontalCentered="1"/>
  <pageMargins left="0.59055118110236227" right="0.59055118110236227" top="0.59055118110236227" bottom="0.59055118110236227" header="0.39370078740157483" footer="0.39370078740157483"/>
  <pageSetup paperSize="9" scale="97"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F38"/>
  <sheetViews>
    <sheetView view="pageBreakPreview" zoomScale="90" zoomScaleNormal="90" zoomScaleSheetLayoutView="90" workbookViewId="0">
      <selection activeCell="D13" sqref="D13"/>
    </sheetView>
  </sheetViews>
  <sheetFormatPr defaultRowHeight="5.0999999999999996" customHeight="1" x14ac:dyDescent="0.15"/>
  <cols>
    <col min="1" max="1" width="10.625" style="68" customWidth="1"/>
    <col min="2" max="2" width="7.375" style="68" customWidth="1"/>
    <col min="3" max="3" width="17.625" style="68" customWidth="1"/>
    <col min="4" max="6" width="18.875" style="68" customWidth="1"/>
    <col min="7" max="16384" width="9" style="68"/>
  </cols>
  <sheetData>
    <row r="2" spans="1:6" ht="15" customHeight="1" x14ac:dyDescent="0.15">
      <c r="A2" s="67" t="s">
        <v>195</v>
      </c>
      <c r="C2" s="69"/>
      <c r="D2" s="69"/>
      <c r="E2" s="69"/>
      <c r="F2" s="69"/>
    </row>
    <row r="3" spans="1:6" ht="5.0999999999999996" customHeight="1" x14ac:dyDescent="0.15">
      <c r="A3" s="67"/>
      <c r="C3" s="69"/>
      <c r="D3" s="69"/>
      <c r="E3" s="69"/>
      <c r="F3" s="69"/>
    </row>
    <row r="4" spans="1:6" ht="75" customHeight="1" x14ac:dyDescent="0.15">
      <c r="A4" s="501" t="s">
        <v>455</v>
      </c>
      <c r="B4" s="501"/>
      <c r="C4" s="501"/>
      <c r="D4" s="501"/>
      <c r="E4" s="501"/>
      <c r="F4" s="501"/>
    </row>
    <row r="5" spans="1:6" ht="15" customHeight="1" x14ac:dyDescent="0.15">
      <c r="A5" s="70"/>
      <c r="B5" s="70"/>
      <c r="C5" s="70"/>
      <c r="D5" s="70"/>
      <c r="E5" s="70"/>
      <c r="F5" s="70"/>
    </row>
    <row r="6" spans="1:6" ht="15" customHeight="1" thickBot="1" x14ac:dyDescent="0.2">
      <c r="A6" s="445" t="s">
        <v>525</v>
      </c>
      <c r="B6" s="445"/>
      <c r="C6" s="445"/>
      <c r="D6" s="69"/>
      <c r="E6" s="69"/>
      <c r="F6" s="71" t="s">
        <v>196</v>
      </c>
    </row>
    <row r="7" spans="1:6" ht="24.95" customHeight="1" x14ac:dyDescent="0.15">
      <c r="A7" s="502" t="s">
        <v>197</v>
      </c>
      <c r="B7" s="503"/>
      <c r="C7" s="504"/>
      <c r="D7" s="72" t="s">
        <v>198</v>
      </c>
      <c r="E7" s="111" t="s">
        <v>199</v>
      </c>
      <c r="F7" s="73" t="s">
        <v>200</v>
      </c>
    </row>
    <row r="8" spans="1:6" ht="24.95" customHeight="1" x14ac:dyDescent="0.15">
      <c r="A8" s="493" t="s">
        <v>201</v>
      </c>
      <c r="B8" s="494"/>
      <c r="C8" s="505"/>
      <c r="D8" s="230">
        <v>52</v>
      </c>
      <c r="E8" s="122" t="s">
        <v>492</v>
      </c>
      <c r="F8" s="123" t="s">
        <v>493</v>
      </c>
    </row>
    <row r="9" spans="1:6" ht="24.95" customHeight="1" x14ac:dyDescent="0.15">
      <c r="A9" s="493" t="s">
        <v>202</v>
      </c>
      <c r="B9" s="494"/>
      <c r="C9" s="505"/>
      <c r="D9" s="231">
        <v>5200</v>
      </c>
      <c r="E9" s="232">
        <v>4300</v>
      </c>
      <c r="F9" s="233">
        <v>3300</v>
      </c>
    </row>
    <row r="10" spans="1:6" ht="24.95" hidden="1" customHeight="1" x14ac:dyDescent="0.15">
      <c r="A10" s="506" t="s">
        <v>203</v>
      </c>
      <c r="B10" s="507"/>
      <c r="C10" s="505"/>
      <c r="D10" s="234"/>
      <c r="E10" s="235"/>
      <c r="F10" s="236"/>
    </row>
    <row r="11" spans="1:6" ht="24.95" customHeight="1" x14ac:dyDescent="0.15">
      <c r="A11" s="506"/>
      <c r="B11" s="507"/>
      <c r="C11" s="505"/>
      <c r="D11" s="237">
        <v>8.1</v>
      </c>
      <c r="E11" s="238">
        <v>4.83</v>
      </c>
      <c r="F11" s="239">
        <v>15.17</v>
      </c>
    </row>
    <row r="12" spans="1:6" ht="24.95" customHeight="1" x14ac:dyDescent="0.15">
      <c r="A12" s="493" t="s">
        <v>204</v>
      </c>
      <c r="B12" s="494"/>
      <c r="C12" s="112" t="s">
        <v>205</v>
      </c>
      <c r="D12" s="124" t="s">
        <v>492</v>
      </c>
      <c r="E12" s="125" t="s">
        <v>494</v>
      </c>
      <c r="F12" s="126" t="s">
        <v>495</v>
      </c>
    </row>
    <row r="13" spans="1:6" ht="24.95" customHeight="1" x14ac:dyDescent="0.15">
      <c r="A13" s="493"/>
      <c r="B13" s="494"/>
      <c r="C13" s="112" t="s">
        <v>206</v>
      </c>
      <c r="D13" s="127" t="s">
        <v>494</v>
      </c>
      <c r="E13" s="125" t="s">
        <v>494</v>
      </c>
      <c r="F13" s="126" t="s">
        <v>493</v>
      </c>
    </row>
    <row r="14" spans="1:6" ht="24.95" customHeight="1" x14ac:dyDescent="0.15">
      <c r="A14" s="495" t="s">
        <v>207</v>
      </c>
      <c r="B14" s="496"/>
      <c r="C14" s="112" t="s">
        <v>205</v>
      </c>
      <c r="D14" s="127" t="s">
        <v>494</v>
      </c>
      <c r="E14" s="125" t="s">
        <v>494</v>
      </c>
      <c r="F14" s="126" t="s">
        <v>493</v>
      </c>
    </row>
    <row r="15" spans="1:6" ht="24.95" customHeight="1" x14ac:dyDescent="0.15">
      <c r="A15" s="499" t="s">
        <v>208</v>
      </c>
      <c r="B15" s="500"/>
      <c r="C15" s="112" t="s">
        <v>206</v>
      </c>
      <c r="D15" s="127" t="s">
        <v>494</v>
      </c>
      <c r="E15" s="125" t="s">
        <v>494</v>
      </c>
      <c r="F15" s="126" t="s">
        <v>493</v>
      </c>
    </row>
    <row r="16" spans="1:6" ht="24.95" customHeight="1" x14ac:dyDescent="0.15">
      <c r="A16" s="493" t="s">
        <v>209</v>
      </c>
      <c r="B16" s="494"/>
      <c r="C16" s="112" t="s">
        <v>205</v>
      </c>
      <c r="D16" s="127" t="s">
        <v>494</v>
      </c>
      <c r="E16" s="125" t="s">
        <v>494</v>
      </c>
      <c r="F16" s="126" t="s">
        <v>493</v>
      </c>
    </row>
    <row r="17" spans="1:6" ht="24.95" customHeight="1" x14ac:dyDescent="0.15">
      <c r="A17" s="493"/>
      <c r="B17" s="494"/>
      <c r="C17" s="112" t="s">
        <v>206</v>
      </c>
      <c r="D17" s="127" t="s">
        <v>494</v>
      </c>
      <c r="E17" s="125" t="s">
        <v>494</v>
      </c>
      <c r="F17" s="126" t="s">
        <v>493</v>
      </c>
    </row>
    <row r="18" spans="1:6" ht="24.95" customHeight="1" x14ac:dyDescent="0.15">
      <c r="A18" s="493" t="s">
        <v>210</v>
      </c>
      <c r="B18" s="494"/>
      <c r="C18" s="112" t="s">
        <v>205</v>
      </c>
      <c r="D18" s="127" t="s">
        <v>494</v>
      </c>
      <c r="E18" s="125" t="s">
        <v>494</v>
      </c>
      <c r="F18" s="126" t="s">
        <v>493</v>
      </c>
    </row>
    <row r="19" spans="1:6" ht="24.95" customHeight="1" x14ac:dyDescent="0.15">
      <c r="A19" s="493"/>
      <c r="B19" s="494"/>
      <c r="C19" s="112" t="s">
        <v>206</v>
      </c>
      <c r="D19" s="127" t="s">
        <v>494</v>
      </c>
      <c r="E19" s="125" t="s">
        <v>494</v>
      </c>
      <c r="F19" s="126" t="s">
        <v>493</v>
      </c>
    </row>
    <row r="20" spans="1:6" ht="24.95" customHeight="1" x14ac:dyDescent="0.15">
      <c r="A20" s="493" t="s">
        <v>211</v>
      </c>
      <c r="B20" s="494"/>
      <c r="C20" s="112" t="s">
        <v>205</v>
      </c>
      <c r="D20" s="127" t="s">
        <v>494</v>
      </c>
      <c r="E20" s="125" t="s">
        <v>494</v>
      </c>
      <c r="F20" s="126" t="s">
        <v>493</v>
      </c>
    </row>
    <row r="21" spans="1:6" ht="24.95" customHeight="1" x14ac:dyDescent="0.15">
      <c r="A21" s="493"/>
      <c r="B21" s="494"/>
      <c r="C21" s="112" t="s">
        <v>206</v>
      </c>
      <c r="D21" s="127" t="s">
        <v>494</v>
      </c>
      <c r="E21" s="125" t="s">
        <v>494</v>
      </c>
      <c r="F21" s="126" t="s">
        <v>493</v>
      </c>
    </row>
    <row r="22" spans="1:6" ht="24.95" customHeight="1" x14ac:dyDescent="0.15">
      <c r="A22" s="493" t="s">
        <v>212</v>
      </c>
      <c r="B22" s="494"/>
      <c r="C22" s="112" t="s">
        <v>205</v>
      </c>
      <c r="D22" s="127" t="s">
        <v>494</v>
      </c>
      <c r="E22" s="125" t="s">
        <v>494</v>
      </c>
      <c r="F22" s="126" t="s">
        <v>493</v>
      </c>
    </row>
    <row r="23" spans="1:6" ht="24.95" customHeight="1" x14ac:dyDescent="0.15">
      <c r="A23" s="493"/>
      <c r="B23" s="494"/>
      <c r="C23" s="112" t="s">
        <v>206</v>
      </c>
      <c r="D23" s="127" t="s">
        <v>494</v>
      </c>
      <c r="E23" s="125" t="s">
        <v>494</v>
      </c>
      <c r="F23" s="126" t="s">
        <v>493</v>
      </c>
    </row>
    <row r="24" spans="1:6" ht="24.95" customHeight="1" x14ac:dyDescent="0.15">
      <c r="A24" s="495" t="s">
        <v>207</v>
      </c>
      <c r="B24" s="496"/>
      <c r="C24" s="112" t="s">
        <v>205</v>
      </c>
      <c r="D24" s="127" t="s">
        <v>494</v>
      </c>
      <c r="E24" s="125" t="s">
        <v>494</v>
      </c>
      <c r="F24" s="126" t="s">
        <v>494</v>
      </c>
    </row>
    <row r="25" spans="1:6" ht="24.95" customHeight="1" thickBot="1" x14ac:dyDescent="0.2">
      <c r="A25" s="497" t="s">
        <v>213</v>
      </c>
      <c r="B25" s="498"/>
      <c r="C25" s="74" t="s">
        <v>206</v>
      </c>
      <c r="D25" s="128" t="s">
        <v>494</v>
      </c>
      <c r="E25" s="129" t="s">
        <v>494</v>
      </c>
      <c r="F25" s="130" t="s">
        <v>494</v>
      </c>
    </row>
    <row r="26" spans="1:6" ht="15" customHeight="1" x14ac:dyDescent="0.15">
      <c r="A26" s="9" t="s">
        <v>468</v>
      </c>
      <c r="B26" s="75"/>
      <c r="C26" s="69"/>
      <c r="D26" s="69"/>
      <c r="E26" s="69"/>
      <c r="F26" s="11" t="s">
        <v>481</v>
      </c>
    </row>
    <row r="27" spans="1:6" ht="15" customHeight="1" x14ac:dyDescent="0.15">
      <c r="A27" s="76" t="s">
        <v>469</v>
      </c>
      <c r="B27" s="75"/>
      <c r="C27" s="69"/>
      <c r="D27" s="69"/>
      <c r="E27" s="69"/>
      <c r="F27" s="71"/>
    </row>
    <row r="28" spans="1:6" ht="17.100000000000001" customHeight="1" x14ac:dyDescent="0.15"/>
    <row r="29" spans="1:6" ht="17.100000000000001" customHeight="1" x14ac:dyDescent="0.15">
      <c r="A29" s="492" t="s">
        <v>410</v>
      </c>
      <c r="B29" s="492"/>
      <c r="C29" s="492"/>
      <c r="D29" s="492"/>
      <c r="E29" s="492"/>
      <c r="F29" s="492"/>
    </row>
    <row r="30" spans="1:6" ht="17.100000000000001" customHeight="1" x14ac:dyDescent="0.15">
      <c r="A30" s="492" t="s">
        <v>411</v>
      </c>
      <c r="B30" s="492"/>
      <c r="C30" s="492"/>
      <c r="D30" s="492"/>
      <c r="E30" s="492"/>
      <c r="F30" s="492"/>
    </row>
    <row r="31" spans="1:6" ht="17.100000000000001" customHeight="1" x14ac:dyDescent="0.15">
      <c r="A31" s="492" t="s">
        <v>412</v>
      </c>
      <c r="B31" s="492"/>
      <c r="C31" s="492"/>
      <c r="D31" s="492"/>
      <c r="E31" s="492"/>
      <c r="F31" s="492"/>
    </row>
    <row r="32" spans="1:6" ht="17.100000000000001" customHeight="1" x14ac:dyDescent="0.15">
      <c r="A32" s="492" t="s">
        <v>214</v>
      </c>
      <c r="B32" s="492"/>
      <c r="C32" s="492"/>
      <c r="D32" s="492"/>
      <c r="E32" s="492"/>
      <c r="F32" s="492"/>
    </row>
    <row r="33" spans="1:6" ht="16.5" customHeight="1" x14ac:dyDescent="0.15">
      <c r="A33" s="492" t="s">
        <v>215</v>
      </c>
      <c r="B33" s="492"/>
      <c r="C33" s="492"/>
      <c r="D33" s="492"/>
      <c r="E33" s="492"/>
      <c r="F33" s="492"/>
    </row>
    <row r="34" spans="1:6" ht="17.100000000000001" customHeight="1" x14ac:dyDescent="0.15">
      <c r="A34" s="492" t="s">
        <v>216</v>
      </c>
      <c r="B34" s="492"/>
      <c r="C34" s="492"/>
      <c r="D34" s="492"/>
      <c r="E34" s="492"/>
      <c r="F34" s="492"/>
    </row>
    <row r="35" spans="1:6" ht="17.100000000000001" customHeight="1" x14ac:dyDescent="0.15">
      <c r="A35" s="492" t="s">
        <v>217</v>
      </c>
      <c r="B35" s="492"/>
      <c r="C35" s="492"/>
      <c r="D35" s="492"/>
      <c r="E35" s="492"/>
      <c r="F35" s="492"/>
    </row>
    <row r="36" spans="1:6" ht="17.100000000000001" customHeight="1" x14ac:dyDescent="0.15">
      <c r="A36" s="492" t="s">
        <v>218</v>
      </c>
      <c r="B36" s="492"/>
      <c r="C36" s="492"/>
      <c r="D36" s="492"/>
      <c r="E36" s="492"/>
      <c r="F36" s="492"/>
    </row>
    <row r="37" spans="1:6" ht="17.100000000000001" customHeight="1" x14ac:dyDescent="0.15">
      <c r="A37" s="492" t="s">
        <v>219</v>
      </c>
      <c r="B37" s="492"/>
      <c r="C37" s="492"/>
      <c r="D37" s="492"/>
      <c r="E37" s="492"/>
      <c r="F37" s="492"/>
    </row>
    <row r="38" spans="1:6" s="76" customFormat="1" ht="16.5" customHeight="1" x14ac:dyDescent="0.15">
      <c r="A38" s="492" t="s">
        <v>220</v>
      </c>
      <c r="B38" s="492"/>
      <c r="C38" s="492"/>
      <c r="D38" s="492"/>
      <c r="E38" s="492"/>
      <c r="F38" s="492"/>
    </row>
  </sheetData>
  <sheetProtection sheet="1" objects="1" scenarios="1"/>
  <mergeCells count="25">
    <mergeCell ref="A12:B13"/>
    <mergeCell ref="A14:B14"/>
    <mergeCell ref="A15:B15"/>
    <mergeCell ref="A4:F4"/>
    <mergeCell ref="A7:C7"/>
    <mergeCell ref="A8:C8"/>
    <mergeCell ref="A9:C9"/>
    <mergeCell ref="A6:C6"/>
    <mergeCell ref="A10:C11"/>
    <mergeCell ref="A37:F37"/>
    <mergeCell ref="A38:F38"/>
    <mergeCell ref="A16:B17"/>
    <mergeCell ref="A18:B19"/>
    <mergeCell ref="A20:B21"/>
    <mergeCell ref="A22:B23"/>
    <mergeCell ref="A24:B24"/>
    <mergeCell ref="A25:B25"/>
    <mergeCell ref="A29:F29"/>
    <mergeCell ref="A30:F30"/>
    <mergeCell ref="A35:F35"/>
    <mergeCell ref="A36:F36"/>
    <mergeCell ref="A31:F31"/>
    <mergeCell ref="A32:F32"/>
    <mergeCell ref="A33:F33"/>
    <mergeCell ref="A34:F34"/>
  </mergeCells>
  <phoneticPr fontId="16"/>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S65536"/>
  <sheetViews>
    <sheetView view="pageBreakPreview" zoomScaleNormal="90" zoomScaleSheetLayoutView="100" workbookViewId="0">
      <pane xSplit="2" ySplit="6" topLeftCell="C7" activePane="bottomRight" state="frozen"/>
      <selection activeCell="F21" sqref="F21"/>
      <selection pane="topRight" activeCell="F21" sqref="F21"/>
      <selection pane="bottomLeft" activeCell="F21" sqref="F21"/>
      <selection pane="bottomRight" activeCell="E38" sqref="E38"/>
    </sheetView>
  </sheetViews>
  <sheetFormatPr defaultRowHeight="5.0999999999999996" customHeight="1" x14ac:dyDescent="0.15"/>
  <cols>
    <col min="1" max="2" width="9.5" style="10" customWidth="1"/>
    <col min="3" max="3" width="7.75" style="10" customWidth="1"/>
    <col min="4" max="11" width="8.125" style="10" customWidth="1"/>
    <col min="12" max="16384" width="9" style="10"/>
  </cols>
  <sheetData>
    <row r="2" spans="1:12" ht="15" customHeight="1" thickBot="1" x14ac:dyDescent="0.2">
      <c r="A2" s="10" t="s">
        <v>221</v>
      </c>
      <c r="K2" s="11" t="s">
        <v>497</v>
      </c>
    </row>
    <row r="3" spans="1:12" ht="18.75" customHeight="1" x14ac:dyDescent="0.15">
      <c r="A3" s="451" t="s">
        <v>222</v>
      </c>
      <c r="B3" s="452"/>
      <c r="C3" s="452" t="s">
        <v>198</v>
      </c>
      <c r="D3" s="452"/>
      <c r="E3" s="452"/>
      <c r="F3" s="452" t="s">
        <v>199</v>
      </c>
      <c r="G3" s="452"/>
      <c r="H3" s="452"/>
      <c r="I3" s="452" t="s">
        <v>200</v>
      </c>
      <c r="J3" s="452"/>
      <c r="K3" s="482"/>
    </row>
    <row r="4" spans="1:12" ht="18.75" customHeight="1" x14ac:dyDescent="0.15">
      <c r="A4" s="420"/>
      <c r="B4" s="412"/>
      <c r="C4" s="155" t="s">
        <v>223</v>
      </c>
      <c r="D4" s="155" t="s">
        <v>224</v>
      </c>
      <c r="E4" s="155" t="s">
        <v>225</v>
      </c>
      <c r="F4" s="155" t="s">
        <v>223</v>
      </c>
      <c r="G4" s="155" t="s">
        <v>224</v>
      </c>
      <c r="H4" s="155" t="s">
        <v>225</v>
      </c>
      <c r="I4" s="155" t="s">
        <v>223</v>
      </c>
      <c r="J4" s="155" t="s">
        <v>224</v>
      </c>
      <c r="K4" s="156" t="s">
        <v>225</v>
      </c>
      <c r="L4" s="42"/>
    </row>
    <row r="5" spans="1:12" ht="18" customHeight="1" x14ac:dyDescent="0.15">
      <c r="A5" s="420" t="s">
        <v>226</v>
      </c>
      <c r="B5" s="412"/>
      <c r="C5" s="412" t="s">
        <v>227</v>
      </c>
      <c r="D5" s="412" t="s">
        <v>228</v>
      </c>
      <c r="E5" s="412" t="s">
        <v>229</v>
      </c>
      <c r="F5" s="412" t="s">
        <v>230</v>
      </c>
      <c r="G5" s="412" t="s">
        <v>441</v>
      </c>
      <c r="H5" s="412" t="s">
        <v>442</v>
      </c>
      <c r="I5" s="412" t="s">
        <v>231</v>
      </c>
      <c r="J5" s="153" t="s">
        <v>232</v>
      </c>
      <c r="K5" s="120" t="s">
        <v>233</v>
      </c>
      <c r="L5" s="7"/>
    </row>
    <row r="6" spans="1:12" ht="18" customHeight="1" x14ac:dyDescent="0.15">
      <c r="A6" s="420"/>
      <c r="B6" s="412"/>
      <c r="C6" s="412"/>
      <c r="D6" s="412"/>
      <c r="E6" s="412"/>
      <c r="F6" s="412"/>
      <c r="G6" s="412"/>
      <c r="H6" s="412"/>
      <c r="I6" s="412"/>
      <c r="J6" s="159" t="s">
        <v>234</v>
      </c>
      <c r="K6" s="160" t="s">
        <v>235</v>
      </c>
      <c r="L6" s="42"/>
    </row>
    <row r="7" spans="1:12" s="164" customFormat="1" ht="20.100000000000001" customHeight="1" x14ac:dyDescent="0.15">
      <c r="A7" s="420" t="s">
        <v>236</v>
      </c>
      <c r="B7" s="412" t="s">
        <v>506</v>
      </c>
      <c r="C7" s="512" t="s">
        <v>492</v>
      </c>
      <c r="D7" s="515" t="s">
        <v>373</v>
      </c>
      <c r="E7" s="515" t="s">
        <v>373</v>
      </c>
      <c r="F7" s="516" t="s">
        <v>576</v>
      </c>
      <c r="G7" s="513" t="s">
        <v>373</v>
      </c>
      <c r="H7" s="523" t="s">
        <v>576</v>
      </c>
      <c r="I7" s="513" t="s">
        <v>579</v>
      </c>
      <c r="J7" s="513" t="s">
        <v>577</v>
      </c>
      <c r="K7" s="522" t="s">
        <v>578</v>
      </c>
    </row>
    <row r="8" spans="1:12" s="164" customFormat="1" ht="20.100000000000001" customHeight="1" x14ac:dyDescent="0.15">
      <c r="A8" s="420"/>
      <c r="B8" s="412"/>
      <c r="C8" s="512"/>
      <c r="D8" s="515"/>
      <c r="E8" s="515"/>
      <c r="F8" s="516"/>
      <c r="G8" s="513"/>
      <c r="H8" s="523"/>
      <c r="I8" s="513"/>
      <c r="J8" s="513"/>
      <c r="K8" s="522"/>
    </row>
    <row r="9" spans="1:12" s="164" customFormat="1" ht="20.100000000000001" customHeight="1" x14ac:dyDescent="0.15">
      <c r="A9" s="420"/>
      <c r="B9" s="412" t="s">
        <v>526</v>
      </c>
      <c r="C9" s="512" t="s">
        <v>551</v>
      </c>
      <c r="D9" s="515" t="s">
        <v>373</v>
      </c>
      <c r="E9" s="515" t="s">
        <v>373</v>
      </c>
      <c r="F9" s="267" t="s">
        <v>547</v>
      </c>
      <c r="G9" s="268" t="s">
        <v>547</v>
      </c>
      <c r="H9" s="269" t="s">
        <v>547</v>
      </c>
      <c r="I9" s="513" t="s">
        <v>579</v>
      </c>
      <c r="J9" s="268" t="s">
        <v>547</v>
      </c>
      <c r="K9" s="270" t="s">
        <v>547</v>
      </c>
    </row>
    <row r="10" spans="1:12" s="164" customFormat="1" ht="20.100000000000001" customHeight="1" x14ac:dyDescent="0.15">
      <c r="A10" s="420"/>
      <c r="B10" s="412"/>
      <c r="C10" s="512"/>
      <c r="D10" s="515"/>
      <c r="E10" s="515"/>
      <c r="F10" s="267" t="s">
        <v>548</v>
      </c>
      <c r="G10" s="268" t="s">
        <v>548</v>
      </c>
      <c r="H10" s="269" t="s">
        <v>548</v>
      </c>
      <c r="I10" s="513"/>
      <c r="J10" s="268" t="s">
        <v>548</v>
      </c>
      <c r="K10" s="270" t="s">
        <v>548</v>
      </c>
    </row>
    <row r="11" spans="1:12" s="164" customFormat="1" ht="23.25" customHeight="1" x14ac:dyDescent="0.15">
      <c r="A11" s="420" t="s">
        <v>237</v>
      </c>
      <c r="B11" s="412" t="s">
        <v>506</v>
      </c>
      <c r="C11" s="512" t="s">
        <v>551</v>
      </c>
      <c r="D11" s="514" t="s">
        <v>507</v>
      </c>
      <c r="E11" s="514" t="s">
        <v>508</v>
      </c>
      <c r="F11" s="516" t="s">
        <v>374</v>
      </c>
      <c r="G11" s="513" t="s">
        <v>580</v>
      </c>
      <c r="H11" s="513" t="s">
        <v>581</v>
      </c>
      <c r="I11" s="511" t="s">
        <v>582</v>
      </c>
      <c r="J11" s="513" t="s">
        <v>581</v>
      </c>
      <c r="K11" s="522" t="s">
        <v>582</v>
      </c>
    </row>
    <row r="12" spans="1:12" s="164" customFormat="1" ht="23.25" customHeight="1" x14ac:dyDescent="0.15">
      <c r="A12" s="420"/>
      <c r="B12" s="412"/>
      <c r="C12" s="512"/>
      <c r="D12" s="515"/>
      <c r="E12" s="515"/>
      <c r="F12" s="516"/>
      <c r="G12" s="513"/>
      <c r="H12" s="513"/>
      <c r="I12" s="511"/>
      <c r="J12" s="524"/>
      <c r="K12" s="522"/>
    </row>
    <row r="13" spans="1:12" s="164" customFormat="1" ht="21.75" customHeight="1" x14ac:dyDescent="0.15">
      <c r="A13" s="420"/>
      <c r="B13" s="412" t="s">
        <v>526</v>
      </c>
      <c r="C13" s="512" t="s">
        <v>551</v>
      </c>
      <c r="D13" s="514" t="s">
        <v>374</v>
      </c>
      <c r="E13" s="514" t="s">
        <v>508</v>
      </c>
      <c r="F13" s="267" t="s">
        <v>549</v>
      </c>
      <c r="G13" s="268" t="s">
        <v>549</v>
      </c>
      <c r="H13" s="268" t="s">
        <v>549</v>
      </c>
      <c r="I13" s="511" t="s">
        <v>582</v>
      </c>
      <c r="J13" s="268" t="s">
        <v>549</v>
      </c>
      <c r="K13" s="270" t="s">
        <v>549</v>
      </c>
    </row>
    <row r="14" spans="1:12" s="164" customFormat="1" ht="21.75" customHeight="1" x14ac:dyDescent="0.15">
      <c r="A14" s="420"/>
      <c r="B14" s="412"/>
      <c r="C14" s="512"/>
      <c r="D14" s="515"/>
      <c r="E14" s="515"/>
      <c r="F14" s="267" t="s">
        <v>550</v>
      </c>
      <c r="G14" s="268" t="s">
        <v>550</v>
      </c>
      <c r="H14" s="268" t="s">
        <v>550</v>
      </c>
      <c r="I14" s="511"/>
      <c r="J14" s="268" t="s">
        <v>550</v>
      </c>
      <c r="K14" s="270" t="s">
        <v>550</v>
      </c>
    </row>
    <row r="15" spans="1:12" s="164" customFormat="1" ht="20.100000000000001" customHeight="1" x14ac:dyDescent="0.15">
      <c r="A15" s="420" t="s">
        <v>238</v>
      </c>
      <c r="B15" s="412" t="s">
        <v>506</v>
      </c>
      <c r="C15" s="512" t="s">
        <v>551</v>
      </c>
      <c r="D15" s="515" t="s">
        <v>375</v>
      </c>
      <c r="E15" s="515" t="s">
        <v>375</v>
      </c>
      <c r="F15" s="509" t="s">
        <v>583</v>
      </c>
      <c r="G15" s="508" t="s">
        <v>583</v>
      </c>
      <c r="H15" s="517" t="s">
        <v>583</v>
      </c>
      <c r="I15" s="509">
        <v>29</v>
      </c>
      <c r="J15" s="508" t="s">
        <v>583</v>
      </c>
      <c r="K15" s="510">
        <v>27</v>
      </c>
    </row>
    <row r="16" spans="1:12" s="164" customFormat="1" ht="20.100000000000001" customHeight="1" x14ac:dyDescent="0.15">
      <c r="A16" s="420"/>
      <c r="B16" s="412"/>
      <c r="C16" s="512"/>
      <c r="D16" s="515"/>
      <c r="E16" s="515"/>
      <c r="F16" s="509"/>
      <c r="G16" s="508"/>
      <c r="H16" s="518"/>
      <c r="I16" s="509"/>
      <c r="J16" s="508"/>
      <c r="K16" s="510"/>
    </row>
    <row r="17" spans="1:19" s="164" customFormat="1" ht="20.100000000000001" customHeight="1" x14ac:dyDescent="0.15">
      <c r="A17" s="420"/>
      <c r="B17" s="412" t="s">
        <v>527</v>
      </c>
      <c r="C17" s="512" t="s">
        <v>551</v>
      </c>
      <c r="D17" s="515" t="s">
        <v>375</v>
      </c>
      <c r="E17" s="515" t="s">
        <v>375</v>
      </c>
      <c r="F17" s="509" t="s">
        <v>583</v>
      </c>
      <c r="G17" s="508" t="s">
        <v>583</v>
      </c>
      <c r="H17" s="517" t="s">
        <v>583</v>
      </c>
      <c r="I17" s="509" t="s">
        <v>375</v>
      </c>
      <c r="J17" s="508" t="s">
        <v>583</v>
      </c>
      <c r="K17" s="510" t="s">
        <v>375</v>
      </c>
    </row>
    <row r="18" spans="1:19" s="164" customFormat="1" ht="20.100000000000001" customHeight="1" x14ac:dyDescent="0.15">
      <c r="A18" s="420"/>
      <c r="B18" s="412"/>
      <c r="C18" s="512"/>
      <c r="D18" s="515"/>
      <c r="E18" s="515"/>
      <c r="F18" s="509"/>
      <c r="G18" s="508"/>
      <c r="H18" s="518"/>
      <c r="I18" s="509"/>
      <c r="J18" s="508"/>
      <c r="K18" s="510"/>
    </row>
    <row r="19" spans="1:19" s="164" customFormat="1" ht="24" customHeight="1" x14ac:dyDescent="0.15">
      <c r="A19" s="420" t="s">
        <v>440</v>
      </c>
      <c r="B19" s="412" t="s">
        <v>506</v>
      </c>
      <c r="C19" s="512" t="s">
        <v>551</v>
      </c>
      <c r="D19" s="240">
        <v>8.3000000000000007</v>
      </c>
      <c r="E19" s="240">
        <v>7.7</v>
      </c>
      <c r="F19" s="241">
        <v>7.7</v>
      </c>
      <c r="G19" s="242">
        <v>7.8</v>
      </c>
      <c r="H19" s="243">
        <v>7.7</v>
      </c>
      <c r="I19" s="244">
        <v>7.8</v>
      </c>
      <c r="J19" s="245">
        <v>8.1999999999999993</v>
      </c>
      <c r="K19" s="246">
        <v>8.1999999999999993</v>
      </c>
    </row>
    <row r="20" spans="1:19" s="164" customFormat="1" ht="24" customHeight="1" x14ac:dyDescent="0.15">
      <c r="A20" s="420"/>
      <c r="B20" s="412"/>
      <c r="C20" s="512"/>
      <c r="D20" s="110" t="s">
        <v>443</v>
      </c>
      <c r="E20" s="110" t="s">
        <v>509</v>
      </c>
      <c r="F20" s="247" t="s">
        <v>443</v>
      </c>
      <c r="G20" s="248" t="s">
        <v>584</v>
      </c>
      <c r="H20" s="249" t="s">
        <v>585</v>
      </c>
      <c r="I20" s="248" t="s">
        <v>586</v>
      </c>
      <c r="J20" s="248" t="s">
        <v>585</v>
      </c>
      <c r="K20" s="250" t="s">
        <v>587</v>
      </c>
    </row>
    <row r="21" spans="1:19" s="164" customFormat="1" ht="24" customHeight="1" x14ac:dyDescent="0.15">
      <c r="A21" s="420"/>
      <c r="B21" s="412" t="s">
        <v>528</v>
      </c>
      <c r="C21" s="512" t="s">
        <v>551</v>
      </c>
      <c r="D21" s="240">
        <v>8.1999999999999993</v>
      </c>
      <c r="E21" s="240">
        <v>7.8</v>
      </c>
      <c r="F21" s="241">
        <v>8.1999999999999993</v>
      </c>
      <c r="G21" s="242">
        <v>8.1999999999999993</v>
      </c>
      <c r="H21" s="243">
        <v>7.8</v>
      </c>
      <c r="I21" s="244">
        <v>7.6</v>
      </c>
      <c r="J21" s="245">
        <v>7.9</v>
      </c>
      <c r="K21" s="246">
        <v>8.3000000000000007</v>
      </c>
    </row>
    <row r="22" spans="1:19" s="164" customFormat="1" ht="24" customHeight="1" x14ac:dyDescent="0.15">
      <c r="A22" s="420"/>
      <c r="B22" s="412"/>
      <c r="C22" s="512"/>
      <c r="D22" s="110" t="s">
        <v>538</v>
      </c>
      <c r="E22" s="110" t="s">
        <v>539</v>
      </c>
      <c r="F22" s="247" t="s">
        <v>587</v>
      </c>
      <c r="G22" s="248" t="s">
        <v>587</v>
      </c>
      <c r="H22" s="249" t="s">
        <v>585</v>
      </c>
      <c r="I22" s="248" t="s">
        <v>588</v>
      </c>
      <c r="J22" s="248" t="s">
        <v>586</v>
      </c>
      <c r="K22" s="250" t="s">
        <v>443</v>
      </c>
    </row>
    <row r="23" spans="1:19" s="164" customFormat="1" ht="24" customHeight="1" x14ac:dyDescent="0.15">
      <c r="A23" s="161" t="s">
        <v>409</v>
      </c>
      <c r="B23" s="191" t="s">
        <v>506</v>
      </c>
      <c r="C23" s="251" t="s">
        <v>551</v>
      </c>
      <c r="D23" s="240">
        <v>8.6</v>
      </c>
      <c r="E23" s="240">
        <v>7.2</v>
      </c>
      <c r="F23" s="247">
        <v>10.8</v>
      </c>
      <c r="G23" s="242">
        <v>8.1999999999999993</v>
      </c>
      <c r="H23" s="252">
        <v>8</v>
      </c>
      <c r="I23" s="253">
        <v>5.9</v>
      </c>
      <c r="J23" s="253">
        <v>8.4</v>
      </c>
      <c r="K23" s="254">
        <v>8.4</v>
      </c>
    </row>
    <row r="24" spans="1:19" s="164" customFormat="1" ht="24" customHeight="1" x14ac:dyDescent="0.15">
      <c r="A24" s="162" t="s">
        <v>239</v>
      </c>
      <c r="B24" s="191" t="s">
        <v>526</v>
      </c>
      <c r="C24" s="251" t="s">
        <v>551</v>
      </c>
      <c r="D24" s="240">
        <v>8.3000000000000007</v>
      </c>
      <c r="E24" s="240">
        <v>5.0999999999999996</v>
      </c>
      <c r="F24" s="271">
        <v>12</v>
      </c>
      <c r="G24" s="242">
        <v>9.3000000000000007</v>
      </c>
      <c r="H24" s="252">
        <v>6.9</v>
      </c>
      <c r="I24" s="253">
        <v>5.9</v>
      </c>
      <c r="J24" s="253">
        <v>7.5</v>
      </c>
      <c r="K24" s="254">
        <v>8</v>
      </c>
    </row>
    <row r="25" spans="1:19" s="164" customFormat="1" ht="24" customHeight="1" x14ac:dyDescent="0.15">
      <c r="A25" s="161" t="s">
        <v>240</v>
      </c>
      <c r="B25" s="191" t="s">
        <v>506</v>
      </c>
      <c r="C25" s="167" t="s">
        <v>551</v>
      </c>
      <c r="D25" s="110">
        <v>0.6</v>
      </c>
      <c r="E25" s="110">
        <v>1.1000000000000001</v>
      </c>
      <c r="F25" s="255">
        <v>2.2000000000000002</v>
      </c>
      <c r="G25" s="253">
        <v>1.9</v>
      </c>
      <c r="H25" s="256">
        <v>2.2000000000000002</v>
      </c>
      <c r="I25" s="253">
        <v>9</v>
      </c>
      <c r="J25" s="253">
        <v>3.1</v>
      </c>
      <c r="K25" s="254">
        <v>2.9</v>
      </c>
      <c r="M25" s="116"/>
      <c r="N25" s="116"/>
      <c r="O25" s="116"/>
      <c r="P25" s="116"/>
      <c r="Q25" s="116"/>
    </row>
    <row r="26" spans="1:19" s="164" customFormat="1" ht="24" customHeight="1" x14ac:dyDescent="0.15">
      <c r="A26" s="162" t="s">
        <v>239</v>
      </c>
      <c r="B26" s="191" t="s">
        <v>526</v>
      </c>
      <c r="C26" s="167" t="s">
        <v>551</v>
      </c>
      <c r="D26" s="272">
        <v>0.5</v>
      </c>
      <c r="E26" s="110">
        <v>0.7</v>
      </c>
      <c r="F26" s="255">
        <v>1.9</v>
      </c>
      <c r="G26" s="253">
        <v>1.8</v>
      </c>
      <c r="H26" s="256">
        <v>1.9</v>
      </c>
      <c r="I26" s="253">
        <v>7.2</v>
      </c>
      <c r="J26" s="253">
        <v>2.1</v>
      </c>
      <c r="K26" s="254">
        <v>2.2999999999999998</v>
      </c>
      <c r="M26" s="116"/>
      <c r="N26" s="116"/>
      <c r="O26" s="116"/>
      <c r="P26" s="116"/>
      <c r="Q26" s="116"/>
    </row>
    <row r="27" spans="1:19" s="164" customFormat="1" ht="24" customHeight="1" x14ac:dyDescent="0.15">
      <c r="A27" s="161" t="s">
        <v>407</v>
      </c>
      <c r="B27" s="191" t="s">
        <v>506</v>
      </c>
      <c r="C27" s="167" t="s">
        <v>551</v>
      </c>
      <c r="D27" s="257">
        <v>4</v>
      </c>
      <c r="E27" s="257">
        <v>6</v>
      </c>
      <c r="F27" s="258">
        <v>1.6</v>
      </c>
      <c r="G27" s="253">
        <v>1.3</v>
      </c>
      <c r="H27" s="259">
        <v>3.8</v>
      </c>
      <c r="I27" s="253">
        <v>11.5</v>
      </c>
      <c r="J27" s="253">
        <v>3.9</v>
      </c>
      <c r="K27" s="260">
        <v>28.1</v>
      </c>
      <c r="M27" s="116"/>
      <c r="N27" s="116"/>
      <c r="O27" s="116"/>
      <c r="P27" s="116"/>
      <c r="Q27" s="116"/>
      <c r="R27" s="114"/>
    </row>
    <row r="28" spans="1:19" s="164" customFormat="1" ht="24" customHeight="1" x14ac:dyDescent="0.15">
      <c r="A28" s="157" t="s">
        <v>239</v>
      </c>
      <c r="B28" s="191" t="s">
        <v>526</v>
      </c>
      <c r="C28" s="167" t="s">
        <v>551</v>
      </c>
      <c r="D28" s="257">
        <v>2</v>
      </c>
      <c r="E28" s="257">
        <v>5.3</v>
      </c>
      <c r="F28" s="258" t="s">
        <v>589</v>
      </c>
      <c r="G28" s="253" t="s">
        <v>590</v>
      </c>
      <c r="H28" s="259" t="s">
        <v>594</v>
      </c>
      <c r="I28" s="253">
        <v>11.5</v>
      </c>
      <c r="J28" s="253">
        <v>4.5</v>
      </c>
      <c r="K28" s="260">
        <v>15.3</v>
      </c>
      <c r="M28" s="116"/>
      <c r="N28" s="116"/>
      <c r="O28" s="116"/>
      <c r="P28" s="116"/>
      <c r="Q28" s="116"/>
      <c r="R28" s="115"/>
    </row>
    <row r="29" spans="1:19" s="164" customFormat="1" ht="24" customHeight="1" x14ac:dyDescent="0.15">
      <c r="A29" s="163" t="s">
        <v>521</v>
      </c>
      <c r="B29" s="193" t="s">
        <v>506</v>
      </c>
      <c r="C29" s="167" t="s">
        <v>551</v>
      </c>
      <c r="D29" s="261" t="s">
        <v>540</v>
      </c>
      <c r="E29" s="261" t="s">
        <v>597</v>
      </c>
      <c r="F29" s="262" t="s">
        <v>591</v>
      </c>
      <c r="G29" s="263" t="s">
        <v>598</v>
      </c>
      <c r="H29" s="264" t="s">
        <v>592</v>
      </c>
      <c r="I29" s="265" t="s">
        <v>593</v>
      </c>
      <c r="J29" s="263" t="s">
        <v>596</v>
      </c>
      <c r="K29" s="266" t="s">
        <v>595</v>
      </c>
      <c r="L29" s="110"/>
      <c r="M29" s="116"/>
      <c r="N29" s="116"/>
      <c r="O29" s="116"/>
      <c r="P29" s="116"/>
      <c r="Q29" s="116"/>
      <c r="R29" s="115"/>
    </row>
    <row r="30" spans="1:19" s="164" customFormat="1" ht="24" customHeight="1" thickBot="1" x14ac:dyDescent="0.2">
      <c r="A30" s="158" t="s">
        <v>239</v>
      </c>
      <c r="B30" s="206" t="s">
        <v>526</v>
      </c>
      <c r="C30" s="273" t="s">
        <v>551</v>
      </c>
      <c r="D30" s="274" t="s">
        <v>599</v>
      </c>
      <c r="E30" s="274" t="s">
        <v>600</v>
      </c>
      <c r="F30" s="275" t="s">
        <v>601</v>
      </c>
      <c r="G30" s="276" t="s">
        <v>602</v>
      </c>
      <c r="H30" s="277" t="s">
        <v>603</v>
      </c>
      <c r="I30" s="278" t="s">
        <v>604</v>
      </c>
      <c r="J30" s="276" t="s">
        <v>605</v>
      </c>
      <c r="K30" s="279" t="s">
        <v>606</v>
      </c>
      <c r="L30" s="110"/>
      <c r="M30" s="116"/>
      <c r="N30" s="116"/>
      <c r="O30" s="116"/>
      <c r="P30" s="116"/>
      <c r="Q30" s="116"/>
      <c r="S30" s="114"/>
    </row>
    <row r="31" spans="1:19" ht="15" customHeight="1" x14ac:dyDescent="0.15">
      <c r="B31" s="7"/>
      <c r="C31" s="110"/>
      <c r="D31" s="110"/>
      <c r="E31" s="110"/>
      <c r="F31" s="110"/>
      <c r="G31" s="110"/>
      <c r="I31" s="110"/>
      <c r="J31" s="110"/>
      <c r="K31" s="154" t="s">
        <v>241</v>
      </c>
    </row>
    <row r="32" spans="1:19" ht="15" customHeight="1" x14ac:dyDescent="0.15">
      <c r="K32" s="11" t="s">
        <v>242</v>
      </c>
      <c r="M32" s="77"/>
      <c r="N32" s="77"/>
      <c r="O32" s="77"/>
      <c r="P32" s="77"/>
      <c r="Q32" s="77"/>
      <c r="R32" s="77"/>
      <c r="S32" s="77"/>
    </row>
    <row r="33" spans="1:11" ht="16.5" customHeight="1" x14ac:dyDescent="0.15">
      <c r="A33" s="10" t="s">
        <v>243</v>
      </c>
    </row>
    <row r="34" spans="1:11" s="77" customFormat="1" ht="15" customHeight="1" x14ac:dyDescent="0.15">
      <c r="A34" s="77" t="s">
        <v>416</v>
      </c>
    </row>
    <row r="35" spans="1:11" s="77" customFormat="1" ht="15" customHeight="1" x14ac:dyDescent="0.15">
      <c r="A35" s="77" t="s">
        <v>417</v>
      </c>
      <c r="E35" s="520" t="s">
        <v>444</v>
      </c>
      <c r="F35" s="520"/>
      <c r="G35" s="520"/>
      <c r="H35" s="520"/>
      <c r="I35" s="520"/>
      <c r="J35" s="520"/>
      <c r="K35" s="520"/>
    </row>
    <row r="36" spans="1:11" s="77" customFormat="1" ht="15" customHeight="1" x14ac:dyDescent="0.15">
      <c r="D36" s="77" t="s">
        <v>413</v>
      </c>
      <c r="E36" s="520"/>
      <c r="F36" s="520"/>
      <c r="G36" s="520"/>
      <c r="H36" s="520"/>
      <c r="I36" s="520"/>
      <c r="J36" s="520"/>
      <c r="K36" s="520"/>
    </row>
    <row r="37" spans="1:11" s="77" customFormat="1" ht="15" customHeight="1" x14ac:dyDescent="0.15">
      <c r="D37" s="77" t="s">
        <v>414</v>
      </c>
      <c r="E37" s="520"/>
      <c r="F37" s="520"/>
      <c r="G37" s="520"/>
      <c r="H37" s="520"/>
      <c r="I37" s="520"/>
      <c r="J37" s="520"/>
      <c r="K37" s="520"/>
    </row>
    <row r="38" spans="1:11" s="77" customFormat="1" ht="15" customHeight="1" x14ac:dyDescent="0.15">
      <c r="A38" s="77" t="s">
        <v>498</v>
      </c>
    </row>
    <row r="39" spans="1:11" s="77" customFormat="1" ht="15" customHeight="1" x14ac:dyDescent="0.15">
      <c r="A39" s="77" t="s">
        <v>420</v>
      </c>
      <c r="E39" s="521" t="s">
        <v>445</v>
      </c>
      <c r="F39" s="521"/>
      <c r="G39" s="521"/>
      <c r="H39" s="521"/>
      <c r="I39" s="521"/>
      <c r="J39" s="521"/>
      <c r="K39" s="521"/>
    </row>
    <row r="40" spans="1:11" s="77" customFormat="1" ht="15" customHeight="1" x14ac:dyDescent="0.15">
      <c r="A40" s="77" t="s">
        <v>244</v>
      </c>
      <c r="D40" s="77" t="s">
        <v>418</v>
      </c>
      <c r="E40" s="521"/>
      <c r="F40" s="521"/>
      <c r="G40" s="521"/>
      <c r="H40" s="521"/>
      <c r="I40" s="521"/>
      <c r="J40" s="521"/>
      <c r="K40" s="521"/>
    </row>
    <row r="41" spans="1:11" s="77" customFormat="1" ht="15" customHeight="1" x14ac:dyDescent="0.15">
      <c r="D41" s="77" t="s">
        <v>419</v>
      </c>
      <c r="E41" s="521"/>
      <c r="F41" s="521"/>
      <c r="G41" s="521"/>
      <c r="H41" s="521"/>
      <c r="I41" s="521"/>
      <c r="J41" s="521"/>
      <c r="K41" s="521"/>
    </row>
    <row r="42" spans="1:11" ht="15" customHeight="1" x14ac:dyDescent="0.15">
      <c r="A42" s="519" t="s">
        <v>415</v>
      </c>
      <c r="B42" s="519"/>
      <c r="C42" s="519"/>
      <c r="D42" s="519"/>
      <c r="E42" s="519"/>
      <c r="F42" s="519"/>
      <c r="G42" s="519"/>
      <c r="H42" s="519"/>
      <c r="I42" s="519"/>
      <c r="J42" s="519"/>
      <c r="K42" s="519"/>
    </row>
    <row r="43" spans="1:11" ht="15" customHeight="1" x14ac:dyDescent="0.15">
      <c r="A43" s="10" t="s">
        <v>470</v>
      </c>
    </row>
    <row r="65536" ht="20.100000000000001" customHeight="1" x14ac:dyDescent="0.15"/>
  </sheetData>
  <sheetProtection sheet="1" objects="1" scenarios="1"/>
  <mergeCells count="73">
    <mergeCell ref="A7:A10"/>
    <mergeCell ref="B7:B8"/>
    <mergeCell ref="A5:B6"/>
    <mergeCell ref="D9:D10"/>
    <mergeCell ref="C3:E3"/>
    <mergeCell ref="C7:C8"/>
    <mergeCell ref="D7:D8"/>
    <mergeCell ref="C9:C10"/>
    <mergeCell ref="E7:E8"/>
    <mergeCell ref="E5:E6"/>
    <mergeCell ref="C5:C6"/>
    <mergeCell ref="D5:D6"/>
    <mergeCell ref="B9:B10"/>
    <mergeCell ref="A3:B4"/>
    <mergeCell ref="E39:K41"/>
    <mergeCell ref="F7:F8"/>
    <mergeCell ref="F15:F16"/>
    <mergeCell ref="F17:F18"/>
    <mergeCell ref="I9:I10"/>
    <mergeCell ref="H11:H12"/>
    <mergeCell ref="E9:E10"/>
    <mergeCell ref="K11:K12"/>
    <mergeCell ref="K15:K16"/>
    <mergeCell ref="I13:I14"/>
    <mergeCell ref="K7:K8"/>
    <mergeCell ref="J7:J8"/>
    <mergeCell ref="G7:G8"/>
    <mergeCell ref="H7:H8"/>
    <mergeCell ref="I7:I8"/>
    <mergeCell ref="J11:J12"/>
    <mergeCell ref="F5:F6"/>
    <mergeCell ref="G5:G6"/>
    <mergeCell ref="H5:H6"/>
    <mergeCell ref="I5:I6"/>
    <mergeCell ref="F3:H3"/>
    <mergeCell ref="I3:K3"/>
    <mergeCell ref="A42:K42"/>
    <mergeCell ref="C21:C22"/>
    <mergeCell ref="E13:E14"/>
    <mergeCell ref="C17:C18"/>
    <mergeCell ref="D17:D18"/>
    <mergeCell ref="B21:B22"/>
    <mergeCell ref="A15:A18"/>
    <mergeCell ref="E15:E16"/>
    <mergeCell ref="C15:C16"/>
    <mergeCell ref="A19:A22"/>
    <mergeCell ref="B19:B20"/>
    <mergeCell ref="D15:D16"/>
    <mergeCell ref="E17:E18"/>
    <mergeCell ref="C19:C20"/>
    <mergeCell ref="A11:A14"/>
    <mergeCell ref="E35:K37"/>
    <mergeCell ref="I11:I12"/>
    <mergeCell ref="C13:C14"/>
    <mergeCell ref="B15:B16"/>
    <mergeCell ref="B17:B18"/>
    <mergeCell ref="B13:B14"/>
    <mergeCell ref="G11:G12"/>
    <mergeCell ref="D11:D12"/>
    <mergeCell ref="E11:E12"/>
    <mergeCell ref="F11:F12"/>
    <mergeCell ref="D13:D14"/>
    <mergeCell ref="C11:C12"/>
    <mergeCell ref="B11:B12"/>
    <mergeCell ref="H17:H18"/>
    <mergeCell ref="G15:G16"/>
    <mergeCell ref="G17:G18"/>
    <mergeCell ref="H15:H16"/>
    <mergeCell ref="J15:J16"/>
    <mergeCell ref="I15:I16"/>
    <mergeCell ref="K17:K18"/>
    <mergeCell ref="J17:J18"/>
    <mergeCell ref="I17:I18"/>
  </mergeCells>
  <phoneticPr fontId="16"/>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54"/>
  <sheetViews>
    <sheetView view="pageBreakPreview" zoomScale="90" zoomScaleNormal="90" zoomScaleSheetLayoutView="90" workbookViewId="0">
      <pane ySplit="7" topLeftCell="A8" activePane="bottomLeft" state="frozen"/>
      <selection activeCell="F21" sqref="F21"/>
      <selection pane="bottomLeft" activeCell="Q1" sqref="Q1"/>
    </sheetView>
  </sheetViews>
  <sheetFormatPr defaultRowHeight="17.100000000000001" customHeight="1" x14ac:dyDescent="0.15"/>
  <cols>
    <col min="1" max="1" width="11.125" style="63" customWidth="1"/>
    <col min="2" max="2" width="3.375" style="63" customWidth="1"/>
    <col min="3" max="3" width="4.375" style="63" customWidth="1"/>
    <col min="4" max="4" width="6" style="63" customWidth="1"/>
    <col min="5" max="5" width="6.25" style="63" customWidth="1"/>
    <col min="6" max="6" width="7.625" style="63" customWidth="1"/>
    <col min="7" max="8" width="5.875" style="63" customWidth="1"/>
    <col min="9" max="9" width="6.125" style="63" customWidth="1"/>
    <col min="10" max="15" width="5.875" style="63" customWidth="1"/>
    <col min="16" max="16" width="0.875" style="63" customWidth="1"/>
    <col min="17" max="17" width="9.625" style="63" customWidth="1"/>
    <col min="18" max="18" width="7.125" style="63" customWidth="1"/>
    <col min="19" max="28" width="6.125" style="63" customWidth="1"/>
    <col min="29" max="30" width="6.625" style="63" customWidth="1"/>
    <col min="31" max="16384" width="9" style="63"/>
  </cols>
  <sheetData>
    <row r="1" spans="1:30" ht="5.0999999999999996" customHeight="1" x14ac:dyDescent="0.15">
      <c r="A1" s="10"/>
      <c r="P1" s="78"/>
      <c r="Q1" s="10"/>
      <c r="AA1" s="313"/>
      <c r="AB1" s="313"/>
      <c r="AC1" s="313"/>
      <c r="AD1" s="308"/>
    </row>
    <row r="2" spans="1:30" ht="15" customHeight="1" thickBot="1" x14ac:dyDescent="0.2">
      <c r="A2" s="10" t="s">
        <v>245</v>
      </c>
      <c r="P2" s="78"/>
      <c r="Q2" s="10"/>
      <c r="AA2" s="313"/>
      <c r="AB2" s="313"/>
      <c r="AC2" s="313"/>
      <c r="AD2" s="308" t="s">
        <v>277</v>
      </c>
    </row>
    <row r="3" spans="1:30" ht="14.25" customHeight="1" x14ac:dyDescent="0.15">
      <c r="A3" s="40" t="s">
        <v>246</v>
      </c>
      <c r="B3" s="585" t="s">
        <v>247</v>
      </c>
      <c r="C3" s="585"/>
      <c r="D3" s="585"/>
      <c r="E3" s="452" t="s">
        <v>248</v>
      </c>
      <c r="F3" s="452"/>
      <c r="G3" s="452"/>
      <c r="H3" s="452"/>
      <c r="I3" s="452"/>
      <c r="J3" s="452"/>
      <c r="K3" s="452"/>
      <c r="L3" s="452" t="s">
        <v>249</v>
      </c>
      <c r="M3" s="452"/>
      <c r="N3" s="452"/>
      <c r="O3" s="589"/>
      <c r="P3" s="48"/>
      <c r="Q3" s="529" t="s">
        <v>278</v>
      </c>
      <c r="R3" s="529"/>
      <c r="S3" s="529"/>
      <c r="T3" s="529"/>
      <c r="U3" s="529" t="s">
        <v>279</v>
      </c>
      <c r="V3" s="529"/>
      <c r="W3" s="529"/>
      <c r="X3" s="529"/>
      <c r="Y3" s="529"/>
      <c r="Z3" s="529"/>
      <c r="AA3" s="529" t="s">
        <v>280</v>
      </c>
      <c r="AB3" s="529"/>
      <c r="AC3" s="588" t="s">
        <v>380</v>
      </c>
      <c r="AD3" s="325" t="s">
        <v>281</v>
      </c>
    </row>
    <row r="4" spans="1:30" ht="14.25" customHeight="1" x14ac:dyDescent="0.15">
      <c r="A4" s="41"/>
      <c r="B4" s="586"/>
      <c r="C4" s="586"/>
      <c r="D4" s="586"/>
      <c r="E4" s="412"/>
      <c r="F4" s="412"/>
      <c r="G4" s="412"/>
      <c r="H4" s="412"/>
      <c r="I4" s="412"/>
      <c r="J4" s="412"/>
      <c r="K4" s="412"/>
      <c r="L4" s="412"/>
      <c r="M4" s="412"/>
      <c r="N4" s="412"/>
      <c r="O4" s="590"/>
      <c r="P4" s="44"/>
      <c r="Q4" s="529"/>
      <c r="R4" s="529"/>
      <c r="S4" s="529"/>
      <c r="T4" s="529"/>
      <c r="U4" s="529"/>
      <c r="V4" s="529"/>
      <c r="W4" s="529"/>
      <c r="X4" s="529"/>
      <c r="Y4" s="529"/>
      <c r="Z4" s="529"/>
      <c r="AA4" s="529"/>
      <c r="AB4" s="529"/>
      <c r="AC4" s="588"/>
      <c r="AD4" s="325" t="s">
        <v>282</v>
      </c>
    </row>
    <row r="5" spans="1:30" ht="14.25" customHeight="1" x14ac:dyDescent="0.15">
      <c r="A5" s="42"/>
      <c r="B5" s="412" t="s">
        <v>250</v>
      </c>
      <c r="C5" s="412"/>
      <c r="D5" s="412"/>
      <c r="E5" s="412" t="s">
        <v>251</v>
      </c>
      <c r="F5" s="587" t="s">
        <v>252</v>
      </c>
      <c r="G5" s="587"/>
      <c r="H5" s="587"/>
      <c r="I5" s="412" t="s">
        <v>253</v>
      </c>
      <c r="J5" s="412"/>
      <c r="K5" s="412"/>
      <c r="L5" s="412" t="s">
        <v>251</v>
      </c>
      <c r="M5" s="412" t="s">
        <v>254</v>
      </c>
      <c r="N5" s="412"/>
      <c r="O5" s="590"/>
      <c r="P5" s="167"/>
      <c r="Q5" s="529" t="s">
        <v>423</v>
      </c>
      <c r="R5" s="529" t="s">
        <v>424</v>
      </c>
      <c r="S5" s="529"/>
      <c r="T5" s="529"/>
      <c r="U5" s="529" t="s">
        <v>251</v>
      </c>
      <c r="V5" s="529" t="s">
        <v>283</v>
      </c>
      <c r="W5" s="529"/>
      <c r="X5" s="529"/>
      <c r="Y5" s="529"/>
      <c r="Z5" s="529"/>
      <c r="AA5" s="529"/>
      <c r="AB5" s="529"/>
      <c r="AC5" s="588"/>
      <c r="AD5" s="529" t="s">
        <v>284</v>
      </c>
    </row>
    <row r="6" spans="1:30" ht="14.25" customHeight="1" x14ac:dyDescent="0.15">
      <c r="A6" s="42"/>
      <c r="B6" s="412"/>
      <c r="C6" s="412"/>
      <c r="D6" s="412"/>
      <c r="E6" s="412"/>
      <c r="F6" s="587"/>
      <c r="G6" s="587"/>
      <c r="H6" s="587"/>
      <c r="I6" s="412"/>
      <c r="J6" s="412"/>
      <c r="K6" s="412"/>
      <c r="L6" s="412"/>
      <c r="M6" s="412"/>
      <c r="N6" s="412"/>
      <c r="O6" s="590"/>
      <c r="P6" s="167"/>
      <c r="Q6" s="529"/>
      <c r="R6" s="529"/>
      <c r="S6" s="529"/>
      <c r="T6" s="529"/>
      <c r="U6" s="529"/>
      <c r="V6" s="529"/>
      <c r="W6" s="529"/>
      <c r="X6" s="529"/>
      <c r="Y6" s="529"/>
      <c r="Z6" s="529"/>
      <c r="AA6" s="529" t="s">
        <v>285</v>
      </c>
      <c r="AB6" s="529"/>
      <c r="AC6" s="588"/>
      <c r="AD6" s="529"/>
    </row>
    <row r="7" spans="1:30" ht="28.5" customHeight="1" x14ac:dyDescent="0.15">
      <c r="A7" s="43" t="s">
        <v>255</v>
      </c>
      <c r="B7" s="412"/>
      <c r="C7" s="412"/>
      <c r="D7" s="412"/>
      <c r="E7" s="412"/>
      <c r="F7" s="89" t="s">
        <v>256</v>
      </c>
      <c r="G7" s="89" t="s">
        <v>257</v>
      </c>
      <c r="H7" s="89" t="s">
        <v>258</v>
      </c>
      <c r="I7" s="89" t="s">
        <v>256</v>
      </c>
      <c r="J7" s="89" t="s">
        <v>257</v>
      </c>
      <c r="K7" s="85" t="s">
        <v>258</v>
      </c>
      <c r="L7" s="412"/>
      <c r="M7" s="89" t="s">
        <v>259</v>
      </c>
      <c r="N7" s="89" t="s">
        <v>257</v>
      </c>
      <c r="O7" s="88" t="s">
        <v>258</v>
      </c>
      <c r="P7" s="44"/>
      <c r="Q7" s="529"/>
      <c r="R7" s="325" t="s">
        <v>286</v>
      </c>
      <c r="S7" s="325" t="s">
        <v>425</v>
      </c>
      <c r="T7" s="325" t="s">
        <v>426</v>
      </c>
      <c r="U7" s="529"/>
      <c r="V7" s="325" t="s">
        <v>287</v>
      </c>
      <c r="W7" s="529" t="s">
        <v>288</v>
      </c>
      <c r="X7" s="529"/>
      <c r="Y7" s="325" t="s">
        <v>257</v>
      </c>
      <c r="Z7" s="325" t="s">
        <v>258</v>
      </c>
      <c r="AA7" s="529"/>
      <c r="AB7" s="529"/>
      <c r="AC7" s="588"/>
      <c r="AD7" s="325" t="s">
        <v>289</v>
      </c>
    </row>
    <row r="8" spans="1:30" ht="15" customHeight="1" x14ac:dyDescent="0.15">
      <c r="A8" s="113" t="s">
        <v>504</v>
      </c>
      <c r="B8" s="582">
        <v>1014.1</v>
      </c>
      <c r="C8" s="583"/>
      <c r="D8" s="583"/>
      <c r="E8" s="169">
        <v>23.3</v>
      </c>
      <c r="F8" s="169">
        <v>34.799999999999997</v>
      </c>
      <c r="G8" s="109">
        <v>8</v>
      </c>
      <c r="H8" s="17">
        <v>2</v>
      </c>
      <c r="I8" s="169">
        <v>10.3</v>
      </c>
      <c r="J8" s="17">
        <v>12</v>
      </c>
      <c r="K8" s="17">
        <v>28</v>
      </c>
      <c r="L8" s="135">
        <v>73</v>
      </c>
      <c r="M8" s="136">
        <v>34</v>
      </c>
      <c r="N8" s="136">
        <v>11</v>
      </c>
      <c r="O8" s="136">
        <v>20</v>
      </c>
      <c r="P8" s="45"/>
      <c r="Q8" s="326">
        <v>2071</v>
      </c>
      <c r="R8" s="327">
        <v>204</v>
      </c>
      <c r="S8" s="319">
        <v>5</v>
      </c>
      <c r="T8" s="319">
        <v>23</v>
      </c>
      <c r="U8" s="327">
        <v>5.3</v>
      </c>
      <c r="V8" s="327">
        <v>22</v>
      </c>
      <c r="W8" s="325" t="s">
        <v>400</v>
      </c>
      <c r="X8" s="325"/>
      <c r="Y8" s="319">
        <v>10</v>
      </c>
      <c r="Z8" s="319">
        <v>5</v>
      </c>
      <c r="AA8" s="325" t="s">
        <v>402</v>
      </c>
      <c r="AB8" s="325"/>
      <c r="AC8" s="319">
        <v>101</v>
      </c>
      <c r="AD8" s="319">
        <v>73</v>
      </c>
    </row>
    <row r="9" spans="1:30" ht="17.100000000000001" customHeight="1" x14ac:dyDescent="0.15">
      <c r="A9" s="113" t="s">
        <v>529</v>
      </c>
      <c r="B9" s="574">
        <v>1013.9</v>
      </c>
      <c r="C9" s="584"/>
      <c r="D9" s="584"/>
      <c r="E9" s="169">
        <v>23.1</v>
      </c>
      <c r="F9" s="169">
        <v>33.9</v>
      </c>
      <c r="G9" s="109">
        <v>7</v>
      </c>
      <c r="H9" s="17">
        <v>6</v>
      </c>
      <c r="I9" s="169">
        <v>10.6</v>
      </c>
      <c r="J9" s="17">
        <v>1</v>
      </c>
      <c r="K9" s="17">
        <v>2</v>
      </c>
      <c r="L9" s="135">
        <v>73</v>
      </c>
      <c r="M9" s="136">
        <v>32</v>
      </c>
      <c r="N9" s="136">
        <v>1</v>
      </c>
      <c r="O9" s="136">
        <v>25</v>
      </c>
      <c r="P9" s="45"/>
      <c r="Q9" s="326">
        <v>2584.5</v>
      </c>
      <c r="R9" s="327">
        <v>251.5</v>
      </c>
      <c r="S9" s="319">
        <v>10</v>
      </c>
      <c r="T9" s="319">
        <v>11</v>
      </c>
      <c r="U9" s="327">
        <v>5.3</v>
      </c>
      <c r="V9" s="327">
        <v>33.1</v>
      </c>
      <c r="W9" s="325" t="s">
        <v>401</v>
      </c>
      <c r="X9" s="325"/>
      <c r="Y9" s="319">
        <v>7</v>
      </c>
      <c r="Z9" s="319">
        <v>8</v>
      </c>
      <c r="AA9" s="325" t="s">
        <v>402</v>
      </c>
      <c r="AB9" s="325"/>
      <c r="AC9" s="319">
        <v>104</v>
      </c>
      <c r="AD9" s="319">
        <v>74</v>
      </c>
    </row>
    <row r="10" spans="1:30" ht="17.100000000000001" customHeight="1" x14ac:dyDescent="0.15">
      <c r="A10" s="113" t="s">
        <v>486</v>
      </c>
      <c r="B10" s="574">
        <v>1014.7</v>
      </c>
      <c r="C10" s="584"/>
      <c r="D10" s="584"/>
      <c r="E10" s="169">
        <v>23.6</v>
      </c>
      <c r="F10" s="169">
        <v>33.799999999999997</v>
      </c>
      <c r="G10" s="109">
        <v>7</v>
      </c>
      <c r="H10" s="17">
        <v>5</v>
      </c>
      <c r="I10" s="169">
        <v>9.6</v>
      </c>
      <c r="J10" s="17">
        <v>2</v>
      </c>
      <c r="K10" s="17">
        <v>11</v>
      </c>
      <c r="L10" s="135">
        <v>73</v>
      </c>
      <c r="M10" s="136">
        <v>22</v>
      </c>
      <c r="N10" s="136">
        <v>4</v>
      </c>
      <c r="O10" s="136">
        <v>15</v>
      </c>
      <c r="P10" s="45"/>
      <c r="Q10" s="326">
        <v>1425</v>
      </c>
      <c r="R10" s="327">
        <v>157.5</v>
      </c>
      <c r="S10" s="319">
        <v>7</v>
      </c>
      <c r="T10" s="319">
        <v>10</v>
      </c>
      <c r="U10" s="327">
        <v>5.2</v>
      </c>
      <c r="V10" s="327">
        <v>27</v>
      </c>
      <c r="W10" s="325" t="s">
        <v>400</v>
      </c>
      <c r="X10" s="325"/>
      <c r="Y10" s="319">
        <v>7</v>
      </c>
      <c r="Z10" s="319">
        <v>10</v>
      </c>
      <c r="AA10" s="325" t="s">
        <v>471</v>
      </c>
      <c r="AB10" s="325"/>
      <c r="AC10" s="319">
        <v>90</v>
      </c>
      <c r="AD10" s="319">
        <v>77</v>
      </c>
    </row>
    <row r="11" spans="1:30" ht="17.100000000000001" customHeight="1" x14ac:dyDescent="0.15">
      <c r="A11" s="113" t="s">
        <v>502</v>
      </c>
      <c r="B11" s="574">
        <v>1014.3</v>
      </c>
      <c r="C11" s="584"/>
      <c r="D11" s="584"/>
      <c r="E11" s="169">
        <v>24.1</v>
      </c>
      <c r="F11" s="139">
        <v>33.9</v>
      </c>
      <c r="G11" s="140">
        <v>8</v>
      </c>
      <c r="H11" s="140">
        <v>2</v>
      </c>
      <c r="I11" s="100">
        <v>6.1</v>
      </c>
      <c r="J11" s="140">
        <v>1</v>
      </c>
      <c r="K11" s="140">
        <v>24</v>
      </c>
      <c r="L11" s="140">
        <v>74</v>
      </c>
      <c r="M11" s="140">
        <v>30</v>
      </c>
      <c r="N11" s="140">
        <v>3</v>
      </c>
      <c r="O11" s="140">
        <v>28</v>
      </c>
      <c r="P11" s="45"/>
      <c r="Q11" s="326">
        <v>2368</v>
      </c>
      <c r="R11" s="327">
        <v>137.5</v>
      </c>
      <c r="S11" s="319">
        <v>9</v>
      </c>
      <c r="T11" s="319">
        <v>7</v>
      </c>
      <c r="U11" s="327">
        <v>5.0999999999999996</v>
      </c>
      <c r="V11" s="327">
        <v>20.7</v>
      </c>
      <c r="W11" s="325" t="s">
        <v>401</v>
      </c>
      <c r="X11" s="325"/>
      <c r="Y11" s="319">
        <v>10</v>
      </c>
      <c r="Z11" s="319">
        <v>4</v>
      </c>
      <c r="AA11" s="325" t="s">
        <v>379</v>
      </c>
      <c r="AB11" s="325"/>
      <c r="AC11" s="319">
        <v>104</v>
      </c>
      <c r="AD11" s="319">
        <v>98</v>
      </c>
    </row>
    <row r="12" spans="1:30" ht="17.100000000000001" customHeight="1" x14ac:dyDescent="0.15">
      <c r="A12" s="170" t="s">
        <v>503</v>
      </c>
      <c r="B12" s="575">
        <v>1014.5</v>
      </c>
      <c r="C12" s="576"/>
      <c r="D12" s="576"/>
      <c r="E12" s="100">
        <v>23.6</v>
      </c>
      <c r="F12" s="139">
        <v>35.1</v>
      </c>
      <c r="G12" s="140">
        <v>7</v>
      </c>
      <c r="H12" s="140">
        <v>16</v>
      </c>
      <c r="I12" s="100">
        <v>10.7</v>
      </c>
      <c r="J12" s="140">
        <v>2</v>
      </c>
      <c r="K12" s="140">
        <v>12</v>
      </c>
      <c r="L12" s="140">
        <v>71</v>
      </c>
      <c r="M12" s="140">
        <v>25</v>
      </c>
      <c r="N12" s="140">
        <v>5</v>
      </c>
      <c r="O12" s="140">
        <v>10</v>
      </c>
      <c r="P12" s="15"/>
      <c r="Q12" s="326">
        <v>1907</v>
      </c>
      <c r="R12" s="314">
        <v>206.5</v>
      </c>
      <c r="S12" s="328">
        <v>6</v>
      </c>
      <c r="T12" s="328">
        <v>19</v>
      </c>
      <c r="U12" s="327">
        <v>5.0083333333333329</v>
      </c>
      <c r="V12" s="314">
        <v>22.4</v>
      </c>
      <c r="W12" s="591" t="s">
        <v>532</v>
      </c>
      <c r="X12" s="591"/>
      <c r="Y12" s="328">
        <v>10</v>
      </c>
      <c r="Z12" s="328">
        <v>28</v>
      </c>
      <c r="AA12" s="592" t="s">
        <v>533</v>
      </c>
      <c r="AB12" s="593"/>
      <c r="AC12" s="328">
        <v>85</v>
      </c>
      <c r="AD12" s="328">
        <v>69</v>
      </c>
    </row>
    <row r="13" spans="1:30" ht="17.100000000000001" customHeight="1" x14ac:dyDescent="0.15">
      <c r="A13" s="151" t="s">
        <v>530</v>
      </c>
      <c r="B13" s="578">
        <f>AVERAGE(B15:D26)</f>
        <v>1013.5916666666667</v>
      </c>
      <c r="C13" s="579"/>
      <c r="D13" s="579"/>
      <c r="E13" s="143">
        <f>AVERAGE(E15:E26)</f>
        <v>23.508333333333336</v>
      </c>
      <c r="F13" s="144">
        <f>MAX(F15:F26)</f>
        <v>33.1</v>
      </c>
      <c r="G13" s="145">
        <f>VLOOKUP($F$13,$F$15:$H$26,2,FALSE)</f>
        <v>7</v>
      </c>
      <c r="H13" s="145">
        <f>VLOOKUP($F$13,$F$15:$H$26,3,FALSE)</f>
        <v>24</v>
      </c>
      <c r="I13" s="143">
        <f>MIN(I15:I26)</f>
        <v>9.3000000000000007</v>
      </c>
      <c r="J13" s="145">
        <f>VLOOKUP($I$13,$I$15:$K$26,2,FALSE)</f>
        <v>1</v>
      </c>
      <c r="K13" s="145">
        <f>VLOOKUP($I$13,$I$15:$K$25,3,FALSE)</f>
        <v>13</v>
      </c>
      <c r="L13" s="145">
        <f>AVERAGE(L15:L26)</f>
        <v>74.25</v>
      </c>
      <c r="M13" s="145">
        <f>MIN(M15:M26)</f>
        <v>30</v>
      </c>
      <c r="N13" s="145">
        <f>VLOOKUP($M$13,$M$15:$O$26,2,FALSE)</f>
        <v>3</v>
      </c>
      <c r="O13" s="145">
        <f>VLOOKUP($M$13,$M$15:$O$26,3,FALSE)</f>
        <v>13</v>
      </c>
      <c r="P13" s="45"/>
      <c r="Q13" s="329">
        <f>SUM(Q15:Q26)</f>
        <v>2469.5</v>
      </c>
      <c r="R13" s="330">
        <f>MAX(R15:R26)</f>
        <v>184</v>
      </c>
      <c r="S13" s="331">
        <f>VLOOKUP($R$13,$R$15:$T$26,2,FALSE)</f>
        <v>9</v>
      </c>
      <c r="T13" s="331">
        <f>VLOOKUP($R$13,$R$15:$T$26,3,FALSE)</f>
        <v>29</v>
      </c>
      <c r="U13" s="332">
        <f>(SUM(U15:U26))/12</f>
        <v>5.291666666666667</v>
      </c>
      <c r="V13" s="330">
        <f>MAX(V15:V26)</f>
        <v>34</v>
      </c>
      <c r="W13" s="591" t="str">
        <f>VLOOKUP(V$13,V$15:Z$26,2,FALSE)</f>
        <v>西南西</v>
      </c>
      <c r="X13" s="591"/>
      <c r="Y13" s="331">
        <f>VLOOKUP(V$13,V$15:Z$26,4,FALSE)</f>
        <v>9</v>
      </c>
      <c r="Z13" s="331">
        <f>VLOOKUP(V$13,V$15:Z$26,5,FALSE)</f>
        <v>29</v>
      </c>
      <c r="AA13" s="594" t="s">
        <v>565</v>
      </c>
      <c r="AB13" s="595"/>
      <c r="AC13" s="331">
        <f>SUM(AC15:AC26)</f>
        <v>99</v>
      </c>
      <c r="AD13" s="331">
        <f>SUM(AD15:AD26)</f>
        <v>125</v>
      </c>
    </row>
    <row r="14" spans="1:30" ht="17.100000000000001" customHeight="1" x14ac:dyDescent="0.15">
      <c r="A14" s="147"/>
      <c r="B14" s="580"/>
      <c r="C14" s="581"/>
      <c r="D14" s="581"/>
      <c r="E14" s="13"/>
      <c r="F14" s="13"/>
      <c r="G14" s="146"/>
      <c r="H14" s="14"/>
      <c r="I14" s="13"/>
      <c r="J14" s="14"/>
      <c r="K14" s="14"/>
      <c r="L14" s="15"/>
      <c r="M14" s="16"/>
      <c r="N14" s="16"/>
      <c r="O14" s="16"/>
      <c r="P14" s="45"/>
      <c r="Q14" s="320"/>
      <c r="R14" s="320"/>
      <c r="S14" s="320"/>
      <c r="T14" s="320"/>
      <c r="U14" s="320"/>
      <c r="V14" s="320"/>
      <c r="W14" s="320"/>
      <c r="X14" s="320"/>
      <c r="Y14" s="320"/>
      <c r="Z14" s="320"/>
      <c r="AA14" s="320"/>
      <c r="AB14" s="320"/>
      <c r="AC14" s="320"/>
      <c r="AD14" s="320"/>
    </row>
    <row r="15" spans="1:30" ht="17.100000000000001" customHeight="1" x14ac:dyDescent="0.15">
      <c r="A15" s="142" t="s">
        <v>531</v>
      </c>
      <c r="B15" s="574">
        <v>1019.4</v>
      </c>
      <c r="C15" s="574"/>
      <c r="D15" s="574"/>
      <c r="E15" s="13">
        <v>17.2</v>
      </c>
      <c r="F15" s="13">
        <v>24.1</v>
      </c>
      <c r="G15" s="14">
        <v>1</v>
      </c>
      <c r="H15" s="136">
        <v>8</v>
      </c>
      <c r="I15" s="13">
        <v>9.3000000000000007</v>
      </c>
      <c r="J15" s="14">
        <v>1</v>
      </c>
      <c r="K15" s="14">
        <v>13</v>
      </c>
      <c r="L15" s="15">
        <v>67</v>
      </c>
      <c r="M15" s="136">
        <v>36</v>
      </c>
      <c r="N15" s="14">
        <v>1</v>
      </c>
      <c r="O15" s="136">
        <v>11</v>
      </c>
      <c r="P15" s="148"/>
      <c r="Q15" s="314">
        <v>150.5</v>
      </c>
      <c r="R15" s="314">
        <v>36</v>
      </c>
      <c r="S15" s="315">
        <v>1</v>
      </c>
      <c r="T15" s="315">
        <v>8</v>
      </c>
      <c r="U15" s="316">
        <v>5.5</v>
      </c>
      <c r="V15" s="316">
        <v>12.5</v>
      </c>
      <c r="W15" s="596" t="s">
        <v>555</v>
      </c>
      <c r="X15" s="596"/>
      <c r="Y15" s="315">
        <v>1</v>
      </c>
      <c r="Z15" s="315">
        <v>28</v>
      </c>
      <c r="AA15" s="596" t="s">
        <v>553</v>
      </c>
      <c r="AB15" s="596"/>
      <c r="AC15" s="317">
        <v>14</v>
      </c>
      <c r="AD15" s="333">
        <v>1</v>
      </c>
    </row>
    <row r="16" spans="1:30" ht="17.100000000000001" customHeight="1" x14ac:dyDescent="0.15">
      <c r="A16" s="142" t="s">
        <v>427</v>
      </c>
      <c r="B16" s="574">
        <v>1019.7</v>
      </c>
      <c r="C16" s="574"/>
      <c r="D16" s="574"/>
      <c r="E16" s="13">
        <v>16.899999999999999</v>
      </c>
      <c r="F16" s="13">
        <v>24.7</v>
      </c>
      <c r="G16" s="14">
        <v>2</v>
      </c>
      <c r="H16" s="136">
        <v>16</v>
      </c>
      <c r="I16" s="13">
        <v>9.6</v>
      </c>
      <c r="J16" s="14">
        <v>2</v>
      </c>
      <c r="K16" s="14">
        <v>14</v>
      </c>
      <c r="L16" s="15">
        <v>66</v>
      </c>
      <c r="M16" s="136">
        <v>36</v>
      </c>
      <c r="N16" s="14">
        <v>2</v>
      </c>
      <c r="O16" s="136">
        <v>6</v>
      </c>
      <c r="P16" s="149"/>
      <c r="Q16" s="314">
        <v>84</v>
      </c>
      <c r="R16" s="314">
        <v>33</v>
      </c>
      <c r="S16" s="315">
        <v>2</v>
      </c>
      <c r="T16" s="318">
        <v>1</v>
      </c>
      <c r="U16" s="316">
        <v>5.4</v>
      </c>
      <c r="V16" s="316">
        <v>12.2</v>
      </c>
      <c r="W16" s="529" t="s">
        <v>555</v>
      </c>
      <c r="X16" s="529"/>
      <c r="Y16" s="315">
        <v>2</v>
      </c>
      <c r="Z16" s="315">
        <v>11</v>
      </c>
      <c r="AA16" s="596" t="s">
        <v>555</v>
      </c>
      <c r="AB16" s="596"/>
      <c r="AC16" s="317">
        <v>8</v>
      </c>
      <c r="AD16" s="333">
        <v>4</v>
      </c>
    </row>
    <row r="17" spans="1:30" ht="17.100000000000001" customHeight="1" x14ac:dyDescent="0.15">
      <c r="A17" s="142" t="s">
        <v>384</v>
      </c>
      <c r="B17" s="574">
        <v>1017.3</v>
      </c>
      <c r="C17" s="574"/>
      <c r="D17" s="574"/>
      <c r="E17" s="13">
        <v>19.899999999999999</v>
      </c>
      <c r="F17" s="13">
        <v>27.4</v>
      </c>
      <c r="G17" s="14">
        <v>3</v>
      </c>
      <c r="H17" s="17">
        <v>4</v>
      </c>
      <c r="I17" s="13">
        <v>12.8</v>
      </c>
      <c r="J17" s="14">
        <v>3</v>
      </c>
      <c r="K17" s="14">
        <v>24</v>
      </c>
      <c r="L17" s="15">
        <v>67</v>
      </c>
      <c r="M17" s="136">
        <v>30</v>
      </c>
      <c r="N17" s="14">
        <v>3</v>
      </c>
      <c r="O17" s="136">
        <v>13</v>
      </c>
      <c r="P17" s="149"/>
      <c r="Q17" s="314">
        <v>100.5</v>
      </c>
      <c r="R17" s="314">
        <v>54</v>
      </c>
      <c r="S17" s="315">
        <v>3</v>
      </c>
      <c r="T17" s="315">
        <v>3</v>
      </c>
      <c r="U17" s="316">
        <v>5.2</v>
      </c>
      <c r="V17" s="316">
        <v>12.1</v>
      </c>
      <c r="W17" s="596" t="s">
        <v>567</v>
      </c>
      <c r="X17" s="596"/>
      <c r="Y17" s="315">
        <v>3</v>
      </c>
      <c r="Z17" s="315">
        <v>31</v>
      </c>
      <c r="AA17" s="596" t="s">
        <v>557</v>
      </c>
      <c r="AB17" s="596"/>
      <c r="AC17" s="317">
        <v>9</v>
      </c>
      <c r="AD17" s="333">
        <v>44</v>
      </c>
    </row>
    <row r="18" spans="1:30" ht="17.100000000000001" customHeight="1" x14ac:dyDescent="0.15">
      <c r="A18" s="142" t="s">
        <v>385</v>
      </c>
      <c r="B18" s="574">
        <v>1016</v>
      </c>
      <c r="C18" s="574"/>
      <c r="D18" s="574"/>
      <c r="E18" s="13">
        <v>21.6</v>
      </c>
      <c r="F18" s="13">
        <v>28.4</v>
      </c>
      <c r="G18" s="14">
        <v>4</v>
      </c>
      <c r="H18" s="136">
        <v>30</v>
      </c>
      <c r="I18" s="13">
        <v>13.2</v>
      </c>
      <c r="J18" s="14">
        <v>4</v>
      </c>
      <c r="K18" s="14">
        <v>9</v>
      </c>
      <c r="L18" s="15">
        <v>72</v>
      </c>
      <c r="M18" s="136">
        <v>30</v>
      </c>
      <c r="N18" s="14">
        <v>4</v>
      </c>
      <c r="O18" s="136">
        <v>30</v>
      </c>
      <c r="P18" s="149"/>
      <c r="Q18" s="314">
        <v>126</v>
      </c>
      <c r="R18" s="314">
        <v>50</v>
      </c>
      <c r="S18" s="315">
        <v>4</v>
      </c>
      <c r="T18" s="315">
        <v>12</v>
      </c>
      <c r="U18" s="316">
        <v>4.9000000000000004</v>
      </c>
      <c r="V18" s="316">
        <v>14.1</v>
      </c>
      <c r="W18" s="529" t="s">
        <v>555</v>
      </c>
      <c r="X18" s="529"/>
      <c r="Y18" s="315">
        <v>4</v>
      </c>
      <c r="Z18" s="315">
        <v>7</v>
      </c>
      <c r="AA18" s="596" t="s">
        <v>559</v>
      </c>
      <c r="AB18" s="596"/>
      <c r="AC18" s="317">
        <v>3</v>
      </c>
      <c r="AD18" s="333">
        <v>8</v>
      </c>
    </row>
    <row r="19" spans="1:30" ht="17.100000000000001" customHeight="1" x14ac:dyDescent="0.15">
      <c r="A19" s="142" t="s">
        <v>386</v>
      </c>
      <c r="B19" s="574">
        <v>1012</v>
      </c>
      <c r="C19" s="574"/>
      <c r="D19" s="574"/>
      <c r="E19" s="13">
        <v>25.6</v>
      </c>
      <c r="F19" s="13">
        <v>31.6</v>
      </c>
      <c r="G19" s="14">
        <v>5</v>
      </c>
      <c r="H19" s="136">
        <v>30</v>
      </c>
      <c r="I19" s="13">
        <v>16.7</v>
      </c>
      <c r="J19" s="14">
        <v>5</v>
      </c>
      <c r="K19" s="17">
        <v>3</v>
      </c>
      <c r="L19" s="15">
        <v>78</v>
      </c>
      <c r="M19" s="136">
        <v>31</v>
      </c>
      <c r="N19" s="14">
        <v>5</v>
      </c>
      <c r="O19" s="136">
        <v>4</v>
      </c>
      <c r="P19" s="149"/>
      <c r="Q19" s="314">
        <v>33</v>
      </c>
      <c r="R19" s="314">
        <v>15</v>
      </c>
      <c r="S19" s="315">
        <v>5</v>
      </c>
      <c r="T19" s="315">
        <v>21</v>
      </c>
      <c r="U19" s="316">
        <v>4.7</v>
      </c>
      <c r="V19" s="316">
        <v>12.6</v>
      </c>
      <c r="W19" s="529" t="s">
        <v>569</v>
      </c>
      <c r="X19" s="529"/>
      <c r="Y19" s="315">
        <v>5</v>
      </c>
      <c r="Z19" s="315">
        <v>8</v>
      </c>
      <c r="AA19" s="596" t="s">
        <v>561</v>
      </c>
      <c r="AB19" s="596"/>
      <c r="AC19" s="317">
        <v>5</v>
      </c>
      <c r="AD19" s="333">
        <v>8</v>
      </c>
    </row>
    <row r="20" spans="1:30" ht="17.100000000000001" customHeight="1" x14ac:dyDescent="0.15">
      <c r="A20" s="142" t="s">
        <v>387</v>
      </c>
      <c r="B20" s="574">
        <v>1007</v>
      </c>
      <c r="C20" s="574"/>
      <c r="D20" s="574"/>
      <c r="E20" s="13">
        <v>27.8</v>
      </c>
      <c r="F20" s="13">
        <v>32.9</v>
      </c>
      <c r="G20" s="14">
        <v>6</v>
      </c>
      <c r="H20" s="136">
        <v>29</v>
      </c>
      <c r="I20" s="13">
        <v>23.2</v>
      </c>
      <c r="J20" s="14">
        <v>6</v>
      </c>
      <c r="K20" s="14">
        <v>14</v>
      </c>
      <c r="L20" s="15">
        <v>82</v>
      </c>
      <c r="M20" s="136">
        <v>43</v>
      </c>
      <c r="N20" s="14">
        <v>6</v>
      </c>
      <c r="O20" s="136">
        <v>13</v>
      </c>
      <c r="P20" s="149"/>
      <c r="Q20" s="314">
        <v>218.5</v>
      </c>
      <c r="R20" s="314">
        <v>84.5</v>
      </c>
      <c r="S20" s="315">
        <v>6</v>
      </c>
      <c r="T20" s="315">
        <v>16</v>
      </c>
      <c r="U20" s="316">
        <v>5.2</v>
      </c>
      <c r="V20" s="316">
        <v>17.3</v>
      </c>
      <c r="W20" s="596" t="s">
        <v>571</v>
      </c>
      <c r="X20" s="596"/>
      <c r="Y20" s="315">
        <v>6</v>
      </c>
      <c r="Z20" s="319">
        <v>16</v>
      </c>
      <c r="AA20" s="529" t="s">
        <v>561</v>
      </c>
      <c r="AB20" s="529"/>
      <c r="AC20" s="317">
        <v>11</v>
      </c>
      <c r="AD20" s="333">
        <v>12</v>
      </c>
    </row>
    <row r="21" spans="1:30" ht="17.100000000000001" customHeight="1" x14ac:dyDescent="0.15">
      <c r="A21" s="142" t="s">
        <v>388</v>
      </c>
      <c r="B21" s="574">
        <v>1005.5</v>
      </c>
      <c r="C21" s="574"/>
      <c r="D21" s="574"/>
      <c r="E21" s="13">
        <v>28.3</v>
      </c>
      <c r="F21" s="13">
        <v>33.1</v>
      </c>
      <c r="G21" s="14">
        <v>7</v>
      </c>
      <c r="H21" s="17">
        <v>24</v>
      </c>
      <c r="I21" s="13">
        <v>24.5</v>
      </c>
      <c r="J21" s="14">
        <v>7</v>
      </c>
      <c r="K21" s="17">
        <v>4</v>
      </c>
      <c r="L21" s="15">
        <v>82</v>
      </c>
      <c r="M21" s="136">
        <v>52</v>
      </c>
      <c r="N21" s="14">
        <v>7</v>
      </c>
      <c r="O21" s="136">
        <v>20</v>
      </c>
      <c r="P21" s="149"/>
      <c r="Q21" s="314">
        <v>429</v>
      </c>
      <c r="R21" s="314">
        <v>149</v>
      </c>
      <c r="S21" s="315">
        <v>7</v>
      </c>
      <c r="T21" s="318">
        <v>2</v>
      </c>
      <c r="U21" s="316">
        <v>6.5</v>
      </c>
      <c r="V21" s="316">
        <v>21</v>
      </c>
      <c r="W21" s="529" t="s">
        <v>557</v>
      </c>
      <c r="X21" s="529"/>
      <c r="Y21" s="315">
        <v>7</v>
      </c>
      <c r="Z21" s="318">
        <v>10</v>
      </c>
      <c r="AA21" s="529" t="s">
        <v>557</v>
      </c>
      <c r="AB21" s="529"/>
      <c r="AC21" s="317">
        <v>12</v>
      </c>
      <c r="AD21" s="333">
        <v>7</v>
      </c>
    </row>
    <row r="22" spans="1:30" ht="17.100000000000001" customHeight="1" x14ac:dyDescent="0.15">
      <c r="A22" s="142" t="s">
        <v>389</v>
      </c>
      <c r="B22" s="574">
        <v>1004.7</v>
      </c>
      <c r="C22" s="574"/>
      <c r="D22" s="574"/>
      <c r="E22" s="13">
        <v>28.5</v>
      </c>
      <c r="F22" s="13">
        <v>32.4</v>
      </c>
      <c r="G22" s="14">
        <v>8</v>
      </c>
      <c r="H22" s="136">
        <v>3</v>
      </c>
      <c r="I22" s="13">
        <v>24.2</v>
      </c>
      <c r="J22" s="14">
        <v>8</v>
      </c>
      <c r="K22" s="14">
        <v>29</v>
      </c>
      <c r="L22" s="15">
        <v>82</v>
      </c>
      <c r="M22" s="136">
        <v>54</v>
      </c>
      <c r="N22" s="14">
        <v>8</v>
      </c>
      <c r="O22" s="136">
        <v>5</v>
      </c>
      <c r="P22" s="149"/>
      <c r="Q22" s="314">
        <v>310</v>
      </c>
      <c r="R22" s="314">
        <v>98.5</v>
      </c>
      <c r="S22" s="315">
        <v>8</v>
      </c>
      <c r="T22" s="315">
        <v>15</v>
      </c>
      <c r="U22" s="316">
        <v>5.4</v>
      </c>
      <c r="V22" s="316">
        <v>16.399999999999999</v>
      </c>
      <c r="W22" s="529" t="s">
        <v>561</v>
      </c>
      <c r="X22" s="529"/>
      <c r="Y22" s="315">
        <v>8</v>
      </c>
      <c r="Z22" s="315">
        <v>15</v>
      </c>
      <c r="AA22" s="529" t="s">
        <v>563</v>
      </c>
      <c r="AB22" s="529"/>
      <c r="AC22" s="317">
        <v>12</v>
      </c>
      <c r="AD22" s="333">
        <v>6</v>
      </c>
    </row>
    <row r="23" spans="1:30" ht="17.100000000000001" customHeight="1" x14ac:dyDescent="0.15">
      <c r="A23" s="142" t="s">
        <v>390</v>
      </c>
      <c r="B23" s="574">
        <v>1008.3</v>
      </c>
      <c r="C23" s="574"/>
      <c r="D23" s="574"/>
      <c r="E23" s="13">
        <v>28.4</v>
      </c>
      <c r="F23" s="13">
        <v>32.5</v>
      </c>
      <c r="G23" s="14">
        <v>9</v>
      </c>
      <c r="H23" s="17">
        <v>23</v>
      </c>
      <c r="I23" s="13">
        <v>24.8</v>
      </c>
      <c r="J23" s="14">
        <v>9</v>
      </c>
      <c r="K23" s="136">
        <v>30</v>
      </c>
      <c r="L23" s="15">
        <v>79</v>
      </c>
      <c r="M23" s="136">
        <v>51</v>
      </c>
      <c r="N23" s="14">
        <v>9</v>
      </c>
      <c r="O23" s="136">
        <v>30</v>
      </c>
      <c r="P23" s="149"/>
      <c r="Q23" s="314">
        <v>334.5</v>
      </c>
      <c r="R23" s="314">
        <v>184</v>
      </c>
      <c r="S23" s="315">
        <v>9</v>
      </c>
      <c r="T23" s="315">
        <v>29</v>
      </c>
      <c r="U23" s="316">
        <v>5.5</v>
      </c>
      <c r="V23" s="316">
        <v>34</v>
      </c>
      <c r="W23" s="529" t="s">
        <v>533</v>
      </c>
      <c r="X23" s="529"/>
      <c r="Y23" s="315">
        <v>9</v>
      </c>
      <c r="Z23" s="315">
        <v>29</v>
      </c>
      <c r="AA23" s="596" t="s">
        <v>559</v>
      </c>
      <c r="AB23" s="596"/>
      <c r="AC23" s="317">
        <v>8</v>
      </c>
      <c r="AD23" s="333">
        <v>12</v>
      </c>
    </row>
    <row r="24" spans="1:30" ht="17.100000000000001" customHeight="1" x14ac:dyDescent="0.15">
      <c r="A24" s="142" t="s">
        <v>391</v>
      </c>
      <c r="B24" s="574">
        <v>1014.5</v>
      </c>
      <c r="C24" s="574"/>
      <c r="D24" s="574"/>
      <c r="E24" s="13">
        <v>23.9</v>
      </c>
      <c r="F24" s="13">
        <v>28.3</v>
      </c>
      <c r="G24" s="14">
        <v>10</v>
      </c>
      <c r="H24" s="136">
        <v>23</v>
      </c>
      <c r="I24" s="13">
        <v>18.8</v>
      </c>
      <c r="J24" s="14">
        <v>10</v>
      </c>
      <c r="K24" s="14">
        <v>13</v>
      </c>
      <c r="L24" s="15">
        <v>72</v>
      </c>
      <c r="M24" s="136">
        <v>41</v>
      </c>
      <c r="N24" s="14">
        <v>10</v>
      </c>
      <c r="O24" s="136">
        <v>28</v>
      </c>
      <c r="P24" s="149"/>
      <c r="Q24" s="314">
        <v>375</v>
      </c>
      <c r="R24" s="314">
        <v>129.5</v>
      </c>
      <c r="S24" s="315">
        <v>10</v>
      </c>
      <c r="T24" s="315">
        <v>15</v>
      </c>
      <c r="U24" s="316">
        <v>5.2</v>
      </c>
      <c r="V24" s="316">
        <v>22.5</v>
      </c>
      <c r="W24" s="597" t="s">
        <v>563</v>
      </c>
      <c r="X24" s="597"/>
      <c r="Y24" s="315">
        <v>10</v>
      </c>
      <c r="Z24" s="315">
        <v>4</v>
      </c>
      <c r="AA24" s="596" t="s">
        <v>552</v>
      </c>
      <c r="AB24" s="596"/>
      <c r="AC24" s="317">
        <v>5</v>
      </c>
      <c r="AD24" s="333">
        <v>6</v>
      </c>
    </row>
    <row r="25" spans="1:30" ht="17.100000000000001" customHeight="1" x14ac:dyDescent="0.15">
      <c r="A25" s="142" t="s">
        <v>392</v>
      </c>
      <c r="B25" s="574">
        <v>1018.2</v>
      </c>
      <c r="C25" s="574"/>
      <c r="D25" s="574"/>
      <c r="E25" s="13">
        <v>23.1</v>
      </c>
      <c r="F25" s="13">
        <v>27.6</v>
      </c>
      <c r="G25" s="14">
        <v>11</v>
      </c>
      <c r="H25" s="17">
        <v>9</v>
      </c>
      <c r="I25" s="13">
        <v>18.899999999999999</v>
      </c>
      <c r="J25" s="14">
        <v>11</v>
      </c>
      <c r="K25" s="17">
        <v>23</v>
      </c>
      <c r="L25" s="15">
        <v>71</v>
      </c>
      <c r="M25" s="136">
        <v>40</v>
      </c>
      <c r="N25" s="14">
        <v>11</v>
      </c>
      <c r="O25" s="136">
        <v>20</v>
      </c>
      <c r="P25" s="149"/>
      <c r="Q25" s="314">
        <v>160.5</v>
      </c>
      <c r="R25" s="314">
        <v>60.5</v>
      </c>
      <c r="S25" s="315">
        <v>11</v>
      </c>
      <c r="T25" s="315">
        <v>3</v>
      </c>
      <c r="U25" s="316">
        <v>4.8</v>
      </c>
      <c r="V25" s="316">
        <v>12.2</v>
      </c>
      <c r="W25" s="529" t="s">
        <v>559</v>
      </c>
      <c r="X25" s="529"/>
      <c r="Y25" s="315">
        <v>11</v>
      </c>
      <c r="Z25" s="315">
        <v>3</v>
      </c>
      <c r="AA25" s="596" t="s">
        <v>552</v>
      </c>
      <c r="AB25" s="596"/>
      <c r="AC25" s="317">
        <v>4</v>
      </c>
      <c r="AD25" s="333">
        <v>10</v>
      </c>
    </row>
    <row r="26" spans="1:30" ht="17.100000000000001" customHeight="1" thickBot="1" x14ac:dyDescent="0.2">
      <c r="A26" s="152" t="s">
        <v>428</v>
      </c>
      <c r="B26" s="466">
        <v>1020.5</v>
      </c>
      <c r="C26" s="466"/>
      <c r="D26" s="466"/>
      <c r="E26" s="280">
        <v>20.9</v>
      </c>
      <c r="F26" s="280">
        <v>29.4</v>
      </c>
      <c r="G26" s="281">
        <v>12</v>
      </c>
      <c r="H26" s="282">
        <v>4</v>
      </c>
      <c r="I26" s="280">
        <v>13.2</v>
      </c>
      <c r="J26" s="281">
        <v>12</v>
      </c>
      <c r="K26" s="281">
        <v>29</v>
      </c>
      <c r="L26" s="283">
        <v>73</v>
      </c>
      <c r="M26" s="220">
        <v>39</v>
      </c>
      <c r="N26" s="281">
        <v>12</v>
      </c>
      <c r="O26" s="220">
        <v>15</v>
      </c>
      <c r="P26" s="149"/>
      <c r="Q26" s="314">
        <v>148</v>
      </c>
      <c r="R26" s="314">
        <v>59</v>
      </c>
      <c r="S26" s="315">
        <v>12</v>
      </c>
      <c r="T26" s="315">
        <v>26</v>
      </c>
      <c r="U26" s="316">
        <v>5.2</v>
      </c>
      <c r="V26" s="316">
        <v>12.2</v>
      </c>
      <c r="W26" s="529" t="s">
        <v>559</v>
      </c>
      <c r="X26" s="529"/>
      <c r="Y26" s="315">
        <v>12</v>
      </c>
      <c r="Z26" s="319">
        <v>10</v>
      </c>
      <c r="AA26" s="596" t="s">
        <v>552</v>
      </c>
      <c r="AB26" s="596"/>
      <c r="AC26" s="317">
        <v>8</v>
      </c>
      <c r="AD26" s="333">
        <v>7</v>
      </c>
    </row>
    <row r="27" spans="1:30" ht="17.100000000000001" customHeight="1" x14ac:dyDescent="0.15">
      <c r="A27" s="10" t="s">
        <v>260</v>
      </c>
      <c r="N27" s="79"/>
      <c r="O27" s="79"/>
      <c r="P27" s="60"/>
      <c r="Q27" s="306"/>
      <c r="R27" s="320"/>
      <c r="S27" s="320"/>
      <c r="T27" s="320"/>
      <c r="U27" s="320"/>
      <c r="V27" s="320"/>
      <c r="W27" s="320"/>
      <c r="X27" s="320"/>
      <c r="Y27" s="320"/>
      <c r="Z27" s="320"/>
      <c r="AA27" s="321"/>
      <c r="AB27" s="321"/>
      <c r="AC27" s="321"/>
      <c r="AD27" s="321" t="s">
        <v>276</v>
      </c>
    </row>
    <row r="28" spans="1:30" ht="17.100000000000001" customHeight="1" x14ac:dyDescent="0.15">
      <c r="A28" s="10" t="s">
        <v>452</v>
      </c>
      <c r="P28" s="78"/>
      <c r="Q28" s="306" t="s">
        <v>459</v>
      </c>
      <c r="R28" s="320"/>
      <c r="S28" s="320"/>
      <c r="T28" s="320"/>
      <c r="U28" s="320"/>
      <c r="V28" s="320"/>
      <c r="W28" s="320"/>
      <c r="X28" s="320"/>
      <c r="Y28" s="320"/>
      <c r="Z28" s="320"/>
      <c r="AA28" s="320"/>
      <c r="AB28" s="320"/>
      <c r="AC28" s="320"/>
      <c r="AD28" s="320"/>
    </row>
    <row r="29" spans="1:30" ht="18" customHeight="1" x14ac:dyDescent="0.15">
      <c r="A29" s="10" t="s">
        <v>456</v>
      </c>
      <c r="P29" s="80"/>
      <c r="Q29" s="306" t="s">
        <v>460</v>
      </c>
      <c r="R29" s="320"/>
      <c r="S29" s="320"/>
      <c r="T29" s="320"/>
      <c r="U29" s="320"/>
      <c r="V29" s="320"/>
      <c r="W29" s="320"/>
      <c r="X29" s="320"/>
      <c r="Y29" s="320"/>
      <c r="Z29" s="320"/>
      <c r="AA29" s="320"/>
      <c r="AB29" s="320"/>
      <c r="AC29" s="320"/>
      <c r="AD29" s="320"/>
    </row>
    <row r="30" spans="1:30" ht="15.75" customHeight="1" x14ac:dyDescent="0.15">
      <c r="A30" s="10" t="s">
        <v>457</v>
      </c>
      <c r="P30" s="78"/>
      <c r="Q30" s="306" t="s">
        <v>461</v>
      </c>
      <c r="R30" s="320"/>
      <c r="S30" s="320"/>
      <c r="T30" s="320"/>
      <c r="U30" s="320"/>
      <c r="V30" s="320"/>
      <c r="W30" s="320"/>
      <c r="X30" s="320"/>
      <c r="Y30" s="320"/>
      <c r="Z30" s="320"/>
      <c r="AA30" s="320"/>
      <c r="AB30" s="320"/>
      <c r="AC30" s="320"/>
      <c r="AD30" s="320"/>
    </row>
    <row r="31" spans="1:30" ht="15.75" customHeight="1" x14ac:dyDescent="0.15">
      <c r="A31" s="10" t="s">
        <v>453</v>
      </c>
      <c r="P31" s="78"/>
      <c r="Q31" s="306" t="s">
        <v>462</v>
      </c>
      <c r="R31" s="320"/>
      <c r="S31" s="320"/>
      <c r="T31" s="320"/>
      <c r="U31" s="320"/>
      <c r="V31" s="320"/>
      <c r="W31" s="320"/>
      <c r="X31" s="320"/>
      <c r="Y31" s="320"/>
      <c r="Z31" s="320"/>
      <c r="AA31" s="320"/>
      <c r="AB31" s="320"/>
      <c r="AC31" s="320"/>
      <c r="AD31" s="320"/>
    </row>
    <row r="32" spans="1:30" ht="15.75" customHeight="1" x14ac:dyDescent="0.15">
      <c r="A32" s="10" t="s">
        <v>454</v>
      </c>
      <c r="P32" s="78"/>
      <c r="Q32" s="306" t="s">
        <v>463</v>
      </c>
      <c r="R32" s="320"/>
      <c r="S32" s="320"/>
      <c r="T32" s="320"/>
      <c r="U32" s="320"/>
      <c r="V32" s="320"/>
      <c r="W32" s="320"/>
      <c r="X32" s="320"/>
      <c r="Y32" s="320"/>
      <c r="Z32" s="320"/>
      <c r="AA32" s="320"/>
      <c r="AB32" s="320"/>
      <c r="AC32" s="320"/>
      <c r="AD32" s="320"/>
    </row>
    <row r="33" spans="1:30" ht="15.75" customHeight="1" x14ac:dyDescent="0.15">
      <c r="A33" s="10"/>
      <c r="P33" s="78"/>
      <c r="Q33" s="320"/>
      <c r="R33" s="320"/>
      <c r="S33" s="320"/>
      <c r="T33" s="320"/>
      <c r="U33" s="320"/>
      <c r="V33" s="320"/>
      <c r="W33" s="320"/>
      <c r="X33" s="320"/>
      <c r="Y33" s="320"/>
      <c r="Z33" s="320"/>
      <c r="AA33" s="320"/>
      <c r="AB33" s="320"/>
      <c r="AC33" s="320"/>
      <c r="AD33" s="320"/>
    </row>
    <row r="34" spans="1:30" ht="15.75" customHeight="1" x14ac:dyDescent="0.15">
      <c r="A34" s="10"/>
      <c r="P34" s="78"/>
      <c r="Q34" s="320"/>
      <c r="R34" s="320"/>
      <c r="S34" s="320"/>
      <c r="T34" s="320"/>
      <c r="U34" s="320"/>
      <c r="V34" s="320"/>
      <c r="W34" s="320"/>
      <c r="X34" s="320"/>
      <c r="Y34" s="320"/>
      <c r="Z34" s="320"/>
      <c r="AA34" s="320"/>
      <c r="AB34" s="320"/>
      <c r="AC34" s="320"/>
      <c r="AD34" s="320"/>
    </row>
    <row r="35" spans="1:30" ht="17.100000000000001" customHeight="1" thickBot="1" x14ac:dyDescent="0.2">
      <c r="A35" s="34" t="s">
        <v>534</v>
      </c>
      <c r="B35" s="61"/>
      <c r="C35" s="61"/>
      <c r="D35" s="61"/>
      <c r="E35" s="61"/>
      <c r="F35" s="61"/>
      <c r="G35" s="61"/>
      <c r="H35" s="61"/>
      <c r="I35" s="34"/>
      <c r="J35" s="34"/>
      <c r="K35" s="34"/>
      <c r="L35" s="34"/>
      <c r="M35" s="34"/>
      <c r="N35" s="34"/>
      <c r="O35" s="84"/>
      <c r="P35" s="78"/>
      <c r="Q35" s="322" t="s">
        <v>607</v>
      </c>
      <c r="R35" s="322"/>
      <c r="S35" s="322"/>
      <c r="T35" s="322"/>
      <c r="U35" s="320"/>
      <c r="V35" s="320"/>
      <c r="W35" s="320"/>
      <c r="X35" s="320"/>
      <c r="Y35" s="320"/>
      <c r="Z35" s="320"/>
      <c r="AA35" s="320"/>
      <c r="AB35" s="320"/>
      <c r="AC35" s="320"/>
      <c r="AD35" s="321" t="s">
        <v>290</v>
      </c>
    </row>
    <row r="36" spans="1:30" ht="17.100000000000001" customHeight="1" x14ac:dyDescent="0.15">
      <c r="A36" s="90" t="s">
        <v>261</v>
      </c>
      <c r="B36" s="577" t="s">
        <v>262</v>
      </c>
      <c r="C36" s="577"/>
      <c r="D36" s="33" t="s">
        <v>263</v>
      </c>
      <c r="E36" s="33" t="s">
        <v>264</v>
      </c>
      <c r="F36" s="33" t="s">
        <v>265</v>
      </c>
      <c r="G36" s="33" t="s">
        <v>266</v>
      </c>
      <c r="H36" s="33" t="s">
        <v>267</v>
      </c>
      <c r="I36" s="33" t="s">
        <v>268</v>
      </c>
      <c r="J36" s="33" t="s">
        <v>269</v>
      </c>
      <c r="K36" s="33" t="s">
        <v>270</v>
      </c>
      <c r="L36" s="33" t="s">
        <v>271</v>
      </c>
      <c r="M36" s="33" t="s">
        <v>272</v>
      </c>
      <c r="N36" s="33" t="s">
        <v>273</v>
      </c>
      <c r="O36" s="87" t="s">
        <v>274</v>
      </c>
      <c r="P36" s="7"/>
      <c r="Q36" s="325" t="s">
        <v>35</v>
      </c>
      <c r="R36" s="334" t="s">
        <v>262</v>
      </c>
      <c r="S36" s="325" t="s">
        <v>263</v>
      </c>
      <c r="T36" s="325" t="s">
        <v>264</v>
      </c>
      <c r="U36" s="325" t="s">
        <v>265</v>
      </c>
      <c r="V36" s="325" t="s">
        <v>266</v>
      </c>
      <c r="W36" s="325" t="s">
        <v>267</v>
      </c>
      <c r="X36" s="325" t="s">
        <v>268</v>
      </c>
      <c r="Y36" s="325" t="s">
        <v>269</v>
      </c>
      <c r="Z36" s="325" t="s">
        <v>270</v>
      </c>
      <c r="AA36" s="325" t="s">
        <v>271</v>
      </c>
      <c r="AB36" s="325" t="s">
        <v>272</v>
      </c>
      <c r="AC36" s="325" t="s">
        <v>273</v>
      </c>
      <c r="AD36" s="325" t="s">
        <v>274</v>
      </c>
    </row>
    <row r="37" spans="1:30" ht="17.100000000000001" customHeight="1" x14ac:dyDescent="0.15">
      <c r="A37" s="559" t="s">
        <v>397</v>
      </c>
      <c r="B37" s="571">
        <f>SUM(D37:O38)</f>
        <v>29</v>
      </c>
      <c r="C37" s="571"/>
      <c r="D37" s="562">
        <v>1</v>
      </c>
      <c r="E37" s="562">
        <v>1</v>
      </c>
      <c r="F37" s="567">
        <v>1</v>
      </c>
      <c r="G37" s="567">
        <v>0</v>
      </c>
      <c r="H37" s="567">
        <v>0</v>
      </c>
      <c r="I37" s="562">
        <v>4</v>
      </c>
      <c r="J37" s="562">
        <v>5</v>
      </c>
      <c r="K37" s="562">
        <v>9</v>
      </c>
      <c r="L37" s="562">
        <v>4</v>
      </c>
      <c r="M37" s="562">
        <v>1</v>
      </c>
      <c r="N37" s="562">
        <v>3</v>
      </c>
      <c r="O37" s="533">
        <v>0</v>
      </c>
      <c r="P37" s="7"/>
      <c r="Q37" s="529" t="s">
        <v>291</v>
      </c>
      <c r="R37" s="530">
        <f>SUM(S37:AD37)</f>
        <v>206</v>
      </c>
      <c r="S37" s="527">
        <f>S54-S53</f>
        <v>8</v>
      </c>
      <c r="T37" s="527">
        <f t="shared" ref="T37:AD37" si="0">T54-T53</f>
        <v>16</v>
      </c>
      <c r="U37" s="527">
        <f t="shared" si="0"/>
        <v>22</v>
      </c>
      <c r="V37" s="527">
        <f t="shared" si="0"/>
        <v>15</v>
      </c>
      <c r="W37" s="527">
        <f t="shared" si="0"/>
        <v>23</v>
      </c>
      <c r="X37" s="527">
        <f t="shared" si="0"/>
        <v>12</v>
      </c>
      <c r="Y37" s="527">
        <f t="shared" si="0"/>
        <v>18</v>
      </c>
      <c r="Z37" s="527">
        <f t="shared" si="0"/>
        <v>19</v>
      </c>
      <c r="AA37" s="527">
        <f t="shared" si="0"/>
        <v>20</v>
      </c>
      <c r="AB37" s="527">
        <f t="shared" si="0"/>
        <v>17</v>
      </c>
      <c r="AC37" s="527">
        <f t="shared" si="0"/>
        <v>22</v>
      </c>
      <c r="AD37" s="527">
        <f t="shared" si="0"/>
        <v>14</v>
      </c>
    </row>
    <row r="38" spans="1:30" ht="30" customHeight="1" x14ac:dyDescent="0.15">
      <c r="A38" s="560"/>
      <c r="B38" s="572"/>
      <c r="C38" s="572"/>
      <c r="D38" s="562"/>
      <c r="E38" s="562"/>
      <c r="F38" s="568"/>
      <c r="G38" s="568"/>
      <c r="H38" s="568"/>
      <c r="I38" s="562"/>
      <c r="J38" s="562"/>
      <c r="K38" s="562"/>
      <c r="L38" s="562"/>
      <c r="M38" s="562"/>
      <c r="N38" s="562"/>
      <c r="O38" s="534"/>
      <c r="P38" s="7"/>
      <c r="Q38" s="529"/>
      <c r="R38" s="530"/>
      <c r="S38" s="527"/>
      <c r="T38" s="527"/>
      <c r="U38" s="527"/>
      <c r="V38" s="527"/>
      <c r="W38" s="527"/>
      <c r="X38" s="527"/>
      <c r="Y38" s="527"/>
      <c r="Z38" s="527"/>
      <c r="AA38" s="527"/>
      <c r="AB38" s="527"/>
      <c r="AC38" s="527"/>
      <c r="AD38" s="527"/>
    </row>
    <row r="39" spans="1:30" ht="6" customHeight="1" x14ac:dyDescent="0.15">
      <c r="A39" s="560"/>
      <c r="B39" s="565">
        <v>25.6</v>
      </c>
      <c r="C39" s="565"/>
      <c r="D39" s="563">
        <v>0.3</v>
      </c>
      <c r="E39" s="563">
        <v>0.1</v>
      </c>
      <c r="F39" s="563">
        <v>0.3</v>
      </c>
      <c r="G39" s="563">
        <v>0.6</v>
      </c>
      <c r="H39" s="563">
        <v>1.1000000000000001</v>
      </c>
      <c r="I39" s="563">
        <v>1.7</v>
      </c>
      <c r="J39" s="563">
        <v>3.6</v>
      </c>
      <c r="K39" s="563">
        <v>5.9</v>
      </c>
      <c r="L39" s="563">
        <v>4.8</v>
      </c>
      <c r="M39" s="563">
        <v>3.6</v>
      </c>
      <c r="N39" s="563">
        <v>2.2999999999999998</v>
      </c>
      <c r="O39" s="535">
        <v>1.2</v>
      </c>
      <c r="P39" s="7"/>
      <c r="Q39" s="529" t="s">
        <v>292</v>
      </c>
      <c r="R39" s="530">
        <f t="shared" ref="R39" si="1">SUM(S39:AD39)</f>
        <v>128</v>
      </c>
      <c r="S39" s="526">
        <v>14</v>
      </c>
      <c r="T39" s="526">
        <v>12</v>
      </c>
      <c r="U39" s="526">
        <v>8</v>
      </c>
      <c r="V39" s="526">
        <v>9</v>
      </c>
      <c r="W39" s="526">
        <v>4</v>
      </c>
      <c r="X39" s="526">
        <v>8</v>
      </c>
      <c r="Y39" s="526">
        <v>14</v>
      </c>
      <c r="Z39" s="526">
        <v>17</v>
      </c>
      <c r="AA39" s="526">
        <v>12</v>
      </c>
      <c r="AB39" s="528">
        <v>11</v>
      </c>
      <c r="AC39" s="528">
        <v>8</v>
      </c>
      <c r="AD39" s="528">
        <v>11</v>
      </c>
    </row>
    <row r="40" spans="1:30" ht="18" customHeight="1" x14ac:dyDescent="0.15">
      <c r="A40" s="561"/>
      <c r="B40" s="566"/>
      <c r="C40" s="566"/>
      <c r="D40" s="564"/>
      <c r="E40" s="564"/>
      <c r="F40" s="564"/>
      <c r="G40" s="564"/>
      <c r="H40" s="564"/>
      <c r="I40" s="564"/>
      <c r="J40" s="564"/>
      <c r="K40" s="564"/>
      <c r="L40" s="564"/>
      <c r="M40" s="564"/>
      <c r="N40" s="564"/>
      <c r="O40" s="536"/>
      <c r="P40" s="7"/>
      <c r="Q40" s="529"/>
      <c r="R40" s="530"/>
      <c r="S40" s="526"/>
      <c r="T40" s="526"/>
      <c r="U40" s="526"/>
      <c r="V40" s="526"/>
      <c r="W40" s="526"/>
      <c r="X40" s="526"/>
      <c r="Y40" s="526"/>
      <c r="Z40" s="526"/>
      <c r="AA40" s="526"/>
      <c r="AB40" s="528"/>
      <c r="AC40" s="528"/>
      <c r="AD40" s="528"/>
    </row>
    <row r="41" spans="1:30" ht="6" customHeight="1" x14ac:dyDescent="0.15">
      <c r="A41" s="555" t="s">
        <v>275</v>
      </c>
      <c r="B41" s="569">
        <v>12</v>
      </c>
      <c r="C41" s="569"/>
      <c r="D41" s="549">
        <v>0</v>
      </c>
      <c r="E41" s="549">
        <v>0</v>
      </c>
      <c r="F41" s="549">
        <v>0</v>
      </c>
      <c r="G41" s="549">
        <v>0</v>
      </c>
      <c r="H41" s="531">
        <v>0</v>
      </c>
      <c r="I41" s="547">
        <v>2</v>
      </c>
      <c r="J41" s="547">
        <v>4</v>
      </c>
      <c r="K41" s="569">
        <v>4</v>
      </c>
      <c r="L41" s="549">
        <v>2</v>
      </c>
      <c r="M41" s="547">
        <v>1</v>
      </c>
      <c r="N41" s="531">
        <v>0</v>
      </c>
      <c r="O41" s="541">
        <v>0</v>
      </c>
      <c r="P41" s="141"/>
      <c r="Q41" s="529" t="s">
        <v>429</v>
      </c>
      <c r="R41" s="530">
        <f t="shared" ref="R41" si="2">SUM(S41:AD41)</f>
        <v>16</v>
      </c>
      <c r="S41" s="537">
        <v>0</v>
      </c>
      <c r="T41" s="525">
        <v>0</v>
      </c>
      <c r="U41" s="525">
        <v>2</v>
      </c>
      <c r="V41" s="525">
        <v>3</v>
      </c>
      <c r="W41" s="525">
        <v>2</v>
      </c>
      <c r="X41" s="525">
        <v>1</v>
      </c>
      <c r="Y41" s="525">
        <v>0</v>
      </c>
      <c r="Z41" s="525">
        <v>3</v>
      </c>
      <c r="AA41" s="525">
        <v>2</v>
      </c>
      <c r="AB41" s="525">
        <v>2</v>
      </c>
      <c r="AC41" s="525">
        <v>0</v>
      </c>
      <c r="AD41" s="525">
        <v>1</v>
      </c>
    </row>
    <row r="42" spans="1:30" ht="18" customHeight="1" x14ac:dyDescent="0.15">
      <c r="A42" s="555"/>
      <c r="B42" s="573"/>
      <c r="C42" s="573"/>
      <c r="D42" s="550"/>
      <c r="E42" s="550"/>
      <c r="F42" s="550"/>
      <c r="G42" s="550"/>
      <c r="H42" s="532"/>
      <c r="I42" s="548"/>
      <c r="J42" s="548"/>
      <c r="K42" s="570"/>
      <c r="L42" s="550"/>
      <c r="M42" s="548"/>
      <c r="N42" s="532"/>
      <c r="O42" s="542"/>
      <c r="P42" s="141"/>
      <c r="Q42" s="529"/>
      <c r="R42" s="530"/>
      <c r="S42" s="537"/>
      <c r="T42" s="525"/>
      <c r="U42" s="525"/>
      <c r="V42" s="525"/>
      <c r="W42" s="525"/>
      <c r="X42" s="525"/>
      <c r="Y42" s="525"/>
      <c r="Z42" s="525"/>
      <c r="AA42" s="525"/>
      <c r="AB42" s="525"/>
      <c r="AC42" s="525"/>
      <c r="AD42" s="525"/>
    </row>
    <row r="43" spans="1:30" ht="6" customHeight="1" x14ac:dyDescent="0.15">
      <c r="A43" s="555"/>
      <c r="B43" s="551">
        <v>7.6</v>
      </c>
      <c r="C43" s="552"/>
      <c r="D43" s="539">
        <v>0</v>
      </c>
      <c r="E43" s="539">
        <v>0</v>
      </c>
      <c r="F43" s="539">
        <v>0</v>
      </c>
      <c r="G43" s="545">
        <v>0</v>
      </c>
      <c r="H43" s="543">
        <v>0.4</v>
      </c>
      <c r="I43" s="543">
        <v>0.6</v>
      </c>
      <c r="J43" s="543">
        <v>1.5</v>
      </c>
      <c r="K43" s="543">
        <v>2.2999999999999998</v>
      </c>
      <c r="L43" s="543">
        <v>1.7</v>
      </c>
      <c r="M43" s="543">
        <v>1</v>
      </c>
      <c r="N43" s="543">
        <v>0.3</v>
      </c>
      <c r="O43" s="557">
        <v>0.1</v>
      </c>
      <c r="P43" s="58"/>
      <c r="Q43" s="529" t="s">
        <v>430</v>
      </c>
      <c r="R43" s="530">
        <f t="shared" ref="R43" si="3">SUM(S43:AD43)</f>
        <v>2</v>
      </c>
      <c r="S43" s="525">
        <v>0</v>
      </c>
      <c r="T43" s="525">
        <v>0</v>
      </c>
      <c r="U43" s="525">
        <v>1</v>
      </c>
      <c r="V43" s="525">
        <v>0</v>
      </c>
      <c r="W43" s="525">
        <v>1</v>
      </c>
      <c r="X43" s="525">
        <v>0</v>
      </c>
      <c r="Y43" s="525">
        <v>0</v>
      </c>
      <c r="Z43" s="525">
        <v>0</v>
      </c>
      <c r="AA43" s="525">
        <v>0</v>
      </c>
      <c r="AB43" s="525">
        <v>0</v>
      </c>
      <c r="AC43" s="525">
        <v>0</v>
      </c>
      <c r="AD43" s="525">
        <v>0</v>
      </c>
    </row>
    <row r="44" spans="1:30" ht="18" customHeight="1" thickBot="1" x14ac:dyDescent="0.2">
      <c r="A44" s="556"/>
      <c r="B44" s="553"/>
      <c r="C44" s="554"/>
      <c r="D44" s="540"/>
      <c r="E44" s="540"/>
      <c r="F44" s="540"/>
      <c r="G44" s="546"/>
      <c r="H44" s="544"/>
      <c r="I44" s="544"/>
      <c r="J44" s="544"/>
      <c r="K44" s="544"/>
      <c r="L44" s="544"/>
      <c r="M44" s="544"/>
      <c r="N44" s="544"/>
      <c r="O44" s="558"/>
      <c r="P44" s="7"/>
      <c r="Q44" s="529"/>
      <c r="R44" s="530"/>
      <c r="S44" s="525"/>
      <c r="T44" s="525"/>
      <c r="U44" s="525"/>
      <c r="V44" s="525"/>
      <c r="W44" s="525"/>
      <c r="X44" s="525"/>
      <c r="Y44" s="525"/>
      <c r="Z44" s="525"/>
      <c r="AA44" s="525"/>
      <c r="AB44" s="525"/>
      <c r="AC44" s="525"/>
      <c r="AD44" s="525"/>
    </row>
    <row r="45" spans="1:30" ht="18.75" customHeight="1" x14ac:dyDescent="0.15">
      <c r="A45" s="10" t="s">
        <v>243</v>
      </c>
      <c r="B45" s="10"/>
      <c r="C45" s="10"/>
      <c r="D45" s="10"/>
      <c r="E45" s="10"/>
      <c r="F45" s="10"/>
      <c r="G45" s="10"/>
      <c r="H45" s="10"/>
      <c r="I45" s="10"/>
      <c r="J45" s="10"/>
      <c r="K45" s="10"/>
      <c r="L45" s="408" t="s">
        <v>276</v>
      </c>
      <c r="M45" s="408"/>
      <c r="N45" s="408"/>
      <c r="O45" s="408"/>
      <c r="P45" s="59"/>
      <c r="Q45" s="306" t="s">
        <v>243</v>
      </c>
      <c r="R45" s="320"/>
      <c r="S45" s="320"/>
      <c r="T45" s="320"/>
      <c r="U45" s="320"/>
      <c r="V45" s="320"/>
      <c r="W45" s="320"/>
      <c r="X45" s="320"/>
      <c r="Y45" s="320"/>
      <c r="Z45" s="320"/>
      <c r="AA45" s="320"/>
      <c r="AB45" s="320"/>
      <c r="AC45" s="306"/>
      <c r="AD45" s="321" t="s">
        <v>276</v>
      </c>
    </row>
    <row r="46" spans="1:30" ht="18" customHeight="1" x14ac:dyDescent="0.15">
      <c r="A46" s="538" t="s">
        <v>447</v>
      </c>
      <c r="B46" s="538"/>
      <c r="C46" s="538"/>
      <c r="D46" s="538"/>
      <c r="E46" s="538"/>
      <c r="F46" s="538"/>
      <c r="G46" s="538"/>
      <c r="H46" s="538"/>
      <c r="I46" s="538"/>
      <c r="J46" s="538"/>
      <c r="K46" s="538"/>
      <c r="L46" s="538"/>
      <c r="M46" s="538"/>
      <c r="N46" s="538"/>
      <c r="O46" s="538"/>
      <c r="P46" s="78"/>
      <c r="Q46" s="306" t="s">
        <v>421</v>
      </c>
      <c r="R46" s="320"/>
      <c r="S46" s="320"/>
      <c r="T46" s="320"/>
      <c r="U46" s="320"/>
      <c r="V46" s="320"/>
      <c r="W46" s="320"/>
      <c r="X46" s="320"/>
      <c r="Y46" s="320"/>
      <c r="Z46" s="320"/>
      <c r="AA46" s="320"/>
      <c r="AB46" s="320"/>
      <c r="AC46" s="320"/>
      <c r="AD46" s="320"/>
    </row>
    <row r="47" spans="1:30" ht="15" customHeight="1" x14ac:dyDescent="0.15">
      <c r="A47" s="46" t="s">
        <v>396</v>
      </c>
      <c r="B47" s="7"/>
      <c r="C47" s="7"/>
      <c r="D47" s="7"/>
      <c r="E47" s="7"/>
      <c r="F47" s="7"/>
      <c r="G47" s="7"/>
      <c r="H47" s="7"/>
      <c r="I47" s="7"/>
      <c r="J47" s="7"/>
      <c r="K47" s="7"/>
      <c r="L47" s="47"/>
      <c r="M47" s="7"/>
      <c r="N47" s="7"/>
      <c r="O47" s="7"/>
      <c r="P47" s="78"/>
      <c r="Q47" s="322" t="s">
        <v>522</v>
      </c>
      <c r="R47" s="320"/>
      <c r="S47" s="320"/>
      <c r="T47" s="320"/>
      <c r="U47" s="320"/>
      <c r="V47" s="320"/>
      <c r="W47" s="320"/>
      <c r="X47" s="320"/>
      <c r="Y47" s="320"/>
      <c r="Z47" s="320"/>
      <c r="AA47" s="320"/>
      <c r="AB47" s="320"/>
      <c r="AC47" s="320"/>
      <c r="AD47" s="320"/>
    </row>
    <row r="48" spans="1:30" ht="15" customHeight="1" x14ac:dyDescent="0.15">
      <c r="A48" s="538" t="s">
        <v>475</v>
      </c>
      <c r="B48" s="538"/>
      <c r="C48" s="538"/>
      <c r="D48" s="538"/>
      <c r="E48" s="538"/>
      <c r="F48" s="538"/>
      <c r="G48" s="538"/>
      <c r="H48" s="538"/>
      <c r="I48" s="538"/>
      <c r="J48" s="538"/>
      <c r="K48" s="538"/>
      <c r="L48" s="538"/>
      <c r="M48" s="538"/>
      <c r="N48" s="538"/>
      <c r="O48" s="538"/>
      <c r="P48" s="78"/>
      <c r="Q48" s="306" t="s">
        <v>422</v>
      </c>
      <c r="R48" s="320"/>
      <c r="S48" s="320"/>
      <c r="T48" s="320"/>
      <c r="U48" s="320"/>
      <c r="V48" s="320"/>
      <c r="W48" s="320"/>
      <c r="X48" s="320"/>
      <c r="Y48" s="320"/>
      <c r="Z48" s="320"/>
      <c r="AA48" s="320"/>
      <c r="AB48" s="320"/>
      <c r="AC48" s="320"/>
      <c r="AD48" s="320"/>
    </row>
    <row r="49" spans="1:30" ht="15" customHeight="1" x14ac:dyDescent="0.15">
      <c r="A49" s="538" t="s">
        <v>476</v>
      </c>
      <c r="B49" s="538"/>
      <c r="C49" s="538"/>
      <c r="D49" s="538"/>
      <c r="E49" s="538"/>
      <c r="F49" s="538"/>
      <c r="G49" s="538"/>
      <c r="H49" s="538"/>
      <c r="I49" s="538"/>
      <c r="J49" s="538"/>
      <c r="K49" s="538"/>
      <c r="L49" s="538"/>
      <c r="M49" s="538"/>
      <c r="N49" s="538"/>
      <c r="O49" s="538"/>
      <c r="P49" s="78"/>
      <c r="Q49" s="306" t="s">
        <v>431</v>
      </c>
      <c r="R49" s="320"/>
      <c r="S49" s="320"/>
      <c r="T49" s="320"/>
      <c r="U49" s="320"/>
      <c r="V49" s="320"/>
      <c r="W49" s="320"/>
      <c r="X49" s="320"/>
      <c r="Y49" s="320"/>
      <c r="Z49" s="320"/>
      <c r="AA49" s="320"/>
      <c r="AB49" s="320"/>
      <c r="AC49" s="320"/>
      <c r="AD49" s="320"/>
    </row>
    <row r="50" spans="1:30" ht="15" customHeight="1" x14ac:dyDescent="0.15">
      <c r="A50" s="445" t="s">
        <v>446</v>
      </c>
      <c r="B50" s="445"/>
      <c r="C50" s="445"/>
      <c r="D50" s="445"/>
      <c r="E50" s="445"/>
      <c r="F50" s="445"/>
      <c r="G50" s="445"/>
      <c r="H50" s="445"/>
      <c r="I50" s="445"/>
      <c r="J50" s="445"/>
      <c r="K50" s="445"/>
      <c r="L50" s="445"/>
      <c r="M50" s="445"/>
      <c r="N50" s="445"/>
      <c r="O50" s="445"/>
      <c r="P50" s="78"/>
      <c r="Q50" s="306" t="s">
        <v>432</v>
      </c>
      <c r="R50" s="320"/>
      <c r="S50" s="320"/>
      <c r="T50" s="320"/>
      <c r="U50" s="320"/>
      <c r="V50" s="320"/>
      <c r="W50" s="320"/>
      <c r="X50" s="320"/>
      <c r="Y50" s="320"/>
      <c r="Z50" s="320"/>
      <c r="AA50" s="320"/>
      <c r="AB50" s="320"/>
      <c r="AC50" s="320"/>
      <c r="AD50" s="320"/>
    </row>
    <row r="51" spans="1:30" ht="15" customHeight="1" x14ac:dyDescent="0.15">
      <c r="P51" s="78"/>
      <c r="Q51" s="320"/>
      <c r="R51" s="320"/>
      <c r="S51" s="320"/>
      <c r="T51" s="320"/>
      <c r="U51" s="320"/>
      <c r="V51" s="320"/>
      <c r="W51" s="320"/>
      <c r="X51" s="320"/>
      <c r="Y51" s="320"/>
      <c r="Z51" s="320"/>
      <c r="AA51" s="320"/>
      <c r="AB51" s="320"/>
      <c r="AC51" s="320"/>
      <c r="AD51" s="320"/>
    </row>
    <row r="52" spans="1:30" ht="17.100000000000001" customHeight="1" x14ac:dyDescent="0.15">
      <c r="Q52" s="320"/>
      <c r="R52" s="320"/>
      <c r="S52" s="325" t="s">
        <v>512</v>
      </c>
      <c r="T52" s="325" t="s">
        <v>513</v>
      </c>
      <c r="U52" s="325" t="s">
        <v>514</v>
      </c>
      <c r="V52" s="325" t="s">
        <v>515</v>
      </c>
      <c r="W52" s="325" t="s">
        <v>516</v>
      </c>
      <c r="X52" s="325" t="s">
        <v>517</v>
      </c>
      <c r="Y52" s="325" t="s">
        <v>518</v>
      </c>
      <c r="Z52" s="325" t="s">
        <v>519</v>
      </c>
      <c r="AA52" s="325" t="s">
        <v>520</v>
      </c>
      <c r="AB52" s="325" t="s">
        <v>272</v>
      </c>
      <c r="AC52" s="325" t="s">
        <v>273</v>
      </c>
      <c r="AD52" s="325" t="s">
        <v>274</v>
      </c>
    </row>
    <row r="53" spans="1:30" ht="17.100000000000001" customHeight="1" x14ac:dyDescent="0.15">
      <c r="Q53" s="320"/>
      <c r="R53" s="335" t="s">
        <v>511</v>
      </c>
      <c r="S53" s="336">
        <v>23</v>
      </c>
      <c r="T53" s="336">
        <v>12</v>
      </c>
      <c r="U53" s="336">
        <v>9</v>
      </c>
      <c r="V53" s="336">
        <v>15</v>
      </c>
      <c r="W53" s="336">
        <v>8</v>
      </c>
      <c r="X53" s="336">
        <v>18</v>
      </c>
      <c r="Y53" s="336">
        <v>13</v>
      </c>
      <c r="Z53" s="336">
        <v>12</v>
      </c>
      <c r="AA53" s="336">
        <v>10</v>
      </c>
      <c r="AB53" s="336">
        <v>14</v>
      </c>
      <c r="AC53" s="336">
        <v>8</v>
      </c>
      <c r="AD53" s="336">
        <v>17</v>
      </c>
    </row>
    <row r="54" spans="1:30" ht="17.100000000000001" customHeight="1" x14ac:dyDescent="0.15">
      <c r="Q54" s="320"/>
      <c r="R54" s="320" t="s">
        <v>510</v>
      </c>
      <c r="S54" s="336">
        <v>31</v>
      </c>
      <c r="T54" s="336">
        <v>28</v>
      </c>
      <c r="U54" s="336">
        <v>31</v>
      </c>
      <c r="V54" s="336">
        <v>30</v>
      </c>
      <c r="W54" s="336">
        <v>31</v>
      </c>
      <c r="X54" s="336">
        <v>30</v>
      </c>
      <c r="Y54" s="336">
        <v>31</v>
      </c>
      <c r="Z54" s="336">
        <v>31</v>
      </c>
      <c r="AA54" s="336">
        <v>30</v>
      </c>
      <c r="AB54" s="336">
        <v>31</v>
      </c>
      <c r="AC54" s="336">
        <v>30</v>
      </c>
      <c r="AD54" s="336">
        <v>31</v>
      </c>
    </row>
  </sheetData>
  <sheetProtection sheet="1" objects="1" scenarios="1"/>
  <mergeCells count="183">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12:X12"/>
    <mergeCell ref="AA12:AB12"/>
    <mergeCell ref="W13:X13"/>
    <mergeCell ref="AA13:AB13"/>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6"/>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55"/>
  <sheetViews>
    <sheetView view="pageBreakPreview" zoomScale="90" zoomScaleNormal="90" zoomScaleSheetLayoutView="90" workbookViewId="0">
      <pane ySplit="7" topLeftCell="A8" activePane="bottomLeft" state="frozen"/>
      <selection activeCell="F21" sqref="F21"/>
      <selection pane="bottomLeft" activeCell="O1" sqref="A1:O1048576"/>
    </sheetView>
  </sheetViews>
  <sheetFormatPr defaultRowHeight="17.100000000000001" customHeight="1" x14ac:dyDescent="0.15"/>
  <cols>
    <col min="1" max="1" width="11.125" style="63" hidden="1" customWidth="1"/>
    <col min="2" max="2" width="3.375" style="63" hidden="1" customWidth="1"/>
    <col min="3" max="3" width="4.375" style="63" hidden="1" customWidth="1"/>
    <col min="4" max="4" width="6" style="63" hidden="1" customWidth="1"/>
    <col min="5" max="5" width="6.25" style="63" hidden="1" customWidth="1"/>
    <col min="6" max="6" width="7.625" style="63" hidden="1" customWidth="1"/>
    <col min="7" max="8" width="5.875" style="63" hidden="1" customWidth="1"/>
    <col min="9" max="9" width="6.125" style="63" hidden="1" customWidth="1"/>
    <col min="10" max="15" width="5.875" style="63" hidden="1" customWidth="1"/>
    <col min="16" max="16" width="0.875" style="63" customWidth="1"/>
    <col min="17" max="17" width="9.625" style="63" customWidth="1"/>
    <col min="18" max="18" width="7.125" style="63" customWidth="1"/>
    <col min="19" max="28" width="6.125" style="63" customWidth="1"/>
    <col min="29" max="30" width="6.625" style="63" customWidth="1"/>
    <col min="31" max="16384" width="9" style="63"/>
  </cols>
  <sheetData>
    <row r="1" spans="1:30" ht="5.0999999999999996" customHeight="1" x14ac:dyDescent="0.15">
      <c r="A1" s="7"/>
      <c r="B1" s="78"/>
      <c r="C1" s="78"/>
      <c r="D1" s="78"/>
      <c r="E1" s="78"/>
      <c r="F1" s="78"/>
      <c r="G1" s="78"/>
      <c r="H1" s="78"/>
      <c r="I1" s="78"/>
      <c r="J1" s="78"/>
      <c r="K1" s="78"/>
      <c r="L1" s="78"/>
      <c r="M1" s="78"/>
      <c r="N1" s="78"/>
      <c r="O1" s="78"/>
      <c r="P1" s="78"/>
      <c r="Q1" s="10"/>
      <c r="AD1" s="11"/>
    </row>
    <row r="2" spans="1:30" ht="15" customHeight="1" thickBot="1" x14ac:dyDescent="0.2">
      <c r="A2" s="306" t="s">
        <v>245</v>
      </c>
      <c r="B2" s="320"/>
      <c r="C2" s="320"/>
      <c r="D2" s="320"/>
      <c r="E2" s="320"/>
      <c r="F2" s="320"/>
      <c r="G2" s="320"/>
      <c r="H2" s="320"/>
      <c r="I2" s="320"/>
      <c r="J2" s="320"/>
      <c r="K2" s="320"/>
      <c r="L2" s="320"/>
      <c r="M2" s="320"/>
      <c r="N2" s="320"/>
      <c r="O2" s="320"/>
      <c r="P2" s="78"/>
      <c r="Q2" s="10"/>
      <c r="AD2" s="11" t="s">
        <v>277</v>
      </c>
    </row>
    <row r="3" spans="1:30" ht="14.25" customHeight="1" x14ac:dyDescent="0.15">
      <c r="A3" s="349" t="s">
        <v>246</v>
      </c>
      <c r="B3" s="629" t="s">
        <v>247</v>
      </c>
      <c r="C3" s="629"/>
      <c r="D3" s="629"/>
      <c r="E3" s="529" t="s">
        <v>248</v>
      </c>
      <c r="F3" s="529"/>
      <c r="G3" s="529"/>
      <c r="H3" s="529"/>
      <c r="I3" s="529"/>
      <c r="J3" s="529"/>
      <c r="K3" s="529"/>
      <c r="L3" s="529" t="s">
        <v>249</v>
      </c>
      <c r="M3" s="529"/>
      <c r="N3" s="529"/>
      <c r="O3" s="529"/>
      <c r="P3" s="347"/>
      <c r="Q3" s="417" t="s">
        <v>278</v>
      </c>
      <c r="R3" s="452"/>
      <c r="S3" s="452"/>
      <c r="T3" s="452"/>
      <c r="U3" s="452" t="s">
        <v>279</v>
      </c>
      <c r="V3" s="452"/>
      <c r="W3" s="452"/>
      <c r="X3" s="452"/>
      <c r="Y3" s="452"/>
      <c r="Z3" s="452"/>
      <c r="AA3" s="481" t="s">
        <v>280</v>
      </c>
      <c r="AB3" s="481"/>
      <c r="AC3" s="611" t="s">
        <v>380</v>
      </c>
      <c r="AD3" s="132" t="s">
        <v>281</v>
      </c>
    </row>
    <row r="4" spans="1:30" ht="14.25" customHeight="1" x14ac:dyDescent="0.15">
      <c r="A4" s="349"/>
      <c r="B4" s="629"/>
      <c r="C4" s="629"/>
      <c r="D4" s="629"/>
      <c r="E4" s="529"/>
      <c r="F4" s="529"/>
      <c r="G4" s="529"/>
      <c r="H4" s="529"/>
      <c r="I4" s="529"/>
      <c r="J4" s="529"/>
      <c r="K4" s="529"/>
      <c r="L4" s="529"/>
      <c r="M4" s="529"/>
      <c r="N4" s="529"/>
      <c r="O4" s="529"/>
      <c r="P4" s="348"/>
      <c r="Q4" s="620"/>
      <c r="R4" s="412"/>
      <c r="S4" s="412"/>
      <c r="T4" s="412"/>
      <c r="U4" s="412"/>
      <c r="V4" s="412"/>
      <c r="W4" s="412"/>
      <c r="X4" s="412"/>
      <c r="Y4" s="412"/>
      <c r="Z4" s="412"/>
      <c r="AA4" s="401"/>
      <c r="AB4" s="401"/>
      <c r="AC4" s="612"/>
      <c r="AD4" s="134" t="s">
        <v>282</v>
      </c>
    </row>
    <row r="5" spans="1:30" ht="14.25" customHeight="1" x14ac:dyDescent="0.15">
      <c r="A5" s="306"/>
      <c r="B5" s="529" t="s">
        <v>250</v>
      </c>
      <c r="C5" s="529"/>
      <c r="D5" s="529"/>
      <c r="E5" s="529" t="s">
        <v>251</v>
      </c>
      <c r="F5" s="529" t="s">
        <v>252</v>
      </c>
      <c r="G5" s="529"/>
      <c r="H5" s="529"/>
      <c r="I5" s="529" t="s">
        <v>253</v>
      </c>
      <c r="J5" s="529"/>
      <c r="K5" s="529"/>
      <c r="L5" s="529" t="s">
        <v>251</v>
      </c>
      <c r="M5" s="529" t="s">
        <v>254</v>
      </c>
      <c r="N5" s="529"/>
      <c r="O5" s="529"/>
      <c r="P5" s="303"/>
      <c r="Q5" s="620" t="s">
        <v>423</v>
      </c>
      <c r="R5" s="621" t="s">
        <v>424</v>
      </c>
      <c r="S5" s="622"/>
      <c r="T5" s="623"/>
      <c r="U5" s="412" t="s">
        <v>251</v>
      </c>
      <c r="V5" s="412" t="s">
        <v>283</v>
      </c>
      <c r="W5" s="412"/>
      <c r="X5" s="412"/>
      <c r="Y5" s="412"/>
      <c r="Z5" s="412"/>
      <c r="AA5" s="401"/>
      <c r="AB5" s="401"/>
      <c r="AC5" s="612"/>
      <c r="AD5" s="402" t="s">
        <v>284</v>
      </c>
    </row>
    <row r="6" spans="1:30" ht="14.25" customHeight="1" x14ac:dyDescent="0.15">
      <c r="A6" s="306"/>
      <c r="B6" s="529"/>
      <c r="C6" s="529"/>
      <c r="D6" s="529"/>
      <c r="E6" s="529"/>
      <c r="F6" s="529"/>
      <c r="G6" s="529"/>
      <c r="H6" s="529"/>
      <c r="I6" s="529"/>
      <c r="J6" s="529"/>
      <c r="K6" s="529"/>
      <c r="L6" s="529"/>
      <c r="M6" s="529"/>
      <c r="N6" s="529"/>
      <c r="O6" s="529"/>
      <c r="P6" s="303"/>
      <c r="Q6" s="620"/>
      <c r="R6" s="624"/>
      <c r="S6" s="625"/>
      <c r="T6" s="626"/>
      <c r="U6" s="412"/>
      <c r="V6" s="412"/>
      <c r="W6" s="412"/>
      <c r="X6" s="412"/>
      <c r="Y6" s="412"/>
      <c r="Z6" s="412"/>
      <c r="AA6" s="486" t="s">
        <v>285</v>
      </c>
      <c r="AB6" s="486"/>
      <c r="AC6" s="612"/>
      <c r="AD6" s="402"/>
    </row>
    <row r="7" spans="1:30" ht="28.5" customHeight="1" x14ac:dyDescent="0.15">
      <c r="A7" s="306" t="s">
        <v>255</v>
      </c>
      <c r="B7" s="529"/>
      <c r="C7" s="529"/>
      <c r="D7" s="529"/>
      <c r="E7" s="529"/>
      <c r="F7" s="325" t="s">
        <v>256</v>
      </c>
      <c r="G7" s="325" t="s">
        <v>257</v>
      </c>
      <c r="H7" s="325" t="s">
        <v>258</v>
      </c>
      <c r="I7" s="325" t="s">
        <v>256</v>
      </c>
      <c r="J7" s="325" t="s">
        <v>257</v>
      </c>
      <c r="K7" s="325" t="s">
        <v>258</v>
      </c>
      <c r="L7" s="529"/>
      <c r="M7" s="325" t="s">
        <v>259</v>
      </c>
      <c r="N7" s="325" t="s">
        <v>257</v>
      </c>
      <c r="O7" s="325" t="s">
        <v>258</v>
      </c>
      <c r="P7" s="348"/>
      <c r="Q7" s="620"/>
      <c r="R7" s="44" t="s">
        <v>286</v>
      </c>
      <c r="S7" s="133" t="s">
        <v>425</v>
      </c>
      <c r="T7" s="133" t="s">
        <v>426</v>
      </c>
      <c r="U7" s="412"/>
      <c r="V7" s="138" t="s">
        <v>287</v>
      </c>
      <c r="W7" s="412" t="s">
        <v>288</v>
      </c>
      <c r="X7" s="412"/>
      <c r="Y7" s="138" t="s">
        <v>257</v>
      </c>
      <c r="Z7" s="138" t="s">
        <v>258</v>
      </c>
      <c r="AA7" s="486"/>
      <c r="AB7" s="486"/>
      <c r="AC7" s="612"/>
      <c r="AD7" s="134" t="s">
        <v>289</v>
      </c>
    </row>
    <row r="8" spans="1:30" ht="17.100000000000001" customHeight="1" x14ac:dyDescent="0.15">
      <c r="A8" s="350" t="s">
        <v>504</v>
      </c>
      <c r="B8" s="637">
        <v>1014.1</v>
      </c>
      <c r="C8" s="637"/>
      <c r="D8" s="637"/>
      <c r="E8" s="326">
        <v>23.3</v>
      </c>
      <c r="F8" s="326">
        <v>34.799999999999997</v>
      </c>
      <c r="G8" s="337">
        <v>8</v>
      </c>
      <c r="H8" s="318">
        <v>2</v>
      </c>
      <c r="I8" s="326">
        <v>10.3</v>
      </c>
      <c r="J8" s="318">
        <v>12</v>
      </c>
      <c r="K8" s="318">
        <v>28</v>
      </c>
      <c r="L8" s="328">
        <v>73</v>
      </c>
      <c r="M8" s="319">
        <v>34</v>
      </c>
      <c r="N8" s="319">
        <v>11</v>
      </c>
      <c r="O8" s="319">
        <v>20</v>
      </c>
      <c r="P8" s="45"/>
      <c r="Q8" s="100">
        <v>2071</v>
      </c>
      <c r="R8" s="101">
        <v>204</v>
      </c>
      <c r="S8" s="102">
        <v>5</v>
      </c>
      <c r="T8" s="102">
        <v>23</v>
      </c>
      <c r="U8" s="101">
        <v>5.3</v>
      </c>
      <c r="V8" s="101">
        <v>22</v>
      </c>
      <c r="W8" s="168" t="s">
        <v>400</v>
      </c>
      <c r="X8" s="168"/>
      <c r="Y8" s="102">
        <v>10</v>
      </c>
      <c r="Z8" s="102">
        <v>5</v>
      </c>
      <c r="AA8" s="168" t="s">
        <v>402</v>
      </c>
      <c r="AB8" s="168"/>
      <c r="AC8" s="102">
        <v>101</v>
      </c>
      <c r="AD8" s="137">
        <v>73</v>
      </c>
    </row>
    <row r="9" spans="1:30" ht="17.100000000000001" customHeight="1" x14ac:dyDescent="0.15">
      <c r="A9" s="350" t="s">
        <v>529</v>
      </c>
      <c r="B9" s="637">
        <v>1013.9</v>
      </c>
      <c r="C9" s="637"/>
      <c r="D9" s="637"/>
      <c r="E9" s="326">
        <v>23.1</v>
      </c>
      <c r="F9" s="326">
        <v>33.9</v>
      </c>
      <c r="G9" s="337">
        <v>7</v>
      </c>
      <c r="H9" s="318">
        <v>6</v>
      </c>
      <c r="I9" s="326">
        <v>10.6</v>
      </c>
      <c r="J9" s="318">
        <v>1</v>
      </c>
      <c r="K9" s="318">
        <v>2</v>
      </c>
      <c r="L9" s="328">
        <v>73</v>
      </c>
      <c r="M9" s="319">
        <v>32</v>
      </c>
      <c r="N9" s="319">
        <v>1</v>
      </c>
      <c r="O9" s="319">
        <v>25</v>
      </c>
      <c r="P9" s="45"/>
      <c r="Q9" s="100">
        <v>2584.5</v>
      </c>
      <c r="R9" s="101">
        <v>251.5</v>
      </c>
      <c r="S9" s="102">
        <v>10</v>
      </c>
      <c r="T9" s="102">
        <v>11</v>
      </c>
      <c r="U9" s="101">
        <v>5.3</v>
      </c>
      <c r="V9" s="101">
        <v>33.1</v>
      </c>
      <c r="W9" s="168" t="s">
        <v>401</v>
      </c>
      <c r="X9" s="168"/>
      <c r="Y9" s="102">
        <v>7</v>
      </c>
      <c r="Z9" s="102">
        <v>8</v>
      </c>
      <c r="AA9" s="168" t="s">
        <v>402</v>
      </c>
      <c r="AB9" s="168"/>
      <c r="AC9" s="102">
        <v>104</v>
      </c>
      <c r="AD9" s="137">
        <v>74</v>
      </c>
    </row>
    <row r="10" spans="1:30" ht="17.100000000000001" customHeight="1" x14ac:dyDescent="0.15">
      <c r="A10" s="350" t="s">
        <v>486</v>
      </c>
      <c r="B10" s="637">
        <v>1014.7</v>
      </c>
      <c r="C10" s="637"/>
      <c r="D10" s="637"/>
      <c r="E10" s="326">
        <v>23.6</v>
      </c>
      <c r="F10" s="326">
        <v>33.799999999999997</v>
      </c>
      <c r="G10" s="337">
        <v>7</v>
      </c>
      <c r="H10" s="318">
        <v>5</v>
      </c>
      <c r="I10" s="326">
        <v>9.6</v>
      </c>
      <c r="J10" s="318">
        <v>2</v>
      </c>
      <c r="K10" s="318">
        <v>11</v>
      </c>
      <c r="L10" s="328">
        <v>73</v>
      </c>
      <c r="M10" s="319">
        <v>22</v>
      </c>
      <c r="N10" s="319">
        <v>4</v>
      </c>
      <c r="O10" s="319">
        <v>15</v>
      </c>
      <c r="P10" s="45"/>
      <c r="Q10" s="100">
        <v>1425</v>
      </c>
      <c r="R10" s="101">
        <v>157.5</v>
      </c>
      <c r="S10" s="102">
        <v>7</v>
      </c>
      <c r="T10" s="102">
        <v>10</v>
      </c>
      <c r="U10" s="101">
        <v>5.2</v>
      </c>
      <c r="V10" s="101">
        <v>27</v>
      </c>
      <c r="W10" s="168" t="s">
        <v>400</v>
      </c>
      <c r="X10" s="168"/>
      <c r="Y10" s="102">
        <v>7</v>
      </c>
      <c r="Z10" s="102">
        <v>10</v>
      </c>
      <c r="AA10" s="168" t="s">
        <v>471</v>
      </c>
      <c r="AB10" s="168"/>
      <c r="AC10" s="102">
        <v>90</v>
      </c>
      <c r="AD10" s="137">
        <v>77</v>
      </c>
    </row>
    <row r="11" spans="1:30" ht="17.100000000000001" customHeight="1" x14ac:dyDescent="0.15">
      <c r="A11" s="350" t="s">
        <v>502</v>
      </c>
      <c r="B11" s="637">
        <v>1014.3</v>
      </c>
      <c r="C11" s="637"/>
      <c r="D11" s="637"/>
      <c r="E11" s="326">
        <v>24.1</v>
      </c>
      <c r="F11" s="314">
        <v>33.9</v>
      </c>
      <c r="G11" s="328">
        <v>8</v>
      </c>
      <c r="H11" s="328">
        <v>2</v>
      </c>
      <c r="I11" s="326">
        <v>6.1</v>
      </c>
      <c r="J11" s="328">
        <v>1</v>
      </c>
      <c r="K11" s="328">
        <v>24</v>
      </c>
      <c r="L11" s="328">
        <v>74</v>
      </c>
      <c r="M11" s="328">
        <v>30</v>
      </c>
      <c r="N11" s="328">
        <v>3</v>
      </c>
      <c r="O11" s="328">
        <v>28</v>
      </c>
      <c r="P11" s="45"/>
      <c r="Q11" s="100">
        <v>2368</v>
      </c>
      <c r="R11" s="101">
        <v>137.5</v>
      </c>
      <c r="S11" s="102">
        <v>9</v>
      </c>
      <c r="T11" s="102">
        <v>7</v>
      </c>
      <c r="U11" s="101">
        <v>5.0999999999999996</v>
      </c>
      <c r="V11" s="101">
        <v>20.7</v>
      </c>
      <c r="W11" s="168" t="s">
        <v>401</v>
      </c>
      <c r="X11" s="168"/>
      <c r="Y11" s="102">
        <v>10</v>
      </c>
      <c r="Z11" s="102">
        <v>4</v>
      </c>
      <c r="AA11" s="168" t="s">
        <v>379</v>
      </c>
      <c r="AB11" s="168"/>
      <c r="AC11" s="102">
        <v>104</v>
      </c>
      <c r="AD11" s="137">
        <v>98</v>
      </c>
    </row>
    <row r="12" spans="1:30" ht="17.100000000000001" customHeight="1" x14ac:dyDescent="0.15">
      <c r="A12" s="351" t="s">
        <v>503</v>
      </c>
      <c r="B12" s="637">
        <v>1014.5</v>
      </c>
      <c r="C12" s="638"/>
      <c r="D12" s="638"/>
      <c r="E12" s="326">
        <v>23.6</v>
      </c>
      <c r="F12" s="314">
        <v>35.1</v>
      </c>
      <c r="G12" s="328">
        <v>7</v>
      </c>
      <c r="H12" s="328">
        <v>16</v>
      </c>
      <c r="I12" s="326">
        <v>10.7</v>
      </c>
      <c r="J12" s="328">
        <v>2</v>
      </c>
      <c r="K12" s="328">
        <v>12</v>
      </c>
      <c r="L12" s="328">
        <v>71</v>
      </c>
      <c r="M12" s="328">
        <v>25</v>
      </c>
      <c r="N12" s="328">
        <v>5</v>
      </c>
      <c r="O12" s="328">
        <v>10</v>
      </c>
      <c r="P12" s="15"/>
      <c r="Q12" s="100">
        <v>1907</v>
      </c>
      <c r="R12" s="139">
        <v>206.5</v>
      </c>
      <c r="S12" s="140">
        <v>6</v>
      </c>
      <c r="T12" s="140">
        <v>19</v>
      </c>
      <c r="U12" s="101">
        <v>5.0083333333333329</v>
      </c>
      <c r="V12" s="139">
        <v>22.4</v>
      </c>
      <c r="W12" s="615" t="s">
        <v>532</v>
      </c>
      <c r="X12" s="615"/>
      <c r="Y12" s="140">
        <v>10</v>
      </c>
      <c r="Z12" s="140">
        <v>28</v>
      </c>
      <c r="AA12" s="613" t="s">
        <v>533</v>
      </c>
      <c r="AB12" s="614"/>
      <c r="AC12" s="140">
        <v>85</v>
      </c>
      <c r="AD12" s="171">
        <v>69</v>
      </c>
    </row>
    <row r="13" spans="1:30" s="99" customFormat="1" ht="17.100000000000001" customHeight="1" x14ac:dyDescent="0.15">
      <c r="A13" s="352" t="s">
        <v>530</v>
      </c>
      <c r="B13" s="647">
        <f>AVERAGE(B15:D26)</f>
        <v>1013.5916666666667</v>
      </c>
      <c r="C13" s="648"/>
      <c r="D13" s="648"/>
      <c r="E13" s="329">
        <f>AVERAGE(E15:E26)</f>
        <v>23.508333333333336</v>
      </c>
      <c r="F13" s="330">
        <f>MAX(F15:F26)</f>
        <v>33.1</v>
      </c>
      <c r="G13" s="331">
        <f>VLOOKUP($F$13,$F$15:$H$26,2,FALSE)</f>
        <v>7</v>
      </c>
      <c r="H13" s="331">
        <f>VLOOKUP($F$13,$F$15:$H$26,3,FALSE)</f>
        <v>24</v>
      </c>
      <c r="I13" s="329">
        <f>MIN(I15:I26)</f>
        <v>9.3000000000000007</v>
      </c>
      <c r="J13" s="331">
        <f>VLOOKUP($I$13,$I$15:$K$26,2,FALSE)</f>
        <v>1</v>
      </c>
      <c r="K13" s="331">
        <f>VLOOKUP($I$13,$I$15:$K$25,3,FALSE)</f>
        <v>13</v>
      </c>
      <c r="L13" s="331">
        <f>AVERAGE(L15:L26)</f>
        <v>74.25</v>
      </c>
      <c r="M13" s="331">
        <f>MIN(M15:M26)</f>
        <v>30</v>
      </c>
      <c r="N13" s="331">
        <f>VLOOKUP($M$13,$M$15:$O$26,2,FALSE)</f>
        <v>3</v>
      </c>
      <c r="O13" s="331">
        <f>VLOOKUP($M$13,$M$15:$O$26,3,FALSE)</f>
        <v>13</v>
      </c>
      <c r="P13" s="45"/>
      <c r="Q13" s="100">
        <f>SUM(Q15:Q26)</f>
        <v>2469.5</v>
      </c>
      <c r="R13" s="139">
        <f>MAX(R15:R26)</f>
        <v>184</v>
      </c>
      <c r="S13" s="140">
        <f>VLOOKUP($R$13,$R$15:$T$26,2,FALSE)</f>
        <v>9</v>
      </c>
      <c r="T13" s="140">
        <f>VLOOKUP($R$13,$R$15:$T$26,3,FALSE)</f>
        <v>29</v>
      </c>
      <c r="U13" s="101">
        <f>(SUM(U15:U26))/12</f>
        <v>5.291666666666667</v>
      </c>
      <c r="V13" s="139">
        <f>MAX(V15:V26)</f>
        <v>34</v>
      </c>
      <c r="W13" s="646" t="str">
        <f>VLOOKUP(V$13,V$15:Z$26,2,FALSE)</f>
        <v>西南西</v>
      </c>
      <c r="X13" s="646"/>
      <c r="Y13" s="140">
        <f>VLOOKUP(V$13,V$15:Z$26,4,FALSE)</f>
        <v>9</v>
      </c>
      <c r="Z13" s="140">
        <f>VLOOKUP(V$13,V$15:Z$26,5,FALSE)</f>
        <v>29</v>
      </c>
      <c r="AA13" s="613" t="s">
        <v>379</v>
      </c>
      <c r="AB13" s="614"/>
      <c r="AC13" s="140">
        <f>SUM(AC15:AC26)</f>
        <v>99</v>
      </c>
      <c r="AD13" s="171">
        <f>SUM(AD15:AD26)</f>
        <v>125</v>
      </c>
    </row>
    <row r="14" spans="1:30" ht="17.100000000000001" customHeight="1" x14ac:dyDescent="0.15">
      <c r="A14" s="351"/>
      <c r="B14" s="639"/>
      <c r="C14" s="639"/>
      <c r="D14" s="639"/>
      <c r="E14" s="314"/>
      <c r="F14" s="314"/>
      <c r="G14" s="338"/>
      <c r="H14" s="315"/>
      <c r="I14" s="314"/>
      <c r="J14" s="315"/>
      <c r="K14" s="315"/>
      <c r="L14" s="339"/>
      <c r="M14" s="333"/>
      <c r="N14" s="333"/>
      <c r="O14" s="333"/>
      <c r="P14" s="45"/>
      <c r="AD14" s="150"/>
    </row>
    <row r="15" spans="1:30" ht="17.100000000000001" customHeight="1" x14ac:dyDescent="0.15">
      <c r="A15" s="353" t="s">
        <v>617</v>
      </c>
      <c r="B15" s="634">
        <v>1019.4</v>
      </c>
      <c r="C15" s="634"/>
      <c r="D15" s="634"/>
      <c r="E15" s="340">
        <v>17.2</v>
      </c>
      <c r="F15" s="340">
        <v>24.1</v>
      </c>
      <c r="G15" s="341">
        <v>1</v>
      </c>
      <c r="H15" s="342">
        <v>8</v>
      </c>
      <c r="I15" s="340">
        <v>9.3000000000000007</v>
      </c>
      <c r="J15" s="341">
        <v>1</v>
      </c>
      <c r="K15" s="341">
        <v>13</v>
      </c>
      <c r="L15" s="343">
        <v>67</v>
      </c>
      <c r="M15" s="342">
        <v>36</v>
      </c>
      <c r="N15" s="341">
        <v>1</v>
      </c>
      <c r="O15" s="342">
        <v>11</v>
      </c>
      <c r="P15" s="148"/>
      <c r="Q15" s="13">
        <v>150.5</v>
      </c>
      <c r="R15" s="13">
        <v>36</v>
      </c>
      <c r="S15" s="14">
        <v>1</v>
      </c>
      <c r="T15" s="14">
        <v>8</v>
      </c>
      <c r="U15" s="284">
        <v>5.5</v>
      </c>
      <c r="V15" s="284">
        <v>12.5</v>
      </c>
      <c r="W15" s="598" t="s">
        <v>556</v>
      </c>
      <c r="X15" s="598"/>
      <c r="Y15" s="14">
        <v>1</v>
      </c>
      <c r="Z15" s="14">
        <v>28</v>
      </c>
      <c r="AA15" s="598" t="s">
        <v>554</v>
      </c>
      <c r="AB15" s="598"/>
      <c r="AC15" s="285">
        <v>14</v>
      </c>
      <c r="AD15" s="286">
        <v>1</v>
      </c>
    </row>
    <row r="16" spans="1:30" ht="17.100000000000001" customHeight="1" x14ac:dyDescent="0.15">
      <c r="A16" s="353" t="s">
        <v>427</v>
      </c>
      <c r="B16" s="634">
        <v>1019.7</v>
      </c>
      <c r="C16" s="634"/>
      <c r="D16" s="634"/>
      <c r="E16" s="340">
        <v>16.899999999999999</v>
      </c>
      <c r="F16" s="340">
        <v>24.7</v>
      </c>
      <c r="G16" s="341">
        <v>2</v>
      </c>
      <c r="H16" s="342">
        <v>16</v>
      </c>
      <c r="I16" s="340">
        <v>9.6</v>
      </c>
      <c r="J16" s="341">
        <v>2</v>
      </c>
      <c r="K16" s="341">
        <v>14</v>
      </c>
      <c r="L16" s="343">
        <v>66</v>
      </c>
      <c r="M16" s="342">
        <v>36</v>
      </c>
      <c r="N16" s="341">
        <v>2</v>
      </c>
      <c r="O16" s="342">
        <v>6</v>
      </c>
      <c r="P16" s="149"/>
      <c r="Q16" s="13">
        <v>84</v>
      </c>
      <c r="R16" s="13">
        <v>33</v>
      </c>
      <c r="S16" s="14">
        <v>2</v>
      </c>
      <c r="T16" s="17">
        <v>1</v>
      </c>
      <c r="U16" s="284">
        <v>5.4</v>
      </c>
      <c r="V16" s="284">
        <v>12.2</v>
      </c>
      <c r="W16" s="515" t="s">
        <v>556</v>
      </c>
      <c r="X16" s="515"/>
      <c r="Y16" s="14">
        <v>2</v>
      </c>
      <c r="Z16" s="14">
        <v>11</v>
      </c>
      <c r="AA16" s="598" t="s">
        <v>556</v>
      </c>
      <c r="AB16" s="598"/>
      <c r="AC16" s="285">
        <v>8</v>
      </c>
      <c r="AD16" s="286">
        <v>4</v>
      </c>
    </row>
    <row r="17" spans="1:30" ht="17.100000000000001" customHeight="1" x14ac:dyDescent="0.15">
      <c r="A17" s="353" t="s">
        <v>384</v>
      </c>
      <c r="B17" s="634">
        <v>1017.3</v>
      </c>
      <c r="C17" s="634"/>
      <c r="D17" s="634"/>
      <c r="E17" s="340">
        <v>19.899999999999999</v>
      </c>
      <c r="F17" s="340">
        <v>27.4</v>
      </c>
      <c r="G17" s="341">
        <v>3</v>
      </c>
      <c r="H17" s="344">
        <v>4</v>
      </c>
      <c r="I17" s="340">
        <v>12.8</v>
      </c>
      <c r="J17" s="341">
        <v>3</v>
      </c>
      <c r="K17" s="341">
        <v>24</v>
      </c>
      <c r="L17" s="343">
        <v>67</v>
      </c>
      <c r="M17" s="342">
        <v>30</v>
      </c>
      <c r="N17" s="341">
        <v>3</v>
      </c>
      <c r="O17" s="342">
        <v>13</v>
      </c>
      <c r="P17" s="149"/>
      <c r="Q17" s="13">
        <v>100.5</v>
      </c>
      <c r="R17" s="13">
        <v>54</v>
      </c>
      <c r="S17" s="14">
        <v>3</v>
      </c>
      <c r="T17" s="14">
        <v>3</v>
      </c>
      <c r="U17" s="284">
        <v>5.2</v>
      </c>
      <c r="V17" s="284">
        <v>12.1</v>
      </c>
      <c r="W17" s="598" t="s">
        <v>568</v>
      </c>
      <c r="X17" s="598"/>
      <c r="Y17" s="14">
        <v>3</v>
      </c>
      <c r="Z17" s="14">
        <v>31</v>
      </c>
      <c r="AA17" s="598" t="s">
        <v>558</v>
      </c>
      <c r="AB17" s="598"/>
      <c r="AC17" s="285">
        <v>9</v>
      </c>
      <c r="AD17" s="286">
        <v>44</v>
      </c>
    </row>
    <row r="18" spans="1:30" ht="17.100000000000001" customHeight="1" x14ac:dyDescent="0.15">
      <c r="A18" s="353" t="s">
        <v>385</v>
      </c>
      <c r="B18" s="634">
        <v>1016</v>
      </c>
      <c r="C18" s="634"/>
      <c r="D18" s="634"/>
      <c r="E18" s="340">
        <v>21.6</v>
      </c>
      <c r="F18" s="340">
        <v>28.4</v>
      </c>
      <c r="G18" s="341">
        <v>4</v>
      </c>
      <c r="H18" s="342">
        <v>30</v>
      </c>
      <c r="I18" s="340">
        <v>13.2</v>
      </c>
      <c r="J18" s="341">
        <v>4</v>
      </c>
      <c r="K18" s="341">
        <v>9</v>
      </c>
      <c r="L18" s="343">
        <v>72</v>
      </c>
      <c r="M18" s="342">
        <v>30</v>
      </c>
      <c r="N18" s="341">
        <v>4</v>
      </c>
      <c r="O18" s="342">
        <v>30</v>
      </c>
      <c r="P18" s="149"/>
      <c r="Q18" s="13">
        <v>126</v>
      </c>
      <c r="R18" s="13">
        <v>50</v>
      </c>
      <c r="S18" s="14">
        <v>4</v>
      </c>
      <c r="T18" s="14">
        <v>12</v>
      </c>
      <c r="U18" s="284">
        <v>4.9000000000000004</v>
      </c>
      <c r="V18" s="284">
        <v>14.1</v>
      </c>
      <c r="W18" s="515" t="s">
        <v>556</v>
      </c>
      <c r="X18" s="515"/>
      <c r="Y18" s="14">
        <v>4</v>
      </c>
      <c r="Z18" s="14">
        <v>7</v>
      </c>
      <c r="AA18" s="598" t="s">
        <v>560</v>
      </c>
      <c r="AB18" s="598"/>
      <c r="AC18" s="285">
        <v>3</v>
      </c>
      <c r="AD18" s="286">
        <v>8</v>
      </c>
    </row>
    <row r="19" spans="1:30" ht="17.100000000000001" customHeight="1" x14ac:dyDescent="0.15">
      <c r="A19" s="353" t="s">
        <v>386</v>
      </c>
      <c r="B19" s="634">
        <v>1012</v>
      </c>
      <c r="C19" s="634"/>
      <c r="D19" s="634"/>
      <c r="E19" s="340">
        <v>25.6</v>
      </c>
      <c r="F19" s="340">
        <v>31.6</v>
      </c>
      <c r="G19" s="341">
        <v>5</v>
      </c>
      <c r="H19" s="342">
        <v>30</v>
      </c>
      <c r="I19" s="340">
        <v>16.7</v>
      </c>
      <c r="J19" s="341">
        <v>5</v>
      </c>
      <c r="K19" s="344">
        <v>3</v>
      </c>
      <c r="L19" s="343">
        <v>78</v>
      </c>
      <c r="M19" s="342">
        <v>31</v>
      </c>
      <c r="N19" s="341">
        <v>5</v>
      </c>
      <c r="O19" s="342">
        <v>4</v>
      </c>
      <c r="P19" s="149"/>
      <c r="Q19" s="13">
        <v>33</v>
      </c>
      <c r="R19" s="13">
        <v>15</v>
      </c>
      <c r="S19" s="14">
        <v>5</v>
      </c>
      <c r="T19" s="14">
        <v>21</v>
      </c>
      <c r="U19" s="284">
        <v>4.7</v>
      </c>
      <c r="V19" s="284">
        <v>12.6</v>
      </c>
      <c r="W19" s="515" t="s">
        <v>570</v>
      </c>
      <c r="X19" s="515"/>
      <c r="Y19" s="14">
        <v>5</v>
      </c>
      <c r="Z19" s="14">
        <v>8</v>
      </c>
      <c r="AA19" s="598" t="s">
        <v>562</v>
      </c>
      <c r="AB19" s="598"/>
      <c r="AC19" s="285">
        <v>5</v>
      </c>
      <c r="AD19" s="286">
        <v>8</v>
      </c>
    </row>
    <row r="20" spans="1:30" ht="17.100000000000001" customHeight="1" x14ac:dyDescent="0.15">
      <c r="A20" s="353" t="s">
        <v>387</v>
      </c>
      <c r="B20" s="634">
        <v>1007</v>
      </c>
      <c r="C20" s="634"/>
      <c r="D20" s="634"/>
      <c r="E20" s="340">
        <v>27.8</v>
      </c>
      <c r="F20" s="340">
        <v>32.9</v>
      </c>
      <c r="G20" s="341">
        <v>6</v>
      </c>
      <c r="H20" s="342">
        <v>29</v>
      </c>
      <c r="I20" s="340">
        <v>23.2</v>
      </c>
      <c r="J20" s="341">
        <v>6</v>
      </c>
      <c r="K20" s="341">
        <v>14</v>
      </c>
      <c r="L20" s="343">
        <v>82</v>
      </c>
      <c r="M20" s="342">
        <v>43</v>
      </c>
      <c r="N20" s="341">
        <v>6</v>
      </c>
      <c r="O20" s="342">
        <v>13</v>
      </c>
      <c r="P20" s="149"/>
      <c r="Q20" s="13">
        <v>218.5</v>
      </c>
      <c r="R20" s="13">
        <v>84.5</v>
      </c>
      <c r="S20" s="14">
        <v>6</v>
      </c>
      <c r="T20" s="14">
        <v>16</v>
      </c>
      <c r="U20" s="284">
        <v>5.2</v>
      </c>
      <c r="V20" s="284">
        <v>17.3</v>
      </c>
      <c r="W20" s="598" t="s">
        <v>572</v>
      </c>
      <c r="X20" s="598"/>
      <c r="Y20" s="14">
        <v>6</v>
      </c>
      <c r="Z20" s="136">
        <v>16</v>
      </c>
      <c r="AA20" s="515" t="s">
        <v>562</v>
      </c>
      <c r="AB20" s="515"/>
      <c r="AC20" s="285">
        <v>11</v>
      </c>
      <c r="AD20" s="286">
        <v>12</v>
      </c>
    </row>
    <row r="21" spans="1:30" ht="17.100000000000001" customHeight="1" x14ac:dyDescent="0.15">
      <c r="A21" s="353" t="s">
        <v>388</v>
      </c>
      <c r="B21" s="634">
        <v>1005.5</v>
      </c>
      <c r="C21" s="634"/>
      <c r="D21" s="634"/>
      <c r="E21" s="340">
        <v>28.3</v>
      </c>
      <c r="F21" s="340">
        <v>33.1</v>
      </c>
      <c r="G21" s="341">
        <v>7</v>
      </c>
      <c r="H21" s="344">
        <v>24</v>
      </c>
      <c r="I21" s="340">
        <v>24.5</v>
      </c>
      <c r="J21" s="341">
        <v>7</v>
      </c>
      <c r="K21" s="344">
        <v>4</v>
      </c>
      <c r="L21" s="343">
        <v>82</v>
      </c>
      <c r="M21" s="342">
        <v>52</v>
      </c>
      <c r="N21" s="341">
        <v>7</v>
      </c>
      <c r="O21" s="342">
        <v>20</v>
      </c>
      <c r="P21" s="149"/>
      <c r="Q21" s="13">
        <v>429</v>
      </c>
      <c r="R21" s="13">
        <v>149</v>
      </c>
      <c r="S21" s="14">
        <v>7</v>
      </c>
      <c r="T21" s="17">
        <v>2</v>
      </c>
      <c r="U21" s="284">
        <v>6.5</v>
      </c>
      <c r="V21" s="284">
        <v>21</v>
      </c>
      <c r="W21" s="515" t="s">
        <v>558</v>
      </c>
      <c r="X21" s="515"/>
      <c r="Y21" s="14">
        <v>7</v>
      </c>
      <c r="Z21" s="17">
        <v>10</v>
      </c>
      <c r="AA21" s="515" t="s">
        <v>558</v>
      </c>
      <c r="AB21" s="515"/>
      <c r="AC21" s="285">
        <v>12</v>
      </c>
      <c r="AD21" s="286">
        <v>7</v>
      </c>
    </row>
    <row r="22" spans="1:30" ht="17.100000000000001" customHeight="1" x14ac:dyDescent="0.15">
      <c r="A22" s="353" t="s">
        <v>389</v>
      </c>
      <c r="B22" s="634">
        <v>1004.7</v>
      </c>
      <c r="C22" s="634"/>
      <c r="D22" s="634"/>
      <c r="E22" s="340">
        <v>28.5</v>
      </c>
      <c r="F22" s="340">
        <v>32.4</v>
      </c>
      <c r="G22" s="341">
        <v>8</v>
      </c>
      <c r="H22" s="342">
        <v>3</v>
      </c>
      <c r="I22" s="340">
        <v>24.2</v>
      </c>
      <c r="J22" s="341">
        <v>8</v>
      </c>
      <c r="K22" s="341">
        <v>29</v>
      </c>
      <c r="L22" s="343">
        <v>82</v>
      </c>
      <c r="M22" s="342">
        <v>54</v>
      </c>
      <c r="N22" s="341">
        <v>8</v>
      </c>
      <c r="O22" s="342">
        <v>5</v>
      </c>
      <c r="P22" s="149"/>
      <c r="Q22" s="13">
        <v>310</v>
      </c>
      <c r="R22" s="13">
        <v>98.5</v>
      </c>
      <c r="S22" s="14">
        <v>8</v>
      </c>
      <c r="T22" s="14">
        <v>15</v>
      </c>
      <c r="U22" s="284">
        <v>5.4</v>
      </c>
      <c r="V22" s="284">
        <v>16.399999999999999</v>
      </c>
      <c r="W22" s="515" t="s">
        <v>562</v>
      </c>
      <c r="X22" s="515"/>
      <c r="Y22" s="14">
        <v>8</v>
      </c>
      <c r="Z22" s="14">
        <v>15</v>
      </c>
      <c r="AA22" s="515" t="s">
        <v>564</v>
      </c>
      <c r="AB22" s="515"/>
      <c r="AC22" s="285">
        <v>12</v>
      </c>
      <c r="AD22" s="286">
        <v>6</v>
      </c>
    </row>
    <row r="23" spans="1:30" ht="17.100000000000001" customHeight="1" x14ac:dyDescent="0.15">
      <c r="A23" s="353" t="s">
        <v>390</v>
      </c>
      <c r="B23" s="634">
        <v>1008.3</v>
      </c>
      <c r="C23" s="634"/>
      <c r="D23" s="634"/>
      <c r="E23" s="340">
        <v>28.4</v>
      </c>
      <c r="F23" s="340">
        <v>32.5</v>
      </c>
      <c r="G23" s="341">
        <v>9</v>
      </c>
      <c r="H23" s="344">
        <v>23</v>
      </c>
      <c r="I23" s="340">
        <v>24.8</v>
      </c>
      <c r="J23" s="341">
        <v>9</v>
      </c>
      <c r="K23" s="342">
        <v>30</v>
      </c>
      <c r="L23" s="343">
        <v>79</v>
      </c>
      <c r="M23" s="342">
        <v>51</v>
      </c>
      <c r="N23" s="341">
        <v>9</v>
      </c>
      <c r="O23" s="342">
        <v>30</v>
      </c>
      <c r="P23" s="149"/>
      <c r="Q23" s="13">
        <v>334.5</v>
      </c>
      <c r="R23" s="13">
        <v>184</v>
      </c>
      <c r="S23" s="14">
        <v>9</v>
      </c>
      <c r="T23" s="14">
        <v>29</v>
      </c>
      <c r="U23" s="284">
        <v>5.5</v>
      </c>
      <c r="V23" s="284">
        <v>34</v>
      </c>
      <c r="W23" s="515" t="s">
        <v>573</v>
      </c>
      <c r="X23" s="515"/>
      <c r="Y23" s="14">
        <v>9</v>
      </c>
      <c r="Z23" s="14">
        <v>29</v>
      </c>
      <c r="AA23" s="598" t="s">
        <v>560</v>
      </c>
      <c r="AB23" s="598"/>
      <c r="AC23" s="285">
        <v>8</v>
      </c>
      <c r="AD23" s="286">
        <v>12</v>
      </c>
    </row>
    <row r="24" spans="1:30" ht="17.100000000000001" customHeight="1" x14ac:dyDescent="0.15">
      <c r="A24" s="353" t="s">
        <v>391</v>
      </c>
      <c r="B24" s="634">
        <v>1014.5</v>
      </c>
      <c r="C24" s="634"/>
      <c r="D24" s="634"/>
      <c r="E24" s="340">
        <v>23.9</v>
      </c>
      <c r="F24" s="340">
        <v>28.3</v>
      </c>
      <c r="G24" s="341">
        <v>10</v>
      </c>
      <c r="H24" s="342">
        <v>23</v>
      </c>
      <c r="I24" s="340">
        <v>18.8</v>
      </c>
      <c r="J24" s="341">
        <v>10</v>
      </c>
      <c r="K24" s="341">
        <v>13</v>
      </c>
      <c r="L24" s="343">
        <v>72</v>
      </c>
      <c r="M24" s="342">
        <v>41</v>
      </c>
      <c r="N24" s="341">
        <v>10</v>
      </c>
      <c r="O24" s="342">
        <v>28</v>
      </c>
      <c r="P24" s="149"/>
      <c r="Q24" s="13">
        <v>375</v>
      </c>
      <c r="R24" s="13">
        <v>129.5</v>
      </c>
      <c r="S24" s="14">
        <v>10</v>
      </c>
      <c r="T24" s="14">
        <v>15</v>
      </c>
      <c r="U24" s="284">
        <v>5.2</v>
      </c>
      <c r="V24" s="284">
        <v>22.5</v>
      </c>
      <c r="W24" s="650" t="s">
        <v>564</v>
      </c>
      <c r="X24" s="650"/>
      <c r="Y24" s="14">
        <v>10</v>
      </c>
      <c r="Z24" s="14">
        <v>4</v>
      </c>
      <c r="AA24" s="598" t="s">
        <v>565</v>
      </c>
      <c r="AB24" s="598"/>
      <c r="AC24" s="285">
        <v>5</v>
      </c>
      <c r="AD24" s="286">
        <v>6</v>
      </c>
    </row>
    <row r="25" spans="1:30" ht="17.100000000000001" customHeight="1" x14ac:dyDescent="0.15">
      <c r="A25" s="353" t="s">
        <v>392</v>
      </c>
      <c r="B25" s="634">
        <v>1018.2</v>
      </c>
      <c r="C25" s="634"/>
      <c r="D25" s="634"/>
      <c r="E25" s="340">
        <v>23.1</v>
      </c>
      <c r="F25" s="340">
        <v>27.6</v>
      </c>
      <c r="G25" s="341">
        <v>11</v>
      </c>
      <c r="H25" s="344">
        <v>9</v>
      </c>
      <c r="I25" s="340">
        <v>18.899999999999999</v>
      </c>
      <c r="J25" s="341">
        <v>11</v>
      </c>
      <c r="K25" s="344">
        <v>23</v>
      </c>
      <c r="L25" s="343">
        <v>71</v>
      </c>
      <c r="M25" s="342">
        <v>40</v>
      </c>
      <c r="N25" s="341">
        <v>11</v>
      </c>
      <c r="O25" s="342">
        <v>20</v>
      </c>
      <c r="P25" s="149"/>
      <c r="Q25" s="13">
        <v>160.5</v>
      </c>
      <c r="R25" s="13">
        <v>60.5</v>
      </c>
      <c r="S25" s="14">
        <v>11</v>
      </c>
      <c r="T25" s="14">
        <v>3</v>
      </c>
      <c r="U25" s="284">
        <v>4.8</v>
      </c>
      <c r="V25" s="284">
        <v>12.2</v>
      </c>
      <c r="W25" s="515" t="s">
        <v>560</v>
      </c>
      <c r="X25" s="515"/>
      <c r="Y25" s="14">
        <v>11</v>
      </c>
      <c r="Z25" s="14">
        <v>3</v>
      </c>
      <c r="AA25" s="598" t="s">
        <v>565</v>
      </c>
      <c r="AB25" s="598"/>
      <c r="AC25" s="285">
        <v>4</v>
      </c>
      <c r="AD25" s="286">
        <v>10</v>
      </c>
    </row>
    <row r="26" spans="1:30" ht="17.100000000000001" customHeight="1" thickBot="1" x14ac:dyDescent="0.2">
      <c r="A26" s="353" t="s">
        <v>428</v>
      </c>
      <c r="B26" s="634">
        <v>1020.5</v>
      </c>
      <c r="C26" s="634"/>
      <c r="D26" s="634"/>
      <c r="E26" s="340">
        <v>20.9</v>
      </c>
      <c r="F26" s="340">
        <v>29.4</v>
      </c>
      <c r="G26" s="341">
        <v>12</v>
      </c>
      <c r="H26" s="344">
        <v>4</v>
      </c>
      <c r="I26" s="340">
        <v>13.2</v>
      </c>
      <c r="J26" s="341">
        <v>12</v>
      </c>
      <c r="K26" s="341">
        <v>29</v>
      </c>
      <c r="L26" s="343">
        <v>73</v>
      </c>
      <c r="M26" s="342">
        <v>39</v>
      </c>
      <c r="N26" s="341">
        <v>12</v>
      </c>
      <c r="O26" s="342">
        <v>15</v>
      </c>
      <c r="P26" s="149"/>
      <c r="Q26" s="280">
        <v>148</v>
      </c>
      <c r="R26" s="280">
        <v>59</v>
      </c>
      <c r="S26" s="281">
        <v>12</v>
      </c>
      <c r="T26" s="281">
        <v>26</v>
      </c>
      <c r="U26" s="287">
        <v>5.2</v>
      </c>
      <c r="V26" s="287">
        <v>12.2</v>
      </c>
      <c r="W26" s="618" t="s">
        <v>560</v>
      </c>
      <c r="X26" s="618"/>
      <c r="Y26" s="281">
        <v>12</v>
      </c>
      <c r="Z26" s="220">
        <v>10</v>
      </c>
      <c r="AA26" s="619" t="s">
        <v>566</v>
      </c>
      <c r="AB26" s="619"/>
      <c r="AC26" s="288">
        <v>8</v>
      </c>
      <c r="AD26" s="289">
        <v>7</v>
      </c>
    </row>
    <row r="27" spans="1:30" ht="17.100000000000001" customHeight="1" x14ac:dyDescent="0.15">
      <c r="A27" s="306" t="s">
        <v>260</v>
      </c>
      <c r="B27" s="320"/>
      <c r="C27" s="320"/>
      <c r="D27" s="320"/>
      <c r="E27" s="320"/>
      <c r="F27" s="320"/>
      <c r="G27" s="320"/>
      <c r="H27" s="320"/>
      <c r="I27" s="320"/>
      <c r="J27" s="320"/>
      <c r="K27" s="320"/>
      <c r="L27" s="320"/>
      <c r="M27" s="320"/>
      <c r="N27" s="354"/>
      <c r="O27" s="354"/>
      <c r="P27" s="60"/>
      <c r="Q27" s="7"/>
      <c r="R27" s="78"/>
      <c r="S27" s="78"/>
      <c r="T27" s="78"/>
      <c r="U27" s="78"/>
      <c r="V27" s="78"/>
      <c r="W27" s="78"/>
      <c r="X27" s="78"/>
      <c r="Y27" s="78"/>
      <c r="Z27" s="78"/>
      <c r="AA27" s="194"/>
      <c r="AB27" s="194"/>
      <c r="AC27" s="194"/>
      <c r="AD27" s="194" t="s">
        <v>276</v>
      </c>
    </row>
    <row r="28" spans="1:30" ht="18" customHeight="1" x14ac:dyDescent="0.15">
      <c r="A28" s="306" t="s">
        <v>452</v>
      </c>
      <c r="B28" s="320"/>
      <c r="C28" s="320"/>
      <c r="D28" s="320"/>
      <c r="E28" s="320"/>
      <c r="F28" s="320"/>
      <c r="G28" s="320"/>
      <c r="H28" s="320"/>
      <c r="I28" s="320"/>
      <c r="J28" s="320"/>
      <c r="K28" s="320"/>
      <c r="L28" s="320"/>
      <c r="M28" s="320"/>
      <c r="N28" s="320"/>
      <c r="O28" s="320"/>
      <c r="P28" s="78"/>
      <c r="Q28" s="7" t="s">
        <v>459</v>
      </c>
      <c r="R28" s="78"/>
      <c r="S28" s="78"/>
      <c r="T28" s="78"/>
      <c r="U28" s="78"/>
      <c r="V28" s="78"/>
      <c r="W28" s="78"/>
      <c r="X28" s="78"/>
      <c r="Y28" s="78"/>
      <c r="Z28" s="78"/>
      <c r="AA28" s="78"/>
      <c r="AB28" s="78"/>
      <c r="AC28" s="78"/>
      <c r="AD28" s="78"/>
    </row>
    <row r="29" spans="1:30" ht="15.75" customHeight="1" x14ac:dyDescent="0.15">
      <c r="A29" s="306" t="s">
        <v>456</v>
      </c>
      <c r="B29" s="320"/>
      <c r="C29" s="320"/>
      <c r="D29" s="320"/>
      <c r="E29" s="320"/>
      <c r="F29" s="320"/>
      <c r="G29" s="320"/>
      <c r="H29" s="320"/>
      <c r="I29" s="320"/>
      <c r="J29" s="320"/>
      <c r="K29" s="320"/>
      <c r="L29" s="320"/>
      <c r="M29" s="320"/>
      <c r="N29" s="320"/>
      <c r="O29" s="320"/>
      <c r="P29" s="80"/>
      <c r="Q29" s="7" t="s">
        <v>460</v>
      </c>
      <c r="R29" s="78"/>
      <c r="S29" s="78"/>
      <c r="T29" s="78"/>
      <c r="U29" s="78"/>
      <c r="V29" s="78"/>
      <c r="W29" s="78"/>
      <c r="X29" s="78"/>
      <c r="Y29" s="78"/>
      <c r="Z29" s="78"/>
      <c r="AA29" s="78"/>
      <c r="AB29" s="78"/>
      <c r="AC29" s="78"/>
      <c r="AD29" s="78"/>
    </row>
    <row r="30" spans="1:30" ht="15.75" customHeight="1" x14ac:dyDescent="0.15">
      <c r="A30" s="306" t="s">
        <v>457</v>
      </c>
      <c r="B30" s="320"/>
      <c r="C30" s="320"/>
      <c r="D30" s="320"/>
      <c r="E30" s="320"/>
      <c r="F30" s="320"/>
      <c r="G30" s="320"/>
      <c r="H30" s="320"/>
      <c r="I30" s="320"/>
      <c r="J30" s="320"/>
      <c r="K30" s="320"/>
      <c r="L30" s="320"/>
      <c r="M30" s="320"/>
      <c r="N30" s="320"/>
      <c r="O30" s="320"/>
      <c r="P30" s="78"/>
      <c r="Q30" s="7" t="s">
        <v>461</v>
      </c>
      <c r="R30" s="78"/>
      <c r="S30" s="78"/>
      <c r="T30" s="78"/>
      <c r="U30" s="78"/>
      <c r="V30" s="78"/>
      <c r="W30" s="78"/>
      <c r="X30" s="78"/>
      <c r="Y30" s="78"/>
      <c r="Z30" s="78"/>
      <c r="AA30" s="78"/>
      <c r="AB30" s="78"/>
      <c r="AC30" s="78"/>
      <c r="AD30" s="78"/>
    </row>
    <row r="31" spans="1:30" ht="15.75" customHeight="1" x14ac:dyDescent="0.15">
      <c r="A31" s="306" t="s">
        <v>453</v>
      </c>
      <c r="B31" s="320"/>
      <c r="C31" s="320"/>
      <c r="D31" s="320"/>
      <c r="E31" s="320"/>
      <c r="F31" s="320"/>
      <c r="G31" s="320"/>
      <c r="H31" s="320"/>
      <c r="I31" s="320"/>
      <c r="J31" s="320"/>
      <c r="K31" s="320"/>
      <c r="L31" s="320"/>
      <c r="M31" s="320"/>
      <c r="N31" s="320"/>
      <c r="O31" s="320"/>
      <c r="P31" s="78"/>
      <c r="Q31" s="7" t="s">
        <v>458</v>
      </c>
      <c r="R31" s="78"/>
      <c r="S31" s="78"/>
      <c r="T31" s="78"/>
      <c r="U31" s="78"/>
      <c r="V31" s="78"/>
      <c r="W31" s="78"/>
      <c r="X31" s="78"/>
      <c r="Y31" s="78"/>
      <c r="Z31" s="78"/>
      <c r="AA31" s="78"/>
      <c r="AB31" s="78"/>
      <c r="AC31" s="78"/>
      <c r="AD31" s="78"/>
    </row>
    <row r="32" spans="1:30" ht="15.75" customHeight="1" x14ac:dyDescent="0.15">
      <c r="A32" s="306" t="s">
        <v>454</v>
      </c>
      <c r="B32" s="320"/>
      <c r="C32" s="320"/>
      <c r="D32" s="320"/>
      <c r="E32" s="320"/>
      <c r="F32" s="320"/>
      <c r="G32" s="320"/>
      <c r="H32" s="320"/>
      <c r="I32" s="320"/>
      <c r="J32" s="320"/>
      <c r="K32" s="320"/>
      <c r="L32" s="320"/>
      <c r="M32" s="320"/>
      <c r="N32" s="320"/>
      <c r="O32" s="320"/>
      <c r="P32" s="78"/>
      <c r="Q32" s="7" t="s">
        <v>448</v>
      </c>
      <c r="R32" s="78"/>
      <c r="S32" s="78"/>
      <c r="T32" s="78"/>
      <c r="U32" s="78"/>
      <c r="V32" s="78"/>
      <c r="W32" s="78"/>
      <c r="X32" s="78"/>
      <c r="Y32" s="78"/>
      <c r="Z32" s="78"/>
      <c r="AA32" s="78"/>
      <c r="AB32" s="78"/>
      <c r="AC32" s="78"/>
      <c r="AD32" s="78"/>
    </row>
    <row r="33" spans="1:30" ht="15.75" customHeight="1" x14ac:dyDescent="0.15">
      <c r="A33" s="306"/>
      <c r="B33" s="320"/>
      <c r="C33" s="320"/>
      <c r="D33" s="320"/>
      <c r="E33" s="320"/>
      <c r="F33" s="320"/>
      <c r="G33" s="320"/>
      <c r="H33" s="320"/>
      <c r="I33" s="320"/>
      <c r="J33" s="320"/>
      <c r="K33" s="320"/>
      <c r="L33" s="320"/>
      <c r="M33" s="320"/>
      <c r="N33" s="320"/>
      <c r="O33" s="320"/>
      <c r="P33" s="78"/>
    </row>
    <row r="34" spans="1:30" ht="17.100000000000001" customHeight="1" x14ac:dyDescent="0.15">
      <c r="A34" s="306"/>
      <c r="B34" s="320"/>
      <c r="C34" s="320"/>
      <c r="D34" s="320"/>
      <c r="E34" s="320"/>
      <c r="F34" s="320"/>
      <c r="G34" s="320"/>
      <c r="H34" s="320"/>
      <c r="I34" s="320"/>
      <c r="J34" s="320"/>
      <c r="K34" s="320"/>
      <c r="L34" s="320"/>
      <c r="M34" s="320"/>
      <c r="N34" s="320"/>
      <c r="O34" s="320"/>
      <c r="P34" s="78"/>
      <c r="Q34" s="78"/>
      <c r="R34" s="78"/>
      <c r="S34" s="78"/>
      <c r="T34" s="78"/>
      <c r="U34" s="78"/>
      <c r="V34" s="78"/>
      <c r="W34" s="78"/>
      <c r="X34" s="78"/>
      <c r="Y34" s="78"/>
      <c r="Z34" s="78"/>
      <c r="AA34" s="78"/>
      <c r="AB34" s="78"/>
      <c r="AC34" s="78"/>
      <c r="AD34" s="78"/>
    </row>
    <row r="35" spans="1:30" ht="17.100000000000001" customHeight="1" thickBot="1" x14ac:dyDescent="0.2">
      <c r="A35" s="306" t="s">
        <v>618</v>
      </c>
      <c r="B35" s="306"/>
      <c r="C35" s="306"/>
      <c r="D35" s="306"/>
      <c r="E35" s="306"/>
      <c r="F35" s="306"/>
      <c r="G35" s="306"/>
      <c r="H35" s="306"/>
      <c r="I35" s="306"/>
      <c r="J35" s="306"/>
      <c r="K35" s="306"/>
      <c r="L35" s="306"/>
      <c r="M35" s="306"/>
      <c r="N35" s="306"/>
      <c r="O35" s="321"/>
      <c r="P35" s="78"/>
      <c r="Q35" s="198" t="s">
        <v>607</v>
      </c>
      <c r="R35" s="198"/>
      <c r="S35" s="198"/>
      <c r="T35" s="198"/>
      <c r="U35" s="78"/>
      <c r="V35" s="78"/>
      <c r="W35" s="78"/>
      <c r="X35" s="78"/>
      <c r="Y35" s="78"/>
      <c r="Z35" s="78"/>
      <c r="AA35" s="78"/>
      <c r="AB35" s="78"/>
      <c r="AC35" s="78"/>
      <c r="AD35" s="194" t="s">
        <v>290</v>
      </c>
    </row>
    <row r="36" spans="1:30" ht="17.100000000000001" customHeight="1" x14ac:dyDescent="0.15">
      <c r="A36" s="325" t="s">
        <v>261</v>
      </c>
      <c r="B36" s="649" t="s">
        <v>262</v>
      </c>
      <c r="C36" s="649"/>
      <c r="D36" s="325" t="s">
        <v>263</v>
      </c>
      <c r="E36" s="325" t="s">
        <v>264</v>
      </c>
      <c r="F36" s="325" t="s">
        <v>265</v>
      </c>
      <c r="G36" s="325" t="s">
        <v>266</v>
      </c>
      <c r="H36" s="325" t="s">
        <v>267</v>
      </c>
      <c r="I36" s="325" t="s">
        <v>268</v>
      </c>
      <c r="J36" s="325" t="s">
        <v>269</v>
      </c>
      <c r="K36" s="325" t="s">
        <v>270</v>
      </c>
      <c r="L36" s="325" t="s">
        <v>271</v>
      </c>
      <c r="M36" s="325" t="s">
        <v>272</v>
      </c>
      <c r="N36" s="325" t="s">
        <v>273</v>
      </c>
      <c r="O36" s="325" t="s">
        <v>274</v>
      </c>
      <c r="P36" s="7"/>
      <c r="Q36" s="196" t="s">
        <v>35</v>
      </c>
      <c r="R36" s="192" t="s">
        <v>262</v>
      </c>
      <c r="S36" s="192" t="s">
        <v>263</v>
      </c>
      <c r="T36" s="192" t="s">
        <v>264</v>
      </c>
      <c r="U36" s="192" t="s">
        <v>265</v>
      </c>
      <c r="V36" s="192" t="s">
        <v>266</v>
      </c>
      <c r="W36" s="192" t="s">
        <v>267</v>
      </c>
      <c r="X36" s="192" t="s">
        <v>268</v>
      </c>
      <c r="Y36" s="192" t="s">
        <v>269</v>
      </c>
      <c r="Z36" s="192" t="s">
        <v>270</v>
      </c>
      <c r="AA36" s="192" t="s">
        <v>271</v>
      </c>
      <c r="AB36" s="192" t="s">
        <v>272</v>
      </c>
      <c r="AC36" s="192" t="s">
        <v>273</v>
      </c>
      <c r="AD36" s="199" t="s">
        <v>274</v>
      </c>
    </row>
    <row r="37" spans="1:30" ht="30" customHeight="1" x14ac:dyDescent="0.15">
      <c r="A37" s="588" t="s">
        <v>397</v>
      </c>
      <c r="B37" s="641">
        <f>SUM(D37:O38)</f>
        <v>29</v>
      </c>
      <c r="C37" s="641"/>
      <c r="D37" s="632">
        <v>1</v>
      </c>
      <c r="E37" s="632">
        <v>1</v>
      </c>
      <c r="F37" s="636">
        <v>1</v>
      </c>
      <c r="G37" s="636">
        <v>0</v>
      </c>
      <c r="H37" s="636">
        <v>0</v>
      </c>
      <c r="I37" s="632">
        <v>4</v>
      </c>
      <c r="J37" s="632">
        <v>5</v>
      </c>
      <c r="K37" s="632">
        <v>9</v>
      </c>
      <c r="L37" s="632">
        <v>4</v>
      </c>
      <c r="M37" s="632">
        <v>1</v>
      </c>
      <c r="N37" s="632">
        <v>3</v>
      </c>
      <c r="O37" s="636">
        <v>0</v>
      </c>
      <c r="P37" s="7"/>
      <c r="Q37" s="479" t="s">
        <v>291</v>
      </c>
      <c r="R37" s="643">
        <f>SUM(S37:AD37)</f>
        <v>206</v>
      </c>
      <c r="S37" s="599">
        <f>S54-S53</f>
        <v>8</v>
      </c>
      <c r="T37" s="599">
        <f t="shared" ref="T37:AD37" si="0">T54-T53</f>
        <v>16</v>
      </c>
      <c r="U37" s="599">
        <f t="shared" si="0"/>
        <v>22</v>
      </c>
      <c r="V37" s="599">
        <f t="shared" si="0"/>
        <v>15</v>
      </c>
      <c r="W37" s="599">
        <f t="shared" si="0"/>
        <v>23</v>
      </c>
      <c r="X37" s="599">
        <f t="shared" si="0"/>
        <v>12</v>
      </c>
      <c r="Y37" s="599">
        <f t="shared" si="0"/>
        <v>18</v>
      </c>
      <c r="Z37" s="599">
        <f t="shared" si="0"/>
        <v>19</v>
      </c>
      <c r="AA37" s="599">
        <f t="shared" si="0"/>
        <v>20</v>
      </c>
      <c r="AB37" s="599">
        <f t="shared" si="0"/>
        <v>17</v>
      </c>
      <c r="AC37" s="599">
        <f t="shared" si="0"/>
        <v>22</v>
      </c>
      <c r="AD37" s="616">
        <f t="shared" si="0"/>
        <v>14</v>
      </c>
    </row>
    <row r="38" spans="1:30" ht="6" customHeight="1" x14ac:dyDescent="0.15">
      <c r="A38" s="588"/>
      <c r="B38" s="641"/>
      <c r="C38" s="641"/>
      <c r="D38" s="632"/>
      <c r="E38" s="632"/>
      <c r="F38" s="636"/>
      <c r="G38" s="636"/>
      <c r="H38" s="636"/>
      <c r="I38" s="632"/>
      <c r="J38" s="632"/>
      <c r="K38" s="632"/>
      <c r="L38" s="632"/>
      <c r="M38" s="632"/>
      <c r="N38" s="632"/>
      <c r="O38" s="636"/>
      <c r="P38" s="7"/>
      <c r="Q38" s="635"/>
      <c r="R38" s="605"/>
      <c r="S38" s="600"/>
      <c r="T38" s="600"/>
      <c r="U38" s="600"/>
      <c r="V38" s="600"/>
      <c r="W38" s="600"/>
      <c r="X38" s="600"/>
      <c r="Y38" s="600"/>
      <c r="Z38" s="600"/>
      <c r="AA38" s="600"/>
      <c r="AB38" s="600"/>
      <c r="AC38" s="600"/>
      <c r="AD38" s="617"/>
    </row>
    <row r="39" spans="1:30" ht="18" customHeight="1" x14ac:dyDescent="0.15">
      <c r="A39" s="588"/>
      <c r="B39" s="642"/>
      <c r="C39" s="642"/>
      <c r="D39" s="630">
        <v>0.3</v>
      </c>
      <c r="E39" s="630">
        <v>0.1</v>
      </c>
      <c r="F39" s="630">
        <v>0.3</v>
      </c>
      <c r="G39" s="630">
        <v>0.6</v>
      </c>
      <c r="H39" s="630">
        <v>1.1000000000000001</v>
      </c>
      <c r="I39" s="630">
        <v>1.7</v>
      </c>
      <c r="J39" s="630">
        <v>3.6</v>
      </c>
      <c r="K39" s="630">
        <v>5.9</v>
      </c>
      <c r="L39" s="630">
        <v>4.8</v>
      </c>
      <c r="M39" s="630">
        <v>3.6</v>
      </c>
      <c r="N39" s="630">
        <v>2.2999999999999998</v>
      </c>
      <c r="O39" s="630">
        <v>1.2</v>
      </c>
      <c r="P39" s="7"/>
      <c r="Q39" s="479" t="s">
        <v>292</v>
      </c>
      <c r="R39" s="605">
        <f t="shared" ref="R39" si="1">SUM(S39:AD39)</f>
        <v>128</v>
      </c>
      <c r="S39" s="603">
        <v>14</v>
      </c>
      <c r="T39" s="603">
        <v>12</v>
      </c>
      <c r="U39" s="603">
        <v>8</v>
      </c>
      <c r="V39" s="603">
        <v>9</v>
      </c>
      <c r="W39" s="603">
        <v>4</v>
      </c>
      <c r="X39" s="603">
        <v>8</v>
      </c>
      <c r="Y39" s="603">
        <v>14</v>
      </c>
      <c r="Z39" s="603">
        <v>17</v>
      </c>
      <c r="AA39" s="603">
        <v>12</v>
      </c>
      <c r="AB39" s="609">
        <v>11</v>
      </c>
      <c r="AC39" s="609">
        <v>8</v>
      </c>
      <c r="AD39" s="610">
        <v>11</v>
      </c>
    </row>
    <row r="40" spans="1:30" ht="6" customHeight="1" x14ac:dyDescent="0.15">
      <c r="A40" s="588"/>
      <c r="B40" s="642"/>
      <c r="C40" s="642"/>
      <c r="D40" s="630"/>
      <c r="E40" s="630"/>
      <c r="F40" s="630"/>
      <c r="G40" s="630"/>
      <c r="H40" s="630"/>
      <c r="I40" s="630"/>
      <c r="J40" s="630"/>
      <c r="K40" s="630"/>
      <c r="L40" s="630"/>
      <c r="M40" s="630"/>
      <c r="N40" s="630"/>
      <c r="O40" s="630"/>
      <c r="P40" s="7"/>
      <c r="Q40" s="635"/>
      <c r="R40" s="605"/>
      <c r="S40" s="603"/>
      <c r="T40" s="603"/>
      <c r="U40" s="603"/>
      <c r="V40" s="603"/>
      <c r="W40" s="603"/>
      <c r="X40" s="603"/>
      <c r="Y40" s="603"/>
      <c r="Z40" s="603"/>
      <c r="AA40" s="603"/>
      <c r="AB40" s="609"/>
      <c r="AC40" s="609"/>
      <c r="AD40" s="610"/>
    </row>
    <row r="41" spans="1:30" ht="18" customHeight="1" x14ac:dyDescent="0.15">
      <c r="A41" s="588" t="s">
        <v>275</v>
      </c>
      <c r="B41" s="641">
        <f>SUM(D41:O42)</f>
        <v>13</v>
      </c>
      <c r="C41" s="641"/>
      <c r="D41" s="636">
        <v>0</v>
      </c>
      <c r="E41" s="636">
        <v>0</v>
      </c>
      <c r="F41" s="636">
        <v>0</v>
      </c>
      <c r="G41" s="636">
        <v>0</v>
      </c>
      <c r="H41" s="633">
        <v>0</v>
      </c>
      <c r="I41" s="631">
        <v>2</v>
      </c>
      <c r="J41" s="632">
        <v>4</v>
      </c>
      <c r="K41" s="640">
        <v>4</v>
      </c>
      <c r="L41" s="636">
        <v>2</v>
      </c>
      <c r="M41" s="632">
        <v>1</v>
      </c>
      <c r="N41" s="633">
        <v>0</v>
      </c>
      <c r="O41" s="633">
        <v>0</v>
      </c>
      <c r="P41" s="7"/>
      <c r="Q41" s="479" t="s">
        <v>429</v>
      </c>
      <c r="R41" s="605">
        <f t="shared" ref="R41" si="2">SUM(S41:AD41)</f>
        <v>16</v>
      </c>
      <c r="S41" s="627">
        <v>0</v>
      </c>
      <c r="T41" s="601">
        <v>0</v>
      </c>
      <c r="U41" s="601">
        <v>2</v>
      </c>
      <c r="V41" s="601">
        <v>3</v>
      </c>
      <c r="W41" s="601">
        <v>2</v>
      </c>
      <c r="X41" s="601">
        <v>1</v>
      </c>
      <c r="Y41" s="601">
        <v>0</v>
      </c>
      <c r="Z41" s="601">
        <v>3</v>
      </c>
      <c r="AA41" s="601">
        <v>2</v>
      </c>
      <c r="AB41" s="601">
        <v>2</v>
      </c>
      <c r="AC41" s="601">
        <v>0</v>
      </c>
      <c r="AD41" s="607">
        <v>1</v>
      </c>
    </row>
    <row r="42" spans="1:30" ht="6" customHeight="1" x14ac:dyDescent="0.15">
      <c r="A42" s="588"/>
      <c r="B42" s="641"/>
      <c r="C42" s="641"/>
      <c r="D42" s="636"/>
      <c r="E42" s="636"/>
      <c r="F42" s="636"/>
      <c r="G42" s="636"/>
      <c r="H42" s="633"/>
      <c r="I42" s="631"/>
      <c r="J42" s="632"/>
      <c r="K42" s="640"/>
      <c r="L42" s="636"/>
      <c r="M42" s="632"/>
      <c r="N42" s="633"/>
      <c r="O42" s="633"/>
      <c r="P42" s="7"/>
      <c r="Q42" s="635"/>
      <c r="R42" s="605"/>
      <c r="S42" s="628"/>
      <c r="T42" s="602"/>
      <c r="U42" s="602"/>
      <c r="V42" s="602"/>
      <c r="W42" s="602"/>
      <c r="X42" s="602"/>
      <c r="Y42" s="602"/>
      <c r="Z42" s="602"/>
      <c r="AA42" s="602"/>
      <c r="AB42" s="602"/>
      <c r="AC42" s="602"/>
      <c r="AD42" s="607"/>
    </row>
    <row r="43" spans="1:30" ht="18" customHeight="1" x14ac:dyDescent="0.15">
      <c r="A43" s="588"/>
      <c r="B43" s="642"/>
      <c r="C43" s="642"/>
      <c r="D43" s="633">
        <v>0</v>
      </c>
      <c r="E43" s="633">
        <v>0</v>
      </c>
      <c r="F43" s="633">
        <v>0</v>
      </c>
      <c r="G43" s="645">
        <v>0</v>
      </c>
      <c r="H43" s="630">
        <v>0.4</v>
      </c>
      <c r="I43" s="630">
        <v>0.6</v>
      </c>
      <c r="J43" s="630">
        <v>1.5</v>
      </c>
      <c r="K43" s="630">
        <v>2.2999999999999998</v>
      </c>
      <c r="L43" s="630">
        <v>1.7</v>
      </c>
      <c r="M43" s="630">
        <v>1</v>
      </c>
      <c r="N43" s="630">
        <v>0.3</v>
      </c>
      <c r="O43" s="630">
        <v>0.1</v>
      </c>
      <c r="P43" s="58"/>
      <c r="Q43" s="479" t="s">
        <v>430</v>
      </c>
      <c r="R43" s="605">
        <f t="shared" ref="R43" si="3">SUM(S43:AD43)</f>
        <v>2</v>
      </c>
      <c r="S43" s="602">
        <v>0</v>
      </c>
      <c r="T43" s="602">
        <v>0</v>
      </c>
      <c r="U43" s="602">
        <v>1</v>
      </c>
      <c r="V43" s="602">
        <v>0</v>
      </c>
      <c r="W43" s="602">
        <v>1</v>
      </c>
      <c r="X43" s="602">
        <v>0</v>
      </c>
      <c r="Y43" s="602">
        <v>0</v>
      </c>
      <c r="Z43" s="602">
        <v>0</v>
      </c>
      <c r="AA43" s="602">
        <v>0</v>
      </c>
      <c r="AB43" s="602">
        <v>0</v>
      </c>
      <c r="AC43" s="602">
        <v>0</v>
      </c>
      <c r="AD43" s="607">
        <v>0</v>
      </c>
    </row>
    <row r="44" spans="1:30" ht="6" customHeight="1" thickBot="1" x14ac:dyDescent="0.2">
      <c r="A44" s="588"/>
      <c r="B44" s="642"/>
      <c r="C44" s="642"/>
      <c r="D44" s="633"/>
      <c r="E44" s="633"/>
      <c r="F44" s="633"/>
      <c r="G44" s="645"/>
      <c r="H44" s="630"/>
      <c r="I44" s="630"/>
      <c r="J44" s="630"/>
      <c r="K44" s="630"/>
      <c r="L44" s="630"/>
      <c r="M44" s="630"/>
      <c r="N44" s="630"/>
      <c r="O44" s="630"/>
      <c r="P44" s="7"/>
      <c r="Q44" s="471"/>
      <c r="R44" s="606"/>
      <c r="S44" s="604"/>
      <c r="T44" s="604"/>
      <c r="U44" s="604"/>
      <c r="V44" s="604"/>
      <c r="W44" s="604"/>
      <c r="X44" s="604"/>
      <c r="Y44" s="604"/>
      <c r="Z44" s="604"/>
      <c r="AA44" s="604"/>
      <c r="AB44" s="604"/>
      <c r="AC44" s="604"/>
      <c r="AD44" s="608"/>
    </row>
    <row r="45" spans="1:30" ht="18" customHeight="1" x14ac:dyDescent="0.15">
      <c r="A45" s="306" t="s">
        <v>243</v>
      </c>
      <c r="B45" s="306"/>
      <c r="C45" s="306"/>
      <c r="D45" s="306"/>
      <c r="E45" s="306"/>
      <c r="F45" s="306"/>
      <c r="G45" s="306"/>
      <c r="H45" s="306"/>
      <c r="I45" s="306"/>
      <c r="J45" s="306"/>
      <c r="K45" s="306"/>
      <c r="L45" s="638" t="s">
        <v>276</v>
      </c>
      <c r="M45" s="638"/>
      <c r="N45" s="638"/>
      <c r="O45" s="638"/>
      <c r="P45" s="59"/>
      <c r="Q45" s="51" t="s">
        <v>243</v>
      </c>
      <c r="R45" s="78"/>
      <c r="S45" s="78"/>
      <c r="T45" s="78"/>
      <c r="U45" s="78"/>
      <c r="V45" s="78"/>
      <c r="W45" s="78"/>
      <c r="X45" s="78"/>
      <c r="Y45" s="78"/>
      <c r="Z45" s="78"/>
      <c r="AA45" s="78"/>
      <c r="AB45" s="78"/>
      <c r="AC45" s="7"/>
      <c r="AD45" s="131" t="s">
        <v>276</v>
      </c>
    </row>
    <row r="46" spans="1:30" ht="15" customHeight="1" x14ac:dyDescent="0.15">
      <c r="A46" s="644" t="s">
        <v>619</v>
      </c>
      <c r="B46" s="644"/>
      <c r="C46" s="644"/>
      <c r="D46" s="644"/>
      <c r="E46" s="644"/>
      <c r="F46" s="644"/>
      <c r="G46" s="644"/>
      <c r="H46" s="644"/>
      <c r="I46" s="644"/>
      <c r="J46" s="644"/>
      <c r="K46" s="644"/>
      <c r="L46" s="644"/>
      <c r="M46" s="644"/>
      <c r="N46" s="644"/>
      <c r="O46" s="644"/>
      <c r="P46" s="78"/>
      <c r="Q46" s="7" t="s">
        <v>421</v>
      </c>
      <c r="R46" s="78"/>
      <c r="S46" s="78"/>
      <c r="T46" s="78"/>
      <c r="U46" s="78"/>
      <c r="V46" s="78"/>
      <c r="W46" s="78"/>
      <c r="X46" s="78"/>
      <c r="Y46" s="78"/>
      <c r="Z46" s="78"/>
      <c r="AA46" s="78"/>
      <c r="AB46" s="78"/>
      <c r="AC46" s="78"/>
      <c r="AD46" s="78"/>
    </row>
    <row r="47" spans="1:30" ht="15" customHeight="1" x14ac:dyDescent="0.15">
      <c r="A47" s="345" t="s">
        <v>620</v>
      </c>
      <c r="B47" s="306"/>
      <c r="C47" s="306"/>
      <c r="D47" s="306"/>
      <c r="E47" s="306"/>
      <c r="F47" s="306"/>
      <c r="G47" s="306"/>
      <c r="H47" s="306"/>
      <c r="I47" s="306"/>
      <c r="J47" s="306"/>
      <c r="K47" s="306"/>
      <c r="L47" s="346"/>
      <c r="M47" s="306"/>
      <c r="N47" s="306"/>
      <c r="O47" s="306"/>
      <c r="P47" s="78"/>
      <c r="Q47" s="165" t="s">
        <v>522</v>
      </c>
      <c r="R47" s="78"/>
      <c r="S47" s="78"/>
      <c r="T47" s="78"/>
      <c r="U47" s="78"/>
      <c r="V47" s="78"/>
      <c r="W47" s="78"/>
      <c r="X47" s="78"/>
      <c r="Y47" s="78"/>
      <c r="Z47" s="78"/>
      <c r="AA47" s="78"/>
      <c r="AB47" s="78"/>
      <c r="AC47" s="78"/>
      <c r="AD47" s="78"/>
    </row>
    <row r="48" spans="1:30" ht="15" customHeight="1" x14ac:dyDescent="0.15">
      <c r="A48" s="644" t="s">
        <v>475</v>
      </c>
      <c r="B48" s="644"/>
      <c r="C48" s="644"/>
      <c r="D48" s="644"/>
      <c r="E48" s="644"/>
      <c r="F48" s="644"/>
      <c r="G48" s="644"/>
      <c r="H48" s="644"/>
      <c r="I48" s="644"/>
      <c r="J48" s="644"/>
      <c r="K48" s="644"/>
      <c r="L48" s="644"/>
      <c r="M48" s="644"/>
      <c r="N48" s="644"/>
      <c r="O48" s="644"/>
      <c r="P48" s="78"/>
      <c r="Q48" s="7" t="s">
        <v>422</v>
      </c>
      <c r="R48" s="78"/>
      <c r="S48" s="78"/>
      <c r="T48" s="78"/>
      <c r="U48" s="78"/>
      <c r="V48" s="78"/>
      <c r="W48" s="78"/>
      <c r="X48" s="78"/>
      <c r="Y48" s="78"/>
      <c r="Z48" s="78"/>
      <c r="AA48" s="78"/>
      <c r="AB48" s="78"/>
      <c r="AC48" s="78"/>
      <c r="AD48" s="78"/>
    </row>
    <row r="49" spans="1:30" ht="15" customHeight="1" x14ac:dyDescent="0.15">
      <c r="A49" s="644" t="s">
        <v>476</v>
      </c>
      <c r="B49" s="644"/>
      <c r="C49" s="644"/>
      <c r="D49" s="644"/>
      <c r="E49" s="644"/>
      <c r="F49" s="644"/>
      <c r="G49" s="644"/>
      <c r="H49" s="644"/>
      <c r="I49" s="644"/>
      <c r="J49" s="644"/>
      <c r="K49" s="644"/>
      <c r="L49" s="644"/>
      <c r="M49" s="644"/>
      <c r="N49" s="644"/>
      <c r="O49" s="644"/>
      <c r="P49" s="78"/>
      <c r="Q49" s="7" t="s">
        <v>431</v>
      </c>
      <c r="R49" s="78"/>
      <c r="S49" s="78"/>
      <c r="T49" s="78"/>
      <c r="U49" s="78"/>
      <c r="V49" s="78"/>
      <c r="W49" s="78"/>
      <c r="X49" s="78"/>
      <c r="Y49" s="78"/>
      <c r="Z49" s="78"/>
      <c r="AA49" s="78"/>
      <c r="AB49" s="78"/>
      <c r="AC49" s="78"/>
      <c r="AD49" s="78"/>
    </row>
    <row r="50" spans="1:30" ht="15" customHeight="1" x14ac:dyDescent="0.15">
      <c r="A50" s="593" t="s">
        <v>446</v>
      </c>
      <c r="B50" s="593"/>
      <c r="C50" s="593"/>
      <c r="D50" s="593"/>
      <c r="E50" s="593"/>
      <c r="F50" s="593"/>
      <c r="G50" s="593"/>
      <c r="H50" s="593"/>
      <c r="I50" s="593"/>
      <c r="J50" s="593"/>
      <c r="K50" s="593"/>
      <c r="L50" s="593"/>
      <c r="M50" s="593"/>
      <c r="N50" s="593"/>
      <c r="O50" s="593"/>
      <c r="P50" s="78"/>
      <c r="Q50" s="7" t="s">
        <v>432</v>
      </c>
      <c r="R50" s="78"/>
      <c r="S50" s="78"/>
      <c r="T50" s="78"/>
      <c r="U50" s="78"/>
      <c r="V50" s="78"/>
      <c r="W50" s="78"/>
      <c r="X50" s="78"/>
      <c r="Y50" s="78"/>
      <c r="Z50" s="78"/>
      <c r="AA50" s="78"/>
      <c r="AB50" s="78"/>
      <c r="AC50" s="78"/>
      <c r="AD50" s="78"/>
    </row>
    <row r="51" spans="1:30" ht="17.100000000000001" customHeight="1" x14ac:dyDescent="0.15">
      <c r="P51" s="78"/>
      <c r="Q51" s="313"/>
      <c r="R51" s="320"/>
      <c r="S51" s="320"/>
      <c r="T51" s="320"/>
      <c r="U51" s="320"/>
      <c r="V51" s="320"/>
      <c r="W51" s="320"/>
      <c r="X51" s="320"/>
      <c r="Y51" s="320"/>
      <c r="Z51" s="320"/>
      <c r="AA51" s="320"/>
      <c r="AB51" s="320"/>
      <c r="AC51" s="320"/>
      <c r="AD51" s="320"/>
    </row>
    <row r="52" spans="1:30" ht="17.100000000000001" customHeight="1" x14ac:dyDescent="0.15">
      <c r="Q52" s="313"/>
      <c r="R52" s="313"/>
      <c r="S52" s="312" t="s">
        <v>512</v>
      </c>
      <c r="T52" s="312" t="s">
        <v>513</v>
      </c>
      <c r="U52" s="312" t="s">
        <v>514</v>
      </c>
      <c r="V52" s="312" t="s">
        <v>515</v>
      </c>
      <c r="W52" s="312" t="s">
        <v>516</v>
      </c>
      <c r="X52" s="312" t="s">
        <v>517</v>
      </c>
      <c r="Y52" s="312" t="s">
        <v>518</v>
      </c>
      <c r="Z52" s="312" t="s">
        <v>519</v>
      </c>
      <c r="AA52" s="312" t="s">
        <v>520</v>
      </c>
      <c r="AB52" s="312" t="s">
        <v>272</v>
      </c>
      <c r="AC52" s="312" t="s">
        <v>273</v>
      </c>
      <c r="AD52" s="312" t="s">
        <v>274</v>
      </c>
    </row>
    <row r="53" spans="1:30" ht="17.100000000000001" customHeight="1" x14ac:dyDescent="0.15">
      <c r="Q53" s="313"/>
      <c r="R53" s="323" t="s">
        <v>511</v>
      </c>
      <c r="S53" s="324">
        <v>23</v>
      </c>
      <c r="T53" s="324">
        <v>12</v>
      </c>
      <c r="U53" s="324">
        <v>9</v>
      </c>
      <c r="V53" s="324">
        <v>15</v>
      </c>
      <c r="W53" s="324">
        <v>8</v>
      </c>
      <c r="X53" s="324">
        <v>18</v>
      </c>
      <c r="Y53" s="324">
        <v>13</v>
      </c>
      <c r="Z53" s="324">
        <v>12</v>
      </c>
      <c r="AA53" s="324">
        <v>10</v>
      </c>
      <c r="AB53" s="324">
        <v>14</v>
      </c>
      <c r="AC53" s="324">
        <v>8</v>
      </c>
      <c r="AD53" s="324">
        <v>17</v>
      </c>
    </row>
    <row r="54" spans="1:30" ht="17.100000000000001" customHeight="1" x14ac:dyDescent="0.15">
      <c r="Q54" s="313"/>
      <c r="R54" s="313" t="s">
        <v>510</v>
      </c>
      <c r="S54" s="324">
        <v>31</v>
      </c>
      <c r="T54" s="324">
        <v>28</v>
      </c>
      <c r="U54" s="324">
        <v>31</v>
      </c>
      <c r="V54" s="324">
        <v>30</v>
      </c>
      <c r="W54" s="324">
        <v>31</v>
      </c>
      <c r="X54" s="324">
        <v>30</v>
      </c>
      <c r="Y54" s="324">
        <v>31</v>
      </c>
      <c r="Z54" s="324">
        <v>31</v>
      </c>
      <c r="AA54" s="324">
        <v>30</v>
      </c>
      <c r="AB54" s="324">
        <v>31</v>
      </c>
      <c r="AC54" s="324">
        <v>30</v>
      </c>
      <c r="AD54" s="324">
        <v>31</v>
      </c>
    </row>
    <row r="55" spans="1:30" ht="17.100000000000001" customHeight="1" x14ac:dyDescent="0.15">
      <c r="Q55" s="313"/>
      <c r="R55" s="313"/>
      <c r="S55" s="313"/>
      <c r="T55" s="313"/>
      <c r="U55" s="313"/>
      <c r="V55" s="313"/>
      <c r="W55" s="313"/>
      <c r="X55" s="313"/>
      <c r="Y55" s="313"/>
      <c r="Z55" s="313"/>
      <c r="AA55" s="313"/>
      <c r="AB55" s="313"/>
      <c r="AC55" s="313"/>
      <c r="AD55" s="313"/>
    </row>
  </sheetData>
  <sheetProtection sheet="1" objects="1" scenarios="1"/>
  <mergeCells count="183">
    <mergeCell ref="M41:M42"/>
    <mergeCell ref="O41:O42"/>
    <mergeCell ref="M39:M40"/>
    <mergeCell ref="O39:O40"/>
    <mergeCell ref="M37:M38"/>
    <mergeCell ref="W13:X13"/>
    <mergeCell ref="B13:D13"/>
    <mergeCell ref="B15:D15"/>
    <mergeCell ref="B19:D19"/>
    <mergeCell ref="H39:H40"/>
    <mergeCell ref="I39:I40"/>
    <mergeCell ref="B22:D22"/>
    <mergeCell ref="B18:D18"/>
    <mergeCell ref="K39:K40"/>
    <mergeCell ref="W15:X15"/>
    <mergeCell ref="F39:F40"/>
    <mergeCell ref="F37:F38"/>
    <mergeCell ref="B36:C36"/>
    <mergeCell ref="D37:D38"/>
    <mergeCell ref="E37:E38"/>
    <mergeCell ref="B37:C38"/>
    <mergeCell ref="W25:X25"/>
    <mergeCell ref="W24:X24"/>
    <mergeCell ref="N37:N38"/>
    <mergeCell ref="AA22:AB22"/>
    <mergeCell ref="O37:O38"/>
    <mergeCell ref="W22:X22"/>
    <mergeCell ref="R37:R38"/>
    <mergeCell ref="Q37:Q38"/>
    <mergeCell ref="T37:T38"/>
    <mergeCell ref="V37:V38"/>
    <mergeCell ref="S37:S38"/>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A41:A44"/>
    <mergeCell ref="K41:K42"/>
    <mergeCell ref="H41:H42"/>
    <mergeCell ref="B41:C42"/>
    <mergeCell ref="D41:D42"/>
    <mergeCell ref="E41:E42"/>
    <mergeCell ref="L5:L7"/>
    <mergeCell ref="L41:L42"/>
    <mergeCell ref="F41:F42"/>
    <mergeCell ref="G41:G42"/>
    <mergeCell ref="B9:D9"/>
    <mergeCell ref="B24:D24"/>
    <mergeCell ref="K37:K38"/>
    <mergeCell ref="H37:H38"/>
    <mergeCell ref="B25:D25"/>
    <mergeCell ref="A37:A40"/>
    <mergeCell ref="B39:C40"/>
    <mergeCell ref="D39:D40"/>
    <mergeCell ref="E39:E40"/>
    <mergeCell ref="I37:I38"/>
    <mergeCell ref="B26:D26"/>
    <mergeCell ref="J39:J40"/>
    <mergeCell ref="J37:J38"/>
    <mergeCell ref="E3:K4"/>
    <mergeCell ref="I5:K6"/>
    <mergeCell ref="B10:D10"/>
    <mergeCell ref="B23:D23"/>
    <mergeCell ref="B8:D8"/>
    <mergeCell ref="B5:D7"/>
    <mergeCell ref="B11:D11"/>
    <mergeCell ref="B12:D12"/>
    <mergeCell ref="B20:D20"/>
    <mergeCell ref="B16:D16"/>
    <mergeCell ref="B21:D21"/>
    <mergeCell ref="B14:D14"/>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AA19:AB19"/>
    <mergeCell ref="AA12:AB12"/>
    <mergeCell ref="AA20:AB20"/>
    <mergeCell ref="AA21:AB21"/>
    <mergeCell ref="W12:X12"/>
    <mergeCell ref="AA15:AB15"/>
    <mergeCell ref="AA16:AB16"/>
    <mergeCell ref="AA17:AB17"/>
    <mergeCell ref="AA18:AB18"/>
    <mergeCell ref="AA13:AB13"/>
    <mergeCell ref="W19:X19"/>
    <mergeCell ref="W20:X20"/>
    <mergeCell ref="W16:X16"/>
    <mergeCell ref="W17:X17"/>
    <mergeCell ref="W18:X18"/>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 ref="W43:W44"/>
    <mergeCell ref="W41:W42"/>
    <mergeCell ref="X41:X42"/>
    <mergeCell ref="X39:X40"/>
    <mergeCell ref="Y41:Y42"/>
    <mergeCell ref="Z43:Z44"/>
    <mergeCell ref="AC43:AC44"/>
    <mergeCell ref="Q43:Q44"/>
    <mergeCell ref="AA23:AB23"/>
    <mergeCell ref="AA24:AB24"/>
    <mergeCell ref="AA25:AB25"/>
    <mergeCell ref="W23:X23"/>
    <mergeCell ref="U37:U38"/>
    <mergeCell ref="V41:V42"/>
    <mergeCell ref="V39:V40"/>
    <mergeCell ref="U43:U44"/>
    <mergeCell ref="V43:V44"/>
    <mergeCell ref="U41:U42"/>
    <mergeCell ref="R43:R44"/>
    <mergeCell ref="S43:S44"/>
    <mergeCell ref="U39:U40"/>
    <mergeCell ref="T43:T44"/>
    <mergeCell ref="T41:T42"/>
  </mergeCells>
  <phoneticPr fontId="16"/>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9"/>
  <sheetViews>
    <sheetView view="pageBreakPreview" zoomScale="90" zoomScaleNormal="90" zoomScaleSheetLayoutView="90" workbookViewId="0">
      <selection activeCell="H16" sqref="H16"/>
    </sheetView>
  </sheetViews>
  <sheetFormatPr defaultRowHeight="17.100000000000001" customHeight="1" x14ac:dyDescent="0.15"/>
  <cols>
    <col min="1" max="1" width="11.625" style="65" customWidth="1"/>
    <col min="2" max="2" width="10.375" style="65" customWidth="1"/>
    <col min="3" max="8" width="11.625" style="65" customWidth="1"/>
    <col min="9" max="16384" width="9" style="65"/>
  </cols>
  <sheetData>
    <row r="1" spans="1:8" ht="5.0999999999999996" customHeight="1" x14ac:dyDescent="0.15">
      <c r="A1" s="663"/>
      <c r="B1" s="663"/>
      <c r="C1" s="663"/>
      <c r="D1" s="663"/>
      <c r="E1" s="663"/>
      <c r="F1" s="663"/>
      <c r="G1" s="663"/>
      <c r="H1" s="663"/>
    </row>
    <row r="2" spans="1:8" ht="15" customHeight="1" x14ac:dyDescent="0.15">
      <c r="A2" s="663" t="s">
        <v>293</v>
      </c>
      <c r="B2" s="663"/>
      <c r="C2" s="663"/>
      <c r="D2" s="663"/>
      <c r="E2" s="663"/>
      <c r="F2" s="663"/>
      <c r="G2" s="663"/>
      <c r="H2" s="663"/>
    </row>
    <row r="3" spans="1:8" ht="5.0999999999999996" customHeight="1" x14ac:dyDescent="0.15">
      <c r="A3" s="19"/>
      <c r="B3" s="63"/>
      <c r="C3" s="63"/>
      <c r="D3" s="63"/>
      <c r="E3" s="63"/>
      <c r="F3" s="63"/>
      <c r="G3" s="63"/>
      <c r="H3" s="63"/>
    </row>
    <row r="4" spans="1:8" s="64" customFormat="1" ht="50.1" customHeight="1" x14ac:dyDescent="0.15">
      <c r="A4" s="414" t="s">
        <v>499</v>
      </c>
      <c r="B4" s="414"/>
      <c r="C4" s="414"/>
      <c r="D4" s="414"/>
      <c r="E4" s="414"/>
      <c r="F4" s="414"/>
      <c r="G4" s="414"/>
      <c r="H4" s="414"/>
    </row>
    <row r="5" spans="1:8" ht="15" customHeight="1" x14ac:dyDescent="0.15">
      <c r="A5" s="10"/>
      <c r="B5" s="63"/>
      <c r="C5" s="63"/>
      <c r="D5" s="63"/>
      <c r="E5" s="81"/>
      <c r="F5" s="63"/>
      <c r="G5" s="63"/>
      <c r="H5" s="63"/>
    </row>
    <row r="6" spans="1:8" ht="17.100000000000001" customHeight="1" thickBot="1" x14ac:dyDescent="0.2">
      <c r="A6" s="10" t="s">
        <v>608</v>
      </c>
      <c r="B6" s="63"/>
      <c r="C6" s="63"/>
      <c r="D6" s="63"/>
      <c r="E6" s="63"/>
      <c r="G6" s="63"/>
      <c r="H6" s="205" t="s">
        <v>433</v>
      </c>
    </row>
    <row r="7" spans="1:8" ht="22.5" customHeight="1" x14ac:dyDescent="0.15">
      <c r="A7" s="415" t="s">
        <v>51</v>
      </c>
      <c r="B7" s="417"/>
      <c r="C7" s="195" t="s">
        <v>294</v>
      </c>
      <c r="D7" s="195" t="s">
        <v>295</v>
      </c>
      <c r="E7" s="195" t="s">
        <v>296</v>
      </c>
      <c r="F7" s="195" t="s">
        <v>297</v>
      </c>
      <c r="G7" s="192" t="s">
        <v>298</v>
      </c>
      <c r="H7" s="35" t="s">
        <v>299</v>
      </c>
    </row>
    <row r="8" spans="1:8" ht="17.100000000000001" customHeight="1" x14ac:dyDescent="0.15">
      <c r="A8" s="420" t="s">
        <v>300</v>
      </c>
      <c r="B8" s="412"/>
      <c r="C8" s="659">
        <v>272.7</v>
      </c>
      <c r="D8" s="664">
        <v>29.5</v>
      </c>
      <c r="E8" s="664">
        <v>2.1</v>
      </c>
      <c r="F8" s="664">
        <v>3.4</v>
      </c>
      <c r="G8" s="664">
        <v>237.7</v>
      </c>
      <c r="H8" s="661">
        <v>2707</v>
      </c>
    </row>
    <row r="9" spans="1:8" ht="17.100000000000001" customHeight="1" thickBot="1" x14ac:dyDescent="0.2">
      <c r="A9" s="657"/>
      <c r="B9" s="658"/>
      <c r="C9" s="660"/>
      <c r="D9" s="665"/>
      <c r="E9" s="665"/>
      <c r="F9" s="665"/>
      <c r="G9" s="665"/>
      <c r="H9" s="662"/>
    </row>
    <row r="10" spans="1:8" ht="18" customHeight="1" x14ac:dyDescent="0.15">
      <c r="A10" s="10" t="s">
        <v>301</v>
      </c>
      <c r="B10" s="63"/>
      <c r="C10" s="63"/>
      <c r="D10" s="63"/>
      <c r="E10" s="63"/>
      <c r="F10" s="63"/>
      <c r="G10" s="168"/>
      <c r="H10" s="205" t="s">
        <v>537</v>
      </c>
    </row>
    <row r="11" spans="1:8" ht="15" customHeight="1" x14ac:dyDescent="0.15">
      <c r="A11" s="10" t="s">
        <v>302</v>
      </c>
      <c r="B11" s="63"/>
      <c r="C11" s="63"/>
      <c r="D11" s="63"/>
      <c r="E11" s="82"/>
      <c r="F11" s="83"/>
      <c r="H11" s="205" t="s">
        <v>500</v>
      </c>
    </row>
    <row r="12" spans="1:8" ht="15" customHeight="1" x14ac:dyDescent="0.15">
      <c r="A12" s="10" t="s">
        <v>303</v>
      </c>
      <c r="B12" s="63"/>
      <c r="C12" s="63"/>
      <c r="D12" s="63"/>
      <c r="E12" s="63"/>
      <c r="F12" s="63"/>
      <c r="G12" s="63"/>
    </row>
    <row r="13" spans="1:8" ht="15" customHeight="1" x14ac:dyDescent="0.15">
      <c r="A13" s="10"/>
      <c r="B13" s="63"/>
      <c r="C13" s="63"/>
      <c r="D13" s="63"/>
      <c r="E13" s="63"/>
      <c r="F13" s="63"/>
      <c r="G13" s="63"/>
      <c r="H13" s="78"/>
    </row>
    <row r="14" spans="1:8" ht="15" customHeight="1" thickBot="1" x14ac:dyDescent="0.2">
      <c r="A14" s="666" t="s">
        <v>535</v>
      </c>
      <c r="B14" s="666"/>
      <c r="C14" s="666"/>
      <c r="D14" s="666"/>
      <c r="E14" s="63"/>
      <c r="F14" s="63"/>
      <c r="G14" s="63"/>
      <c r="H14" s="205" t="s">
        <v>382</v>
      </c>
    </row>
    <row r="15" spans="1:8" ht="20.25" customHeight="1" x14ac:dyDescent="0.15">
      <c r="A15" s="451" t="s">
        <v>304</v>
      </c>
      <c r="B15" s="452"/>
      <c r="C15" s="195" t="s">
        <v>305</v>
      </c>
      <c r="D15" s="452" t="s">
        <v>306</v>
      </c>
      <c r="E15" s="452"/>
      <c r="F15" s="452"/>
      <c r="G15" s="452"/>
      <c r="H15" s="482"/>
    </row>
    <row r="16" spans="1:8" ht="24" customHeight="1" x14ac:dyDescent="0.15">
      <c r="A16" s="290" t="s">
        <v>307</v>
      </c>
      <c r="B16" s="291"/>
      <c r="C16" s="292">
        <f>SUM(C17:C45)</f>
        <v>216.42399999999998</v>
      </c>
      <c r="D16" s="293"/>
      <c r="E16" s="294"/>
      <c r="F16" s="295"/>
      <c r="G16" s="295"/>
      <c r="H16" s="296"/>
    </row>
    <row r="17" spans="1:8" ht="24.75" customHeight="1" x14ac:dyDescent="0.15">
      <c r="A17" s="422" t="s">
        <v>308</v>
      </c>
      <c r="B17" s="423"/>
      <c r="C17" s="297">
        <v>0.20100000000000001</v>
      </c>
      <c r="D17" s="655" t="s">
        <v>309</v>
      </c>
      <c r="E17" s="655"/>
      <c r="F17" s="655"/>
      <c r="G17" s="655"/>
      <c r="H17" s="656"/>
    </row>
    <row r="18" spans="1:8" ht="16.5" customHeight="1" x14ac:dyDescent="0.15">
      <c r="A18" s="422" t="s">
        <v>310</v>
      </c>
      <c r="B18" s="423"/>
      <c r="C18" s="297">
        <v>1E-3</v>
      </c>
      <c r="D18" s="655" t="s">
        <v>311</v>
      </c>
      <c r="E18" s="655"/>
      <c r="F18" s="655"/>
      <c r="G18" s="655"/>
      <c r="H18" s="656"/>
    </row>
    <row r="19" spans="1:8" ht="16.5" customHeight="1" x14ac:dyDescent="0.15">
      <c r="A19" s="422" t="s">
        <v>312</v>
      </c>
      <c r="B19" s="423"/>
      <c r="C19" s="297">
        <v>2E-3</v>
      </c>
      <c r="D19" s="655" t="s">
        <v>313</v>
      </c>
      <c r="E19" s="655"/>
      <c r="F19" s="655"/>
      <c r="G19" s="655"/>
      <c r="H19" s="656"/>
    </row>
    <row r="20" spans="1:8" ht="16.5" customHeight="1" x14ac:dyDescent="0.15">
      <c r="A20" s="178" t="s">
        <v>314</v>
      </c>
      <c r="B20" s="298"/>
      <c r="C20" s="297">
        <v>8.0000000000000002E-3</v>
      </c>
      <c r="D20" s="655" t="s">
        <v>315</v>
      </c>
      <c r="E20" s="655"/>
      <c r="F20" s="655"/>
      <c r="G20" s="655"/>
      <c r="H20" s="656"/>
    </row>
    <row r="21" spans="1:8" ht="16.5" customHeight="1" x14ac:dyDescent="0.15">
      <c r="A21" s="178" t="s">
        <v>314</v>
      </c>
      <c r="B21" s="298"/>
      <c r="C21" s="297">
        <v>1.9E-2</v>
      </c>
      <c r="D21" s="655" t="s">
        <v>316</v>
      </c>
      <c r="E21" s="655"/>
      <c r="F21" s="655"/>
      <c r="G21" s="655"/>
      <c r="H21" s="656"/>
    </row>
    <row r="22" spans="1:8" ht="16.5" customHeight="1" x14ac:dyDescent="0.15">
      <c r="A22" s="178" t="s">
        <v>314</v>
      </c>
      <c r="B22" s="298"/>
      <c r="C22" s="297">
        <v>1.0999999999999999E-2</v>
      </c>
      <c r="D22" s="655" t="s">
        <v>317</v>
      </c>
      <c r="E22" s="655"/>
      <c r="F22" s="655"/>
      <c r="G22" s="655"/>
      <c r="H22" s="656"/>
    </row>
    <row r="23" spans="1:8" ht="16.5" customHeight="1" x14ac:dyDescent="0.15">
      <c r="A23" s="178" t="s">
        <v>314</v>
      </c>
      <c r="B23" s="298"/>
      <c r="C23" s="297">
        <v>2E-3</v>
      </c>
      <c r="D23" s="655" t="s">
        <v>318</v>
      </c>
      <c r="E23" s="655"/>
      <c r="F23" s="655"/>
      <c r="G23" s="655"/>
      <c r="H23" s="656"/>
    </row>
    <row r="24" spans="1:8" ht="16.5" customHeight="1" x14ac:dyDescent="0.15">
      <c r="A24" s="178" t="s">
        <v>314</v>
      </c>
      <c r="B24" s="298"/>
      <c r="C24" s="297">
        <v>0.123</v>
      </c>
      <c r="D24" s="655" t="s">
        <v>319</v>
      </c>
      <c r="E24" s="655"/>
      <c r="F24" s="655"/>
      <c r="G24" s="655"/>
      <c r="H24" s="656"/>
    </row>
    <row r="25" spans="1:8" ht="16.5" customHeight="1" x14ac:dyDescent="0.15">
      <c r="A25" s="178" t="s">
        <v>314</v>
      </c>
      <c r="B25" s="298"/>
      <c r="C25" s="297">
        <v>8.9999999999999993E-3</v>
      </c>
      <c r="D25" s="655" t="s">
        <v>320</v>
      </c>
      <c r="E25" s="655"/>
      <c r="F25" s="655"/>
      <c r="G25" s="655"/>
      <c r="H25" s="656"/>
    </row>
    <row r="26" spans="1:8" ht="16.5" customHeight="1" x14ac:dyDescent="0.15">
      <c r="A26" s="178" t="s">
        <v>314</v>
      </c>
      <c r="B26" s="298"/>
      <c r="C26" s="297">
        <v>2E-3</v>
      </c>
      <c r="D26" s="655" t="s">
        <v>321</v>
      </c>
      <c r="E26" s="655"/>
      <c r="F26" s="655"/>
      <c r="G26" s="655"/>
      <c r="H26" s="656"/>
    </row>
    <row r="27" spans="1:8" ht="16.5" customHeight="1" x14ac:dyDescent="0.15">
      <c r="A27" s="178" t="s">
        <v>314</v>
      </c>
      <c r="B27" s="298"/>
      <c r="C27" s="297">
        <v>5.6000000000000001E-2</v>
      </c>
      <c r="D27" s="655" t="s">
        <v>322</v>
      </c>
      <c r="E27" s="655"/>
      <c r="F27" s="655"/>
      <c r="G27" s="655"/>
      <c r="H27" s="656"/>
    </row>
    <row r="28" spans="1:8" ht="16.5" customHeight="1" x14ac:dyDescent="0.15">
      <c r="A28" s="178" t="s">
        <v>314</v>
      </c>
      <c r="B28" s="298"/>
      <c r="C28" s="297">
        <v>5.0000000000000001E-3</v>
      </c>
      <c r="D28" s="655" t="s">
        <v>323</v>
      </c>
      <c r="E28" s="655"/>
      <c r="F28" s="655"/>
      <c r="G28" s="655"/>
      <c r="H28" s="656"/>
    </row>
    <row r="29" spans="1:8" ht="16.5" customHeight="1" x14ac:dyDescent="0.15">
      <c r="A29" s="422" t="s">
        <v>324</v>
      </c>
      <c r="B29" s="423"/>
      <c r="C29" s="299">
        <v>3</v>
      </c>
      <c r="D29" s="655" t="s">
        <v>325</v>
      </c>
      <c r="E29" s="655"/>
      <c r="F29" s="655"/>
      <c r="G29" s="655"/>
      <c r="H29" s="656"/>
    </row>
    <row r="30" spans="1:8" ht="16.5" customHeight="1" x14ac:dyDescent="0.15">
      <c r="A30" s="422" t="s">
        <v>326</v>
      </c>
      <c r="B30" s="423"/>
      <c r="C30" s="299">
        <v>1.8779999999999999</v>
      </c>
      <c r="D30" s="655" t="s">
        <v>327</v>
      </c>
      <c r="E30" s="655"/>
      <c r="F30" s="655"/>
      <c r="G30" s="655"/>
      <c r="H30" s="656"/>
    </row>
    <row r="31" spans="1:8" ht="16.5" customHeight="1" x14ac:dyDescent="0.15">
      <c r="A31" s="422" t="s">
        <v>328</v>
      </c>
      <c r="B31" s="423"/>
      <c r="C31" s="299">
        <v>18</v>
      </c>
      <c r="D31" s="655" t="s">
        <v>329</v>
      </c>
      <c r="E31" s="655"/>
      <c r="F31" s="655"/>
      <c r="G31" s="655"/>
      <c r="H31" s="656"/>
    </row>
    <row r="32" spans="1:8" ht="16.5" customHeight="1" x14ac:dyDescent="0.15">
      <c r="A32" s="422" t="s">
        <v>330</v>
      </c>
      <c r="B32" s="423"/>
      <c r="C32" s="299">
        <v>1.56</v>
      </c>
      <c r="D32" s="655" t="s">
        <v>331</v>
      </c>
      <c r="E32" s="655"/>
      <c r="F32" s="655"/>
      <c r="G32" s="655"/>
      <c r="H32" s="656"/>
    </row>
    <row r="33" spans="1:8" ht="16.5" customHeight="1" x14ac:dyDescent="0.15">
      <c r="A33" s="422" t="s">
        <v>332</v>
      </c>
      <c r="B33" s="423"/>
      <c r="C33" s="299">
        <v>3</v>
      </c>
      <c r="D33" s="655" t="s">
        <v>333</v>
      </c>
      <c r="E33" s="655"/>
      <c r="F33" s="655"/>
      <c r="G33" s="655"/>
      <c r="H33" s="656"/>
    </row>
    <row r="34" spans="1:8" ht="16.5" customHeight="1" x14ac:dyDescent="0.15">
      <c r="A34" s="422" t="s">
        <v>334</v>
      </c>
      <c r="B34" s="423"/>
      <c r="C34" s="299">
        <v>16</v>
      </c>
      <c r="D34" s="655" t="s">
        <v>335</v>
      </c>
      <c r="E34" s="655"/>
      <c r="F34" s="655"/>
      <c r="G34" s="655"/>
      <c r="H34" s="656"/>
    </row>
    <row r="35" spans="1:8" ht="16.5" customHeight="1" x14ac:dyDescent="0.15">
      <c r="A35" s="422" t="s">
        <v>336</v>
      </c>
      <c r="B35" s="423"/>
      <c r="C35" s="299">
        <v>50</v>
      </c>
      <c r="D35" s="655" t="s">
        <v>337</v>
      </c>
      <c r="E35" s="655"/>
      <c r="F35" s="655"/>
      <c r="G35" s="655"/>
      <c r="H35" s="656"/>
    </row>
    <row r="36" spans="1:8" ht="16.5" customHeight="1" x14ac:dyDescent="0.15">
      <c r="A36" s="422" t="s">
        <v>338</v>
      </c>
      <c r="B36" s="423"/>
      <c r="C36" s="299">
        <v>8</v>
      </c>
      <c r="D36" s="655" t="s">
        <v>339</v>
      </c>
      <c r="E36" s="655"/>
      <c r="F36" s="655"/>
      <c r="G36" s="655"/>
      <c r="H36" s="656"/>
    </row>
    <row r="37" spans="1:8" ht="16.5" customHeight="1" x14ac:dyDescent="0.15">
      <c r="A37" s="422" t="s">
        <v>340</v>
      </c>
      <c r="B37" s="423"/>
      <c r="C37" s="299">
        <v>0.27</v>
      </c>
      <c r="D37" s="655" t="s">
        <v>341</v>
      </c>
      <c r="E37" s="655"/>
      <c r="F37" s="655"/>
      <c r="G37" s="655"/>
      <c r="H37" s="656"/>
    </row>
    <row r="38" spans="1:8" ht="16.5" customHeight="1" x14ac:dyDescent="0.15">
      <c r="A38" s="422" t="s">
        <v>342</v>
      </c>
      <c r="B38" s="423"/>
      <c r="C38" s="299">
        <v>43</v>
      </c>
      <c r="D38" s="655" t="s">
        <v>343</v>
      </c>
      <c r="E38" s="655"/>
      <c r="F38" s="655"/>
      <c r="G38" s="655"/>
      <c r="H38" s="656"/>
    </row>
    <row r="39" spans="1:8" ht="16.5" customHeight="1" x14ac:dyDescent="0.15">
      <c r="A39" s="422" t="s">
        <v>344</v>
      </c>
      <c r="B39" s="423"/>
      <c r="C39" s="299">
        <v>0.06</v>
      </c>
      <c r="D39" s="655" t="s">
        <v>345</v>
      </c>
      <c r="E39" s="655"/>
      <c r="F39" s="655"/>
      <c r="G39" s="655"/>
      <c r="H39" s="656"/>
    </row>
    <row r="40" spans="1:8" ht="16.5" customHeight="1" x14ac:dyDescent="0.15">
      <c r="A40" s="422" t="s">
        <v>346</v>
      </c>
      <c r="B40" s="423"/>
      <c r="C40" s="299">
        <v>1.2270000000000001</v>
      </c>
      <c r="D40" s="655" t="s">
        <v>347</v>
      </c>
      <c r="E40" s="655"/>
      <c r="F40" s="655"/>
      <c r="G40" s="655"/>
      <c r="H40" s="656"/>
    </row>
    <row r="41" spans="1:8" ht="16.5" customHeight="1" x14ac:dyDescent="0.15">
      <c r="A41" s="422" t="s">
        <v>348</v>
      </c>
      <c r="B41" s="423"/>
      <c r="C41" s="299">
        <v>2.85</v>
      </c>
      <c r="D41" s="655" t="s">
        <v>349</v>
      </c>
      <c r="E41" s="655"/>
      <c r="F41" s="655"/>
      <c r="G41" s="655"/>
      <c r="H41" s="656"/>
    </row>
    <row r="42" spans="1:8" ht="16.5" customHeight="1" x14ac:dyDescent="0.15">
      <c r="A42" s="422" t="s">
        <v>434</v>
      </c>
      <c r="B42" s="423"/>
      <c r="C42" s="299">
        <v>0.04</v>
      </c>
      <c r="D42" s="197" t="s">
        <v>383</v>
      </c>
      <c r="E42" s="300"/>
      <c r="F42" s="300"/>
      <c r="G42" s="300"/>
      <c r="H42" s="301"/>
    </row>
    <row r="43" spans="1:8" ht="16.5" customHeight="1" x14ac:dyDescent="0.15">
      <c r="A43" s="422" t="s">
        <v>350</v>
      </c>
      <c r="B43" s="423"/>
      <c r="C43" s="299">
        <v>12.1</v>
      </c>
      <c r="D43" s="655" t="s">
        <v>351</v>
      </c>
      <c r="E43" s="655"/>
      <c r="F43" s="655"/>
      <c r="G43" s="655"/>
      <c r="H43" s="656"/>
    </row>
    <row r="44" spans="1:8" ht="16.5" customHeight="1" x14ac:dyDescent="0.15">
      <c r="A44" s="427" t="s">
        <v>464</v>
      </c>
      <c r="B44" s="437"/>
      <c r="C44" s="299">
        <v>45</v>
      </c>
      <c r="D44" s="655" t="s">
        <v>465</v>
      </c>
      <c r="E44" s="655"/>
      <c r="F44" s="655"/>
      <c r="G44" s="655"/>
      <c r="H44" s="656"/>
    </row>
    <row r="45" spans="1:8" ht="16.5" customHeight="1" thickBot="1" x14ac:dyDescent="0.2">
      <c r="A45" s="651" t="s">
        <v>466</v>
      </c>
      <c r="B45" s="652"/>
      <c r="C45" s="302">
        <v>10</v>
      </c>
      <c r="D45" s="653" t="s">
        <v>383</v>
      </c>
      <c r="E45" s="653"/>
      <c r="F45" s="653"/>
      <c r="G45" s="653"/>
      <c r="H45" s="654"/>
    </row>
    <row r="46" spans="1:8" ht="16.5" customHeight="1" x14ac:dyDescent="0.15">
      <c r="A46" s="10" t="s">
        <v>435</v>
      </c>
      <c r="B46" s="63"/>
      <c r="C46" s="63"/>
      <c r="D46" s="63"/>
      <c r="E46" s="63"/>
      <c r="F46" s="63"/>
      <c r="G46" s="205"/>
      <c r="H46" s="205" t="s">
        <v>536</v>
      </c>
    </row>
    <row r="47" spans="1:8" ht="18" customHeight="1" x14ac:dyDescent="0.15">
      <c r="A47" s="10" t="s">
        <v>436</v>
      </c>
      <c r="B47" s="63"/>
      <c r="C47" s="63"/>
      <c r="D47" s="63"/>
      <c r="E47" s="63"/>
      <c r="F47" s="63"/>
      <c r="G47" s="205"/>
      <c r="H47" s="205" t="s">
        <v>500</v>
      </c>
    </row>
    <row r="48" spans="1:8" ht="18" customHeight="1" x14ac:dyDescent="0.15">
      <c r="A48" s="10" t="s">
        <v>352</v>
      </c>
      <c r="B48" s="63"/>
      <c r="C48" s="63"/>
      <c r="D48" s="63"/>
      <c r="E48" s="63"/>
      <c r="F48" s="63"/>
      <c r="G48" s="63"/>
      <c r="H48" s="63"/>
    </row>
    <row r="49" ht="15" customHeight="1" x14ac:dyDescent="0.15"/>
  </sheetData>
  <sheetProtection sheet="1" formatCells="0" formatColumns="0" formatRows="0" insertColumns="0" insertRows="0" insertHyperlinks="0" deleteColumns="0" deleteRows="0" sort="0" autoFilter="0" pivotTables="0"/>
  <mergeCells count="62">
    <mergeCell ref="A1:H1"/>
    <mergeCell ref="A2:H2"/>
    <mergeCell ref="A4:H4"/>
    <mergeCell ref="A7:B7"/>
    <mergeCell ref="D17:H17"/>
    <mergeCell ref="D8:D9"/>
    <mergeCell ref="F8:F9"/>
    <mergeCell ref="G8:G9"/>
    <mergeCell ref="E8:E9"/>
    <mergeCell ref="A14:D14"/>
    <mergeCell ref="A17:B17"/>
    <mergeCell ref="D15:H15"/>
    <mergeCell ref="D22:H22"/>
    <mergeCell ref="D27:H27"/>
    <mergeCell ref="D28:H28"/>
    <mergeCell ref="A8:B9"/>
    <mergeCell ref="C8:C9"/>
    <mergeCell ref="H8:H9"/>
    <mergeCell ref="A19:B19"/>
    <mergeCell ref="A18:B18"/>
    <mergeCell ref="D18:H18"/>
    <mergeCell ref="A15:B15"/>
    <mergeCell ref="D19:H19"/>
    <mergeCell ref="D20:H20"/>
    <mergeCell ref="D21:H21"/>
    <mergeCell ref="D25:H25"/>
    <mergeCell ref="D36:H36"/>
    <mergeCell ref="A37:B37"/>
    <mergeCell ref="D37:H37"/>
    <mergeCell ref="A33:B33"/>
    <mergeCell ref="D31:H31"/>
    <mergeCell ref="A32:B32"/>
    <mergeCell ref="D32:H32"/>
    <mergeCell ref="A38:B38"/>
    <mergeCell ref="D38:H38"/>
    <mergeCell ref="D23:H23"/>
    <mergeCell ref="D26:H26"/>
    <mergeCell ref="D33:H33"/>
    <mergeCell ref="A34:B34"/>
    <mergeCell ref="A29:B29"/>
    <mergeCell ref="D29:H29"/>
    <mergeCell ref="D30:H30"/>
    <mergeCell ref="D24:H24"/>
    <mergeCell ref="A31:B31"/>
    <mergeCell ref="A36:B36"/>
    <mergeCell ref="D34:H34"/>
    <mergeCell ref="A35:B35"/>
    <mergeCell ref="D35:H35"/>
    <mergeCell ref="A30:B30"/>
    <mergeCell ref="A45:B45"/>
    <mergeCell ref="D45:H45"/>
    <mergeCell ref="A39:B39"/>
    <mergeCell ref="D39:H39"/>
    <mergeCell ref="A40:B40"/>
    <mergeCell ref="D40:H40"/>
    <mergeCell ref="A41:B41"/>
    <mergeCell ref="D41:H41"/>
    <mergeCell ref="A43:B43"/>
    <mergeCell ref="D43:H43"/>
    <mergeCell ref="A42:B42"/>
    <mergeCell ref="A44:B44"/>
    <mergeCell ref="D44:H44"/>
  </mergeCells>
  <phoneticPr fontId="16"/>
  <printOptions horizontalCentered="1"/>
  <pageMargins left="0.59055118110236227" right="0.59055118110236227" top="0.59055118110236227" bottom="0.59055118110236227" header="0.39370078740157483" footer="0.39370078740157483"/>
  <pageSetup paperSize="9" firstPageNumber="38" orientation="portrait" useFirstPageNumber="1" r:id="rId1"/>
  <headerFooter scaleWithDoc="0" alignWithMargins="0">
    <oddHeader>&amp;L&amp;"ＭＳ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20"/>
  <sheetViews>
    <sheetView tabSelected="1" view="pageBreakPreview" zoomScale="90" zoomScaleNormal="90" zoomScaleSheetLayoutView="90" workbookViewId="0">
      <selection activeCell="K6" sqref="K6:L6"/>
    </sheetView>
  </sheetViews>
  <sheetFormatPr defaultRowHeight="13.5" x14ac:dyDescent="0.15"/>
  <cols>
    <col min="1" max="6" width="15.125" customWidth="1"/>
    <col min="7" max="7" width="2" customWidth="1"/>
    <col min="8" max="8" width="6.875" customWidth="1"/>
    <col min="9" max="9" width="10.25" bestFit="1" customWidth="1"/>
    <col min="10" max="10" width="11" customWidth="1"/>
    <col min="12" max="12" width="11" customWidth="1"/>
    <col min="14" max="14" width="10.5" customWidth="1"/>
    <col min="15" max="15" width="6.875" bestFit="1" customWidth="1"/>
  </cols>
  <sheetData>
    <row r="1" spans="1:17" ht="17.25" x14ac:dyDescent="0.15">
      <c r="A1" s="668" t="s">
        <v>353</v>
      </c>
      <c r="B1" s="668"/>
      <c r="C1" s="668"/>
      <c r="D1" s="668"/>
      <c r="E1" s="668"/>
      <c r="F1" s="668"/>
      <c r="G1" s="355"/>
      <c r="H1" s="355" t="s">
        <v>574</v>
      </c>
      <c r="I1" s="355"/>
      <c r="J1" s="355"/>
      <c r="K1" s="355"/>
      <c r="L1" s="355"/>
      <c r="M1" s="355"/>
      <c r="N1" s="355"/>
      <c r="O1" s="355"/>
      <c r="P1" s="355"/>
      <c r="Q1" s="355"/>
    </row>
    <row r="2" spans="1:17" ht="14.25" x14ac:dyDescent="0.15">
      <c r="A2" s="20"/>
      <c r="G2" s="355"/>
      <c r="H2" s="355" t="s">
        <v>408</v>
      </c>
      <c r="I2" s="355"/>
      <c r="J2" s="355"/>
      <c r="K2" s="355"/>
      <c r="L2" s="355"/>
      <c r="M2" s="355"/>
      <c r="N2" s="355"/>
      <c r="O2" s="355"/>
      <c r="P2" s="355"/>
      <c r="Q2" s="355"/>
    </row>
    <row r="3" spans="1:17" x14ac:dyDescent="0.15">
      <c r="A3" s="10"/>
      <c r="G3" s="355"/>
      <c r="H3" s="356" t="s">
        <v>148</v>
      </c>
      <c r="I3" s="356" t="s">
        <v>354</v>
      </c>
      <c r="J3" s="356" t="s">
        <v>355</v>
      </c>
      <c r="K3" s="356" t="s">
        <v>356</v>
      </c>
      <c r="L3" s="356" t="s">
        <v>357</v>
      </c>
      <c r="M3" s="356" t="s">
        <v>153</v>
      </c>
      <c r="N3" s="356" t="s">
        <v>154</v>
      </c>
      <c r="O3" s="357" t="s">
        <v>406</v>
      </c>
      <c r="P3" s="355"/>
      <c r="Q3" s="355"/>
    </row>
    <row r="4" spans="1:17" x14ac:dyDescent="0.15">
      <c r="A4" s="1"/>
      <c r="B4" s="57" t="s">
        <v>394</v>
      </c>
      <c r="E4" s="57" t="s">
        <v>393</v>
      </c>
      <c r="G4" s="358">
        <f>SUM(H4:N4)</f>
        <v>19.479999999999997</v>
      </c>
      <c r="H4" s="359">
        <f>+‐33‐!C8</f>
        <v>0.503</v>
      </c>
      <c r="I4" s="359">
        <f>+‐33‐!D8</f>
        <v>7.7949999999999999</v>
      </c>
      <c r="J4" s="359">
        <f>+‐33‐!E8</f>
        <v>0.92100000000000004</v>
      </c>
      <c r="K4" s="359">
        <f>+‐33‐!F8</f>
        <v>0</v>
      </c>
      <c r="L4" s="359">
        <f>+‐33‐!H8</f>
        <v>1.94</v>
      </c>
      <c r="M4" s="359">
        <f>+‐33‐!J8</f>
        <v>2.6480000000000001</v>
      </c>
      <c r="N4" s="359">
        <f>+‐33‐!K8</f>
        <v>5.673</v>
      </c>
      <c r="O4" s="360">
        <f>ROUND(SUM(H4:N4),2)</f>
        <v>19.48</v>
      </c>
      <c r="P4" s="355"/>
      <c r="Q4" s="355"/>
    </row>
    <row r="5" spans="1:17" x14ac:dyDescent="0.15">
      <c r="A5" s="1"/>
      <c r="G5" s="361">
        <f>SUM(H5:N5)</f>
        <v>1.0000000000000002</v>
      </c>
      <c r="H5" s="362">
        <f>+H4/$G$4</f>
        <v>2.5821355236139636E-2</v>
      </c>
      <c r="I5" s="362">
        <f t="shared" ref="I5:N5" si="0">+I4/$G$4</f>
        <v>0.40015400410677626</v>
      </c>
      <c r="J5" s="362">
        <f t="shared" si="0"/>
        <v>4.7279260780287484E-2</v>
      </c>
      <c r="K5" s="362">
        <f t="shared" si="0"/>
        <v>0</v>
      </c>
      <c r="L5" s="362">
        <f t="shared" si="0"/>
        <v>9.9589322381930204E-2</v>
      </c>
      <c r="M5" s="362">
        <f t="shared" si="0"/>
        <v>0.13593429158110887</v>
      </c>
      <c r="N5" s="362">
        <f t="shared" si="0"/>
        <v>0.29122176591375776</v>
      </c>
      <c r="O5" s="363">
        <f>SUM(H5:N5)</f>
        <v>1.0000000000000002</v>
      </c>
      <c r="P5" s="355"/>
      <c r="Q5" s="355"/>
    </row>
    <row r="6" spans="1:17" x14ac:dyDescent="0.15">
      <c r="B6" s="21"/>
      <c r="E6" s="22"/>
      <c r="G6" s="355"/>
      <c r="H6" s="364"/>
      <c r="I6" s="364"/>
      <c r="J6" s="364"/>
      <c r="K6" s="669"/>
      <c r="L6" s="669"/>
      <c r="M6" s="364"/>
      <c r="N6" s="364"/>
      <c r="O6" s="364"/>
      <c r="P6" s="364"/>
      <c r="Q6" s="355"/>
    </row>
    <row r="7" spans="1:17" x14ac:dyDescent="0.15">
      <c r="G7" s="355"/>
      <c r="H7" s="355"/>
      <c r="I7" s="355"/>
      <c r="J7" s="355"/>
      <c r="K7" s="355"/>
      <c r="L7" s="355"/>
      <c r="M7" s="355"/>
      <c r="N7" s="355"/>
      <c r="O7" s="355"/>
      <c r="P7" s="355"/>
      <c r="Q7" s="355"/>
    </row>
    <row r="8" spans="1:17" x14ac:dyDescent="0.15">
      <c r="G8" s="355"/>
      <c r="H8" s="355"/>
      <c r="I8" s="355"/>
      <c r="J8" s="355"/>
      <c r="K8" s="355"/>
      <c r="L8" s="355"/>
      <c r="M8" s="355"/>
      <c r="N8" s="355"/>
      <c r="O8" s="355"/>
      <c r="P8" s="355"/>
      <c r="Q8" s="355"/>
    </row>
    <row r="9" spans="1:17" x14ac:dyDescent="0.15">
      <c r="G9" s="355"/>
      <c r="H9" s="355"/>
      <c r="I9" s="355"/>
      <c r="J9" s="355"/>
      <c r="K9" s="355"/>
      <c r="L9" s="355"/>
      <c r="M9" s="355"/>
      <c r="N9" s="355"/>
      <c r="O9" s="355"/>
      <c r="P9" s="355"/>
      <c r="Q9" s="355"/>
    </row>
    <row r="10" spans="1:17" x14ac:dyDescent="0.15">
      <c r="G10" s="355"/>
      <c r="H10" s="355" t="s">
        <v>574</v>
      </c>
      <c r="I10" s="355"/>
      <c r="J10" s="355"/>
      <c r="K10" s="355"/>
      <c r="L10" s="355"/>
      <c r="M10" s="355"/>
      <c r="N10" s="355"/>
      <c r="O10" s="355"/>
      <c r="P10" s="355"/>
      <c r="Q10" s="355"/>
    </row>
    <row r="11" spans="1:17" x14ac:dyDescent="0.15">
      <c r="G11" s="355"/>
      <c r="H11" s="365">
        <v>2</v>
      </c>
      <c r="I11" s="355"/>
      <c r="J11" s="355"/>
      <c r="K11" s="355"/>
      <c r="L11" s="355"/>
      <c r="M11" s="355"/>
      <c r="N11" s="355"/>
      <c r="O11" s="355"/>
      <c r="P11" s="355"/>
      <c r="Q11" s="355"/>
    </row>
    <row r="12" spans="1:17" x14ac:dyDescent="0.15">
      <c r="G12" s="355"/>
      <c r="H12" s="667" t="s">
        <v>358</v>
      </c>
      <c r="I12" s="667"/>
      <c r="J12" s="355"/>
      <c r="K12" s="355"/>
      <c r="L12" s="355"/>
      <c r="M12" s="355"/>
      <c r="N12" s="355"/>
      <c r="O12" s="355"/>
      <c r="P12" s="355"/>
      <c r="Q12" s="355"/>
    </row>
    <row r="13" spans="1:17" x14ac:dyDescent="0.15">
      <c r="G13" s="355"/>
      <c r="H13" s="366" t="s">
        <v>359</v>
      </c>
      <c r="I13" s="367">
        <f>+‐33‐!E21</f>
        <v>22473</v>
      </c>
      <c r="J13" s="368">
        <f>+I13/I15</f>
        <v>0.35994810519909026</v>
      </c>
      <c r="K13" s="355"/>
      <c r="L13" s="355"/>
      <c r="M13" s="355"/>
      <c r="N13" s="355"/>
      <c r="O13" s="355"/>
      <c r="P13" s="355"/>
      <c r="Q13" s="355"/>
    </row>
    <row r="14" spans="1:17" x14ac:dyDescent="0.15">
      <c r="G14" s="355"/>
      <c r="H14" s="366" t="s">
        <v>154</v>
      </c>
      <c r="I14" s="367">
        <f>+‐33‐!K21</f>
        <v>39961</v>
      </c>
      <c r="J14" s="368">
        <f>+I14/I15</f>
        <v>0.64005189480090974</v>
      </c>
      <c r="K14" s="355"/>
      <c r="L14" s="355"/>
      <c r="M14" s="355"/>
      <c r="N14" s="355"/>
      <c r="O14" s="355"/>
      <c r="P14" s="355"/>
      <c r="Q14" s="355"/>
    </row>
    <row r="15" spans="1:17" x14ac:dyDescent="0.15">
      <c r="G15" s="355"/>
      <c r="H15" s="355" t="s">
        <v>372</v>
      </c>
      <c r="I15" s="369">
        <f>SUM(I13:I14)</f>
        <v>62434</v>
      </c>
      <c r="J15" s="355"/>
      <c r="K15" s="355"/>
      <c r="L15" s="355"/>
      <c r="M15" s="355"/>
      <c r="N15" s="355"/>
      <c r="O15" s="355"/>
      <c r="P15" s="355"/>
      <c r="Q15" s="355"/>
    </row>
    <row r="16" spans="1:17" x14ac:dyDescent="0.15">
      <c r="G16" s="355"/>
      <c r="H16" s="355"/>
      <c r="I16" s="355"/>
      <c r="J16" s="355"/>
      <c r="K16" s="355"/>
      <c r="L16" s="355"/>
      <c r="M16" s="355"/>
      <c r="N16" s="355"/>
      <c r="O16" s="355"/>
      <c r="P16" s="355"/>
      <c r="Q16" s="355"/>
    </row>
    <row r="17" spans="1:17" x14ac:dyDescent="0.15">
      <c r="G17" s="355"/>
      <c r="H17" s="355"/>
      <c r="I17" s="370"/>
      <c r="J17" s="370"/>
      <c r="K17" s="370"/>
      <c r="L17" s="370"/>
      <c r="M17" s="370"/>
      <c r="N17" s="370"/>
      <c r="O17" s="370"/>
      <c r="P17" s="370"/>
      <c r="Q17" s="355"/>
    </row>
    <row r="18" spans="1:17" x14ac:dyDescent="0.15">
      <c r="G18" s="355"/>
      <c r="H18" s="355"/>
      <c r="I18" s="355"/>
      <c r="J18" s="355"/>
      <c r="K18" s="355"/>
      <c r="L18" s="355"/>
      <c r="M18" s="355"/>
      <c r="N18" s="355"/>
      <c r="O18" s="355"/>
      <c r="P18" s="355"/>
      <c r="Q18" s="355"/>
    </row>
    <row r="19" spans="1:17" x14ac:dyDescent="0.15">
      <c r="G19" s="355"/>
      <c r="H19" s="355"/>
      <c r="I19" s="355"/>
      <c r="J19" s="355"/>
      <c r="K19" s="355"/>
      <c r="L19" s="355"/>
      <c r="M19" s="355"/>
      <c r="N19" s="355"/>
      <c r="O19" s="355"/>
      <c r="P19" s="355"/>
      <c r="Q19" s="355"/>
    </row>
    <row r="20" spans="1:17" x14ac:dyDescent="0.15">
      <c r="G20" s="355"/>
      <c r="H20" s="355"/>
      <c r="I20" s="355"/>
      <c r="J20" s="355"/>
      <c r="K20" s="355"/>
      <c r="L20" s="355"/>
      <c r="M20" s="355"/>
      <c r="N20" s="355"/>
      <c r="O20" s="355"/>
      <c r="P20" s="355"/>
      <c r="Q20" s="355"/>
    </row>
    <row r="21" spans="1:17" x14ac:dyDescent="0.15">
      <c r="G21" s="355"/>
      <c r="H21" s="355"/>
      <c r="I21" s="355"/>
      <c r="J21" s="355"/>
      <c r="K21" s="355"/>
      <c r="L21" s="355"/>
      <c r="M21" s="355"/>
      <c r="N21" s="355"/>
      <c r="O21" s="355"/>
      <c r="P21" s="355"/>
      <c r="Q21" s="355"/>
    </row>
    <row r="22" spans="1:17" x14ac:dyDescent="0.15">
      <c r="G22" s="355"/>
      <c r="H22" s="355"/>
      <c r="I22" s="355"/>
      <c r="J22" s="355"/>
      <c r="K22" s="355"/>
      <c r="L22" s="355"/>
      <c r="M22" s="355"/>
      <c r="N22" s="355"/>
      <c r="O22" s="355"/>
      <c r="P22" s="355"/>
      <c r="Q22" s="355"/>
    </row>
    <row r="23" spans="1:17" x14ac:dyDescent="0.15">
      <c r="G23" s="355"/>
      <c r="H23" s="355"/>
      <c r="I23" s="355"/>
      <c r="J23" s="355"/>
      <c r="K23" s="355"/>
      <c r="L23" s="355"/>
      <c r="M23" s="355"/>
      <c r="N23" s="355"/>
      <c r="O23" s="355"/>
      <c r="P23" s="355"/>
      <c r="Q23" s="355"/>
    </row>
    <row r="24" spans="1:17" x14ac:dyDescent="0.15">
      <c r="G24" s="355"/>
      <c r="H24" s="355"/>
      <c r="I24" s="355"/>
      <c r="J24" s="355"/>
      <c r="K24" s="355"/>
      <c r="L24" s="355"/>
      <c r="M24" s="355"/>
      <c r="N24" s="355"/>
      <c r="O24" s="355"/>
      <c r="P24" s="355"/>
      <c r="Q24" s="355"/>
    </row>
    <row r="25" spans="1:17" x14ac:dyDescent="0.15">
      <c r="G25" s="355"/>
      <c r="H25" s="355"/>
      <c r="I25" s="355"/>
      <c r="J25" s="355"/>
      <c r="K25" s="355"/>
      <c r="L25" s="355"/>
      <c r="M25" s="355"/>
      <c r="N25" s="355"/>
      <c r="O25" s="355"/>
      <c r="P25" s="355"/>
      <c r="Q25" s="355"/>
    </row>
    <row r="26" spans="1:17" x14ac:dyDescent="0.15">
      <c r="G26" s="355"/>
      <c r="H26" s="355"/>
      <c r="I26" s="355"/>
      <c r="J26" s="355"/>
      <c r="K26" s="355"/>
      <c r="L26" s="355"/>
      <c r="M26" s="355"/>
      <c r="N26" s="355"/>
      <c r="O26" s="355"/>
      <c r="P26" s="355"/>
      <c r="Q26" s="355"/>
    </row>
    <row r="27" spans="1:17" x14ac:dyDescent="0.15">
      <c r="G27" s="355"/>
      <c r="H27" s="355"/>
      <c r="I27" s="355"/>
      <c r="J27" s="355"/>
      <c r="K27" s="355"/>
      <c r="L27" s="355"/>
      <c r="M27" s="355"/>
      <c r="N27" s="355"/>
      <c r="O27" s="355"/>
      <c r="P27" s="355"/>
      <c r="Q27" s="355"/>
    </row>
    <row r="28" spans="1:17" x14ac:dyDescent="0.15">
      <c r="A28" s="1"/>
      <c r="G28" s="355"/>
      <c r="H28" s="355"/>
      <c r="I28" s="355"/>
      <c r="J28" s="355"/>
      <c r="K28" s="355"/>
      <c r="L28" s="355"/>
      <c r="M28" s="355"/>
      <c r="N28" s="355"/>
      <c r="O28" s="355"/>
      <c r="P28" s="355"/>
      <c r="Q28" s="355"/>
    </row>
    <row r="29" spans="1:17" x14ac:dyDescent="0.15">
      <c r="A29" s="1" t="s">
        <v>360</v>
      </c>
      <c r="C29" s="21"/>
      <c r="G29" s="355"/>
      <c r="H29" s="355"/>
      <c r="I29" s="355"/>
      <c r="J29" s="355"/>
      <c r="K29" s="355"/>
      <c r="L29" s="355"/>
      <c r="M29" s="355"/>
      <c r="N29" s="355"/>
      <c r="O29" s="355"/>
      <c r="P29" s="355"/>
      <c r="Q29" s="355"/>
    </row>
    <row r="30" spans="1:17" x14ac:dyDescent="0.15">
      <c r="G30" s="355"/>
      <c r="H30" s="355"/>
      <c r="I30" s="355"/>
      <c r="J30" s="355"/>
      <c r="K30" s="355"/>
      <c r="L30" s="355"/>
      <c r="M30" s="355"/>
      <c r="N30" s="355"/>
      <c r="O30" s="355"/>
      <c r="P30" s="355"/>
      <c r="Q30" s="355"/>
    </row>
    <row r="31" spans="1:17" x14ac:dyDescent="0.15">
      <c r="G31" s="355"/>
      <c r="H31" s="355"/>
      <c r="I31" s="355"/>
      <c r="J31" s="355"/>
      <c r="K31" s="355"/>
      <c r="L31" s="355"/>
      <c r="M31" s="355"/>
      <c r="N31" s="355"/>
      <c r="O31" s="355"/>
      <c r="P31" s="355"/>
      <c r="Q31" s="355"/>
    </row>
    <row r="32" spans="1:17" x14ac:dyDescent="0.15">
      <c r="G32" s="355"/>
      <c r="H32" s="355"/>
      <c r="I32" s="355"/>
      <c r="J32" s="355"/>
      <c r="K32" s="355"/>
      <c r="L32" s="355"/>
      <c r="M32" s="355"/>
      <c r="N32" s="355"/>
      <c r="O32" s="355"/>
      <c r="P32" s="355"/>
      <c r="Q32" s="355"/>
    </row>
    <row r="33" spans="7:17" x14ac:dyDescent="0.15">
      <c r="G33" s="355"/>
      <c r="H33" s="355" t="s">
        <v>574</v>
      </c>
      <c r="I33" s="355"/>
      <c r="J33" s="355"/>
      <c r="K33" s="355"/>
      <c r="L33" s="355"/>
      <c r="M33" s="355"/>
      <c r="N33" s="355"/>
      <c r="O33" s="355"/>
      <c r="P33" s="355"/>
      <c r="Q33" s="355"/>
    </row>
    <row r="34" spans="7:17" x14ac:dyDescent="0.15">
      <c r="G34" s="355"/>
      <c r="H34" s="365">
        <v>3</v>
      </c>
      <c r="I34" s="371"/>
      <c r="J34" s="355"/>
      <c r="K34" s="355"/>
      <c r="L34" s="355"/>
      <c r="M34" s="355"/>
      <c r="N34" s="355"/>
      <c r="O34" s="355"/>
      <c r="P34" s="355"/>
      <c r="Q34" s="355"/>
    </row>
    <row r="35" spans="7:17" x14ac:dyDescent="0.15">
      <c r="G35" s="355"/>
      <c r="H35" s="365"/>
      <c r="I35" s="667" t="s">
        <v>369</v>
      </c>
      <c r="J35" s="667"/>
      <c r="K35" s="667"/>
      <c r="L35" s="667" t="s">
        <v>370</v>
      </c>
      <c r="M35" s="667"/>
      <c r="N35" s="667"/>
      <c r="O35" s="667" t="s">
        <v>371</v>
      </c>
      <c r="P35" s="667"/>
      <c r="Q35" s="667"/>
    </row>
    <row r="36" spans="7:17" x14ac:dyDescent="0.15">
      <c r="G36" s="355"/>
      <c r="H36" s="355"/>
      <c r="I36" s="356" t="s">
        <v>223</v>
      </c>
      <c r="J36" s="356" t="s">
        <v>224</v>
      </c>
      <c r="K36" s="356" t="s">
        <v>225</v>
      </c>
      <c r="L36" s="356" t="s">
        <v>223</v>
      </c>
      <c r="M36" s="356" t="s">
        <v>224</v>
      </c>
      <c r="N36" s="356" t="s">
        <v>225</v>
      </c>
      <c r="O36" s="356" t="s">
        <v>223</v>
      </c>
      <c r="P36" s="356" t="s">
        <v>224</v>
      </c>
      <c r="Q36" s="356" t="s">
        <v>225</v>
      </c>
    </row>
    <row r="37" spans="7:17" x14ac:dyDescent="0.15">
      <c r="G37" s="355"/>
      <c r="H37" s="372" t="s">
        <v>361</v>
      </c>
      <c r="I37" s="373" t="str">
        <f>+‐35‐!C24</f>
        <v>…</v>
      </c>
      <c r="J37" s="373">
        <f>+‐35‐!D24</f>
        <v>8.3000000000000007</v>
      </c>
      <c r="K37" s="373">
        <f>+‐35‐!E24</f>
        <v>5.0999999999999996</v>
      </c>
      <c r="L37" s="374">
        <f>+‐35‐!F24</f>
        <v>12</v>
      </c>
      <c r="M37" s="374">
        <f>+‐35‐!G24</f>
        <v>9.3000000000000007</v>
      </c>
      <c r="N37" s="375">
        <f>+‐35‐!H24</f>
        <v>6.9</v>
      </c>
      <c r="O37" s="374">
        <f>+‐35‐!I24</f>
        <v>5.9</v>
      </c>
      <c r="P37" s="374">
        <f>+‐35‐!J24</f>
        <v>7.5</v>
      </c>
      <c r="Q37" s="375">
        <f>+‐35‐!K24</f>
        <v>8</v>
      </c>
    </row>
    <row r="38" spans="7:17" x14ac:dyDescent="0.15">
      <c r="G38" s="355"/>
      <c r="H38" s="372" t="s">
        <v>362</v>
      </c>
      <c r="I38" s="373" t="str">
        <f>+‐35‐!C26</f>
        <v>…</v>
      </c>
      <c r="J38" s="373">
        <f>+‐35‐!D26</f>
        <v>0.5</v>
      </c>
      <c r="K38" s="373">
        <f>+‐35‐!E26</f>
        <v>0.7</v>
      </c>
      <c r="L38" s="376">
        <f>+‐35‐!F26</f>
        <v>1.9</v>
      </c>
      <c r="M38" s="376">
        <f>+‐35‐!G26</f>
        <v>1.8</v>
      </c>
      <c r="N38" s="377">
        <f>+‐35‐!H26</f>
        <v>1.9</v>
      </c>
      <c r="O38" s="378">
        <f>+‐35‐!I26</f>
        <v>7.2</v>
      </c>
      <c r="P38" s="378">
        <f>+‐35‐!J26</f>
        <v>2.1</v>
      </c>
      <c r="Q38" s="379">
        <f>+‐35‐!K26</f>
        <v>2.2999999999999998</v>
      </c>
    </row>
    <row r="39" spans="7:17" x14ac:dyDescent="0.15">
      <c r="G39" s="355"/>
      <c r="H39" s="372" t="s">
        <v>363</v>
      </c>
      <c r="I39" s="380" t="str">
        <f>+‐35‐!C28</f>
        <v>…</v>
      </c>
      <c r="J39" s="380">
        <f>+‐35‐!D28</f>
        <v>2</v>
      </c>
      <c r="K39" s="380">
        <f>+‐35‐!E28</f>
        <v>5.3</v>
      </c>
      <c r="L39" s="381" t="str">
        <f>+‐35‐!F28</f>
        <v>&lt;1.0</v>
      </c>
      <c r="M39" s="381" t="str">
        <f>+‐35‐!G28</f>
        <v>&lt;1.5</v>
      </c>
      <c r="N39" s="382" t="str">
        <f>+‐35‐!H28</f>
        <v>&lt;2.2</v>
      </c>
      <c r="O39" s="381">
        <f>+‐35‐!I28</f>
        <v>11.5</v>
      </c>
      <c r="P39" s="381">
        <f>+‐35‐!J28</f>
        <v>4.5</v>
      </c>
      <c r="Q39" s="382">
        <f>+‐35‐!K28</f>
        <v>15.3</v>
      </c>
    </row>
    <row r="40" spans="7:17" x14ac:dyDescent="0.15">
      <c r="G40" s="355"/>
      <c r="H40" s="355"/>
      <c r="I40" s="355"/>
      <c r="J40" s="355"/>
      <c r="K40" s="355"/>
      <c r="L40" s="355"/>
      <c r="M40" s="355"/>
      <c r="N40" s="355"/>
      <c r="O40" s="355"/>
      <c r="P40" s="355"/>
      <c r="Q40" s="355"/>
    </row>
    <row r="41" spans="7:17" x14ac:dyDescent="0.15">
      <c r="G41" s="355"/>
      <c r="H41" s="355"/>
      <c r="I41" s="355"/>
      <c r="J41" s="355"/>
      <c r="K41" s="355"/>
      <c r="L41" s="355"/>
      <c r="M41" s="355"/>
      <c r="N41" s="355"/>
      <c r="O41" s="355"/>
      <c r="P41" s="355"/>
      <c r="Q41" s="355"/>
    </row>
    <row r="42" spans="7:17" x14ac:dyDescent="0.15">
      <c r="G42" s="355"/>
      <c r="H42" s="355"/>
      <c r="I42" s="355"/>
      <c r="J42" s="355"/>
      <c r="K42" s="355"/>
      <c r="L42" s="355"/>
      <c r="M42" s="355"/>
      <c r="N42" s="355"/>
      <c r="O42" s="355"/>
      <c r="P42" s="355"/>
      <c r="Q42" s="355"/>
    </row>
    <row r="43" spans="7:17" x14ac:dyDescent="0.15">
      <c r="G43" s="355"/>
      <c r="H43" s="355"/>
      <c r="I43" s="355"/>
      <c r="J43" s="355"/>
      <c r="K43" s="355"/>
      <c r="L43" s="355"/>
      <c r="M43" s="355"/>
      <c r="N43" s="355"/>
      <c r="O43" s="355"/>
      <c r="P43" s="355"/>
      <c r="Q43" s="355"/>
    </row>
    <row r="44" spans="7:17" x14ac:dyDescent="0.15">
      <c r="G44" s="355"/>
      <c r="H44" s="355"/>
      <c r="I44" s="355"/>
      <c r="J44" s="355"/>
      <c r="K44" s="355"/>
      <c r="L44" s="355"/>
      <c r="M44" s="355"/>
      <c r="N44" s="355"/>
      <c r="O44" s="355"/>
      <c r="P44" s="355"/>
      <c r="Q44" s="355"/>
    </row>
    <row r="45" spans="7:17" x14ac:dyDescent="0.15">
      <c r="G45" s="355"/>
      <c r="H45" s="355"/>
      <c r="I45" s="355"/>
      <c r="J45" s="355"/>
      <c r="K45" s="355"/>
      <c r="L45" s="355"/>
      <c r="M45" s="355"/>
      <c r="N45" s="355"/>
      <c r="O45" s="355"/>
      <c r="P45" s="355"/>
      <c r="Q45" s="355"/>
    </row>
    <row r="46" spans="7:17" x14ac:dyDescent="0.15">
      <c r="G46" s="355"/>
      <c r="H46" s="355"/>
      <c r="I46" s="355"/>
      <c r="J46" s="355"/>
      <c r="K46" s="355"/>
      <c r="L46" s="355"/>
      <c r="M46" s="355"/>
      <c r="N46" s="355"/>
      <c r="O46" s="355"/>
      <c r="P46" s="355"/>
      <c r="Q46" s="355"/>
    </row>
    <row r="47" spans="7:17" x14ac:dyDescent="0.15">
      <c r="G47" s="355"/>
      <c r="H47" s="355"/>
      <c r="I47" s="355"/>
      <c r="J47" s="355"/>
      <c r="K47" s="355"/>
      <c r="L47" s="355"/>
      <c r="M47" s="355"/>
      <c r="N47" s="355"/>
      <c r="O47" s="355"/>
      <c r="P47" s="355"/>
      <c r="Q47" s="355"/>
    </row>
    <row r="48" spans="7:17" x14ac:dyDescent="0.15">
      <c r="G48" s="355"/>
      <c r="H48" s="355"/>
      <c r="I48" s="355"/>
      <c r="J48" s="355"/>
      <c r="K48" s="355"/>
      <c r="L48" s="355"/>
      <c r="M48" s="355"/>
      <c r="N48" s="355"/>
      <c r="O48" s="355"/>
      <c r="P48" s="355"/>
      <c r="Q48" s="355"/>
    </row>
    <row r="49" spans="1:17" x14ac:dyDescent="0.15">
      <c r="G49" s="355"/>
      <c r="H49" s="355"/>
      <c r="I49" s="355"/>
      <c r="J49" s="355"/>
      <c r="K49" s="355"/>
      <c r="L49" s="355"/>
      <c r="M49" s="355"/>
      <c r="N49" s="355"/>
      <c r="O49" s="355"/>
      <c r="P49" s="355"/>
      <c r="Q49" s="355"/>
    </row>
    <row r="50" spans="1:17" x14ac:dyDescent="0.15">
      <c r="G50" s="355"/>
      <c r="H50" s="355"/>
      <c r="I50" s="355"/>
      <c r="J50" s="355"/>
      <c r="K50" s="355"/>
      <c r="L50" s="355"/>
      <c r="M50" s="355"/>
      <c r="N50" s="355"/>
      <c r="O50" s="355"/>
      <c r="P50" s="355"/>
      <c r="Q50" s="355"/>
    </row>
    <row r="51" spans="1:17" x14ac:dyDescent="0.15">
      <c r="G51" s="355"/>
      <c r="H51" s="355"/>
      <c r="I51" s="355"/>
      <c r="J51" s="355"/>
      <c r="K51" s="355"/>
      <c r="L51" s="355"/>
      <c r="M51" s="355"/>
      <c r="N51" s="355"/>
      <c r="O51" s="355"/>
      <c r="P51" s="355"/>
      <c r="Q51" s="355"/>
    </row>
    <row r="52" spans="1:17" x14ac:dyDescent="0.15">
      <c r="G52" s="355"/>
      <c r="H52" s="355"/>
      <c r="I52" s="355"/>
      <c r="J52" s="355"/>
      <c r="K52" s="355"/>
      <c r="L52" s="355"/>
      <c r="M52" s="355"/>
      <c r="N52" s="355"/>
      <c r="O52" s="355"/>
      <c r="P52" s="355"/>
      <c r="Q52" s="355"/>
    </row>
    <row r="53" spans="1:17" x14ac:dyDescent="0.15">
      <c r="G53" s="355"/>
      <c r="H53" s="355"/>
      <c r="I53" s="355"/>
      <c r="J53" s="355"/>
      <c r="K53" s="355"/>
      <c r="L53" s="355"/>
      <c r="M53" s="355"/>
      <c r="N53" s="355"/>
      <c r="O53" s="355"/>
      <c r="P53" s="355"/>
      <c r="Q53" s="355"/>
    </row>
    <row r="54" spans="1:17" x14ac:dyDescent="0.15">
      <c r="G54" s="355"/>
      <c r="H54" s="355"/>
      <c r="I54" s="355"/>
      <c r="J54" s="355"/>
      <c r="K54" s="355"/>
      <c r="L54" s="355"/>
      <c r="M54" s="355"/>
      <c r="N54" s="355"/>
      <c r="O54" s="355"/>
      <c r="P54" s="355"/>
      <c r="Q54" s="355"/>
    </row>
    <row r="55" spans="1:17" x14ac:dyDescent="0.15">
      <c r="G55" s="355"/>
      <c r="H55" s="355"/>
      <c r="I55" s="355"/>
      <c r="J55" s="355"/>
      <c r="K55" s="355"/>
      <c r="L55" s="355"/>
      <c r="M55" s="355"/>
      <c r="N55" s="355"/>
      <c r="O55" s="355"/>
      <c r="P55" s="355"/>
      <c r="Q55" s="355"/>
    </row>
    <row r="56" spans="1:17" x14ac:dyDescent="0.15">
      <c r="G56" s="355"/>
      <c r="H56" s="355"/>
      <c r="I56" s="355"/>
      <c r="J56" s="355"/>
      <c r="K56" s="355"/>
      <c r="L56" s="355"/>
      <c r="M56" s="355"/>
      <c r="N56" s="355"/>
      <c r="O56" s="355"/>
      <c r="P56" s="355"/>
      <c r="Q56" s="355"/>
    </row>
    <row r="57" spans="1:17" x14ac:dyDescent="0.15">
      <c r="G57" s="355"/>
      <c r="H57" s="355"/>
      <c r="I57" s="355"/>
      <c r="J57" s="355"/>
      <c r="K57" s="355"/>
      <c r="L57" s="355"/>
      <c r="M57" s="355"/>
      <c r="N57" s="355"/>
      <c r="O57" s="355"/>
      <c r="P57" s="355"/>
      <c r="Q57" s="355"/>
    </row>
    <row r="58" spans="1:17" x14ac:dyDescent="0.15">
      <c r="G58" s="355"/>
      <c r="H58" s="355"/>
      <c r="I58" s="355"/>
      <c r="J58" s="355"/>
      <c r="K58" s="355"/>
      <c r="L58" s="355"/>
      <c r="M58" s="355"/>
      <c r="N58" s="355"/>
      <c r="O58" s="355"/>
      <c r="P58" s="355"/>
      <c r="Q58" s="355"/>
    </row>
    <row r="59" spans="1:17" x14ac:dyDescent="0.15">
      <c r="G59" s="355"/>
      <c r="H59" s="355"/>
      <c r="I59" s="355"/>
      <c r="J59" s="355"/>
      <c r="K59" s="355"/>
      <c r="L59" s="355"/>
      <c r="M59" s="355"/>
      <c r="N59" s="355"/>
      <c r="O59" s="355"/>
      <c r="P59" s="355"/>
      <c r="Q59" s="355"/>
    </row>
    <row r="60" spans="1:17" x14ac:dyDescent="0.15">
      <c r="G60" s="355"/>
      <c r="H60" s="355"/>
      <c r="I60" s="355"/>
      <c r="J60" s="355"/>
      <c r="K60" s="355"/>
      <c r="L60" s="355"/>
      <c r="M60" s="355"/>
      <c r="N60" s="355"/>
      <c r="O60" s="355"/>
      <c r="P60" s="355"/>
      <c r="Q60" s="355"/>
    </row>
    <row r="61" spans="1:17" x14ac:dyDescent="0.15">
      <c r="G61" s="355"/>
      <c r="H61" s="355"/>
      <c r="I61" s="355"/>
      <c r="J61" s="355"/>
      <c r="K61" s="355"/>
      <c r="L61" s="355"/>
      <c r="M61" s="355"/>
      <c r="N61" s="355"/>
      <c r="O61" s="355"/>
      <c r="P61" s="355"/>
      <c r="Q61" s="355"/>
    </row>
    <row r="62" spans="1:17" x14ac:dyDescent="0.15">
      <c r="G62" s="355"/>
      <c r="H62" s="355"/>
      <c r="I62" s="355"/>
      <c r="J62" s="355"/>
      <c r="K62" s="355"/>
      <c r="L62" s="355"/>
      <c r="M62" s="355"/>
      <c r="N62" s="355"/>
      <c r="O62" s="355"/>
      <c r="P62" s="355"/>
      <c r="Q62" s="355"/>
    </row>
    <row r="63" spans="1:17" x14ac:dyDescent="0.15">
      <c r="G63" s="355"/>
      <c r="H63" s="355"/>
      <c r="I63" s="355"/>
      <c r="J63" s="355"/>
      <c r="K63" s="355"/>
      <c r="L63" s="355"/>
      <c r="M63" s="355"/>
      <c r="N63" s="355"/>
      <c r="O63" s="355"/>
      <c r="P63" s="355"/>
      <c r="Q63" s="355"/>
    </row>
    <row r="64" spans="1:17" x14ac:dyDescent="0.15">
      <c r="A64" s="1" t="s">
        <v>364</v>
      </c>
      <c r="G64" s="355"/>
      <c r="H64" s="355" t="s">
        <v>575</v>
      </c>
      <c r="I64" s="355"/>
      <c r="J64" s="355"/>
      <c r="K64" s="355"/>
      <c r="L64" s="355"/>
      <c r="M64" s="355"/>
      <c r="N64" s="355"/>
      <c r="O64" s="355"/>
      <c r="P64" s="355"/>
      <c r="Q64" s="355"/>
    </row>
    <row r="65" spans="3:17" x14ac:dyDescent="0.15">
      <c r="C65" s="21"/>
      <c r="G65" s="355"/>
      <c r="H65" s="365">
        <v>4</v>
      </c>
      <c r="I65" s="355"/>
      <c r="J65" s="355"/>
      <c r="K65" s="355"/>
      <c r="L65" s="355"/>
      <c r="M65" s="355"/>
      <c r="N65" s="355"/>
      <c r="O65" s="355"/>
      <c r="P65" s="355"/>
      <c r="Q65" s="355"/>
    </row>
    <row r="66" spans="3:17" x14ac:dyDescent="0.15">
      <c r="G66" s="355"/>
      <c r="H66" s="355"/>
      <c r="I66" s="355" t="s">
        <v>365</v>
      </c>
      <c r="J66" s="355" t="s">
        <v>366</v>
      </c>
      <c r="K66" s="355" t="s">
        <v>367</v>
      </c>
      <c r="L66" s="355"/>
      <c r="M66" s="355"/>
      <c r="N66" s="355"/>
      <c r="O66" s="355"/>
      <c r="P66" s="355"/>
      <c r="Q66" s="355"/>
    </row>
    <row r="67" spans="3:17" x14ac:dyDescent="0.15">
      <c r="G67" s="355"/>
      <c r="H67" s="383">
        <v>1</v>
      </c>
      <c r="I67" s="314">
        <f>+‐36‐!E15</f>
        <v>17.2</v>
      </c>
      <c r="J67" s="314">
        <f>+‐36‐!F15</f>
        <v>24.1</v>
      </c>
      <c r="K67" s="314">
        <f>+‐36‐!I15</f>
        <v>9.3000000000000007</v>
      </c>
      <c r="L67" s="355"/>
      <c r="M67" s="355"/>
      <c r="N67" s="355"/>
      <c r="O67" s="355"/>
      <c r="P67" s="355"/>
      <c r="Q67" s="355"/>
    </row>
    <row r="68" spans="3:17" x14ac:dyDescent="0.15">
      <c r="G68" s="355"/>
      <c r="H68" s="383">
        <v>2</v>
      </c>
      <c r="I68" s="314">
        <f>+‐36‐!E16</f>
        <v>16.899999999999999</v>
      </c>
      <c r="J68" s="314">
        <f>+‐36‐!F16</f>
        <v>24.7</v>
      </c>
      <c r="K68" s="314">
        <f>+‐36‐!I16</f>
        <v>9.6</v>
      </c>
      <c r="L68" s="355"/>
      <c r="M68" s="355"/>
      <c r="N68" s="355"/>
      <c r="O68" s="355"/>
      <c r="P68" s="355"/>
      <c r="Q68" s="355"/>
    </row>
    <row r="69" spans="3:17" x14ac:dyDescent="0.15">
      <c r="G69" s="355"/>
      <c r="H69" s="383">
        <v>3</v>
      </c>
      <c r="I69" s="314">
        <f>+‐36‐!E17</f>
        <v>19.899999999999999</v>
      </c>
      <c r="J69" s="314">
        <f>+‐36‐!F17</f>
        <v>27.4</v>
      </c>
      <c r="K69" s="314">
        <f>+‐36‐!I17</f>
        <v>12.8</v>
      </c>
      <c r="L69" s="355"/>
      <c r="M69" s="355"/>
      <c r="N69" s="355"/>
      <c r="O69" s="355"/>
      <c r="P69" s="355"/>
      <c r="Q69" s="355"/>
    </row>
    <row r="70" spans="3:17" x14ac:dyDescent="0.15">
      <c r="G70" s="355"/>
      <c r="H70" s="383">
        <v>4</v>
      </c>
      <c r="I70" s="314">
        <f>+‐36‐!E18</f>
        <v>21.6</v>
      </c>
      <c r="J70" s="314">
        <f>+‐36‐!F18</f>
        <v>28.4</v>
      </c>
      <c r="K70" s="314">
        <f>+‐36‐!I18</f>
        <v>13.2</v>
      </c>
      <c r="L70" s="355"/>
      <c r="M70" s="355"/>
      <c r="N70" s="355"/>
      <c r="O70" s="355"/>
      <c r="P70" s="355"/>
      <c r="Q70" s="355"/>
    </row>
    <row r="71" spans="3:17" x14ac:dyDescent="0.15">
      <c r="G71" s="355"/>
      <c r="H71" s="383">
        <v>5</v>
      </c>
      <c r="I71" s="314">
        <f>+‐36‐!E19</f>
        <v>25.6</v>
      </c>
      <c r="J71" s="314">
        <f>+‐36‐!F19</f>
        <v>31.6</v>
      </c>
      <c r="K71" s="314">
        <f>+‐36‐!I19</f>
        <v>16.7</v>
      </c>
      <c r="L71" s="355"/>
      <c r="M71" s="355"/>
      <c r="N71" s="355"/>
      <c r="O71" s="355"/>
      <c r="P71" s="355"/>
      <c r="Q71" s="355"/>
    </row>
    <row r="72" spans="3:17" x14ac:dyDescent="0.15">
      <c r="G72" s="355"/>
      <c r="H72" s="383">
        <v>6</v>
      </c>
      <c r="I72" s="314">
        <f>+‐36‐!E20</f>
        <v>27.8</v>
      </c>
      <c r="J72" s="314">
        <f>+‐36‐!F20</f>
        <v>32.9</v>
      </c>
      <c r="K72" s="314">
        <f>+‐36‐!I20</f>
        <v>23.2</v>
      </c>
      <c r="L72" s="355"/>
      <c r="M72" s="355"/>
      <c r="N72" s="355"/>
      <c r="O72" s="355"/>
      <c r="P72" s="355"/>
      <c r="Q72" s="355"/>
    </row>
    <row r="73" spans="3:17" x14ac:dyDescent="0.15">
      <c r="G73" s="355"/>
      <c r="H73" s="383">
        <v>7</v>
      </c>
      <c r="I73" s="314">
        <f>+‐36‐!E21</f>
        <v>28.3</v>
      </c>
      <c r="J73" s="314">
        <f>+‐36‐!F21</f>
        <v>33.1</v>
      </c>
      <c r="K73" s="314">
        <f>+‐36‐!I21</f>
        <v>24.5</v>
      </c>
      <c r="L73" s="355"/>
      <c r="M73" s="355"/>
      <c r="N73" s="355"/>
      <c r="O73" s="355"/>
      <c r="P73" s="355"/>
      <c r="Q73" s="355"/>
    </row>
    <row r="74" spans="3:17" x14ac:dyDescent="0.15">
      <c r="G74" s="355"/>
      <c r="H74" s="383">
        <v>8</v>
      </c>
      <c r="I74" s="314">
        <f>+‐36‐!E22</f>
        <v>28.5</v>
      </c>
      <c r="J74" s="314">
        <f>+‐36‐!F22</f>
        <v>32.4</v>
      </c>
      <c r="K74" s="314">
        <f>+‐36‐!I22</f>
        <v>24.2</v>
      </c>
      <c r="L74" s="355"/>
      <c r="M74" s="355"/>
      <c r="N74" s="355"/>
      <c r="O74" s="355"/>
      <c r="P74" s="355"/>
      <c r="Q74" s="355"/>
    </row>
    <row r="75" spans="3:17" x14ac:dyDescent="0.15">
      <c r="G75" s="355"/>
      <c r="H75" s="383">
        <v>9</v>
      </c>
      <c r="I75" s="314">
        <f>+‐36‐!E23</f>
        <v>28.4</v>
      </c>
      <c r="J75" s="314">
        <f>+‐36‐!F23</f>
        <v>32.5</v>
      </c>
      <c r="K75" s="314">
        <f>+‐36‐!I23</f>
        <v>24.8</v>
      </c>
      <c r="L75" s="355"/>
      <c r="M75" s="355"/>
      <c r="N75" s="355"/>
      <c r="O75" s="355"/>
      <c r="P75" s="355"/>
      <c r="Q75" s="355"/>
    </row>
    <row r="76" spans="3:17" x14ac:dyDescent="0.15">
      <c r="G76" s="355"/>
      <c r="H76" s="383">
        <v>10</v>
      </c>
      <c r="I76" s="314">
        <f>+‐36‐!E24</f>
        <v>23.9</v>
      </c>
      <c r="J76" s="314">
        <f>+‐36‐!F24</f>
        <v>28.3</v>
      </c>
      <c r="K76" s="314">
        <f>+‐36‐!I24</f>
        <v>18.8</v>
      </c>
      <c r="L76" s="355"/>
      <c r="M76" s="355"/>
      <c r="N76" s="355"/>
      <c r="O76" s="355"/>
      <c r="P76" s="355"/>
      <c r="Q76" s="355"/>
    </row>
    <row r="77" spans="3:17" x14ac:dyDescent="0.15">
      <c r="G77" s="355"/>
      <c r="H77" s="383">
        <v>11</v>
      </c>
      <c r="I77" s="314">
        <f>+‐36‐!E25</f>
        <v>23.1</v>
      </c>
      <c r="J77" s="314">
        <f>+‐36‐!F25</f>
        <v>27.6</v>
      </c>
      <c r="K77" s="314">
        <f>+‐36‐!I25</f>
        <v>18.899999999999999</v>
      </c>
      <c r="L77" s="355"/>
      <c r="M77" s="355"/>
      <c r="N77" s="355"/>
      <c r="O77" s="355"/>
      <c r="P77" s="355"/>
      <c r="Q77" s="355"/>
    </row>
    <row r="78" spans="3:17" x14ac:dyDescent="0.15">
      <c r="G78" s="355"/>
      <c r="H78" s="383">
        <v>12</v>
      </c>
      <c r="I78" s="314">
        <f>+‐36‐!E26</f>
        <v>20.9</v>
      </c>
      <c r="J78" s="314">
        <f>+‐36‐!F26</f>
        <v>29.4</v>
      </c>
      <c r="K78" s="314">
        <f>+‐36‐!I26</f>
        <v>13.2</v>
      </c>
      <c r="L78" s="355"/>
      <c r="M78" s="355"/>
      <c r="N78" s="355"/>
      <c r="O78" s="355"/>
      <c r="P78" s="355"/>
      <c r="Q78" s="355"/>
    </row>
    <row r="79" spans="3:17" x14ac:dyDescent="0.15">
      <c r="G79" s="355"/>
      <c r="H79" s="355"/>
      <c r="I79" s="380" t="s">
        <v>395</v>
      </c>
      <c r="J79" s="384">
        <f>‐36‐!E13</f>
        <v>23.508333333333336</v>
      </c>
      <c r="K79" s="385"/>
      <c r="L79" s="385"/>
      <c r="M79" s="386"/>
      <c r="N79" s="386"/>
      <c r="O79" s="355"/>
      <c r="P79" s="355"/>
      <c r="Q79" s="355"/>
    </row>
    <row r="80" spans="3:17" x14ac:dyDescent="0.15">
      <c r="G80" s="355"/>
      <c r="H80" s="355"/>
      <c r="I80" s="384"/>
      <c r="J80" s="384"/>
      <c r="K80" s="385"/>
      <c r="L80" s="385"/>
      <c r="M80" s="384"/>
      <c r="N80" s="385"/>
      <c r="O80" s="385"/>
      <c r="P80" s="386"/>
      <c r="Q80" s="386"/>
    </row>
    <row r="81" spans="1:20" x14ac:dyDescent="0.15">
      <c r="G81" s="355"/>
      <c r="H81" s="355"/>
      <c r="I81" s="384"/>
      <c r="J81" s="384"/>
      <c r="K81" s="385"/>
      <c r="L81" s="385"/>
      <c r="M81" s="384"/>
      <c r="N81" s="385"/>
      <c r="O81" s="385"/>
      <c r="P81" s="386"/>
      <c r="Q81" s="386"/>
    </row>
    <row r="82" spans="1:20" x14ac:dyDescent="0.15">
      <c r="G82" s="355"/>
      <c r="H82" s="355"/>
      <c r="I82" s="384"/>
      <c r="J82" s="384"/>
      <c r="K82" s="385"/>
      <c r="L82" s="385"/>
      <c r="M82" s="384"/>
      <c r="N82" s="385"/>
      <c r="O82" s="385"/>
      <c r="P82" s="386"/>
      <c r="Q82" s="386"/>
    </row>
    <row r="83" spans="1:20" x14ac:dyDescent="0.15">
      <c r="G83" s="355"/>
      <c r="H83" s="355"/>
      <c r="I83" s="384"/>
      <c r="J83" s="384"/>
      <c r="K83" s="385"/>
      <c r="L83" s="385"/>
      <c r="M83" s="384"/>
      <c r="N83" s="385"/>
      <c r="O83" s="387"/>
      <c r="P83" s="386"/>
      <c r="Q83" s="386"/>
    </row>
    <row r="84" spans="1:20" x14ac:dyDescent="0.15">
      <c r="G84" s="355"/>
      <c r="H84" s="355"/>
      <c r="I84" s="384"/>
      <c r="J84" s="384"/>
      <c r="K84" s="385"/>
      <c r="L84" s="385"/>
      <c r="M84" s="384"/>
      <c r="N84" s="385"/>
      <c r="O84" s="385"/>
      <c r="P84" s="386"/>
      <c r="Q84" s="386"/>
      <c r="R84" s="12"/>
    </row>
    <row r="85" spans="1:20" x14ac:dyDescent="0.15">
      <c r="G85" s="355"/>
      <c r="H85" s="355"/>
      <c r="I85" s="384"/>
      <c r="J85" s="384"/>
      <c r="K85" s="385"/>
      <c r="L85" s="387"/>
      <c r="M85" s="384"/>
      <c r="N85" s="385"/>
      <c r="O85" s="385"/>
      <c r="P85" s="386"/>
      <c r="Q85" s="386"/>
      <c r="R85" s="12"/>
    </row>
    <row r="86" spans="1:20" x14ac:dyDescent="0.15">
      <c r="G86" s="355"/>
      <c r="H86" s="355"/>
      <c r="I86" s="384"/>
      <c r="J86" s="384"/>
      <c r="K86" s="385"/>
      <c r="L86" s="385"/>
      <c r="M86" s="384"/>
      <c r="N86" s="385"/>
      <c r="O86" s="385"/>
      <c r="P86" s="386"/>
      <c r="Q86" s="386"/>
      <c r="R86" s="12"/>
    </row>
    <row r="87" spans="1:20" x14ac:dyDescent="0.15">
      <c r="G87" s="355"/>
      <c r="H87" s="355"/>
      <c r="I87" s="384"/>
      <c r="J87" s="384"/>
      <c r="K87" s="385"/>
      <c r="L87" s="385"/>
      <c r="M87" s="384"/>
      <c r="N87" s="385"/>
      <c r="O87" s="385"/>
      <c r="P87" s="386"/>
      <c r="Q87" s="386"/>
      <c r="R87" s="12"/>
      <c r="S87" s="12"/>
      <c r="T87" s="23"/>
    </row>
    <row r="88" spans="1:20" x14ac:dyDescent="0.15">
      <c r="G88" s="355"/>
      <c r="H88" s="355"/>
      <c r="I88" s="384"/>
      <c r="J88" s="384"/>
      <c r="K88" s="385"/>
      <c r="L88" s="385"/>
      <c r="M88" s="384"/>
      <c r="N88" s="385"/>
      <c r="O88" s="385"/>
      <c r="P88" s="386"/>
      <c r="Q88" s="386"/>
      <c r="R88" s="12"/>
      <c r="S88" s="12"/>
      <c r="T88" s="23"/>
    </row>
    <row r="89" spans="1:20" x14ac:dyDescent="0.15">
      <c r="G89" s="355"/>
      <c r="H89" s="355"/>
      <c r="I89" s="384"/>
      <c r="J89" s="384"/>
      <c r="K89" s="385"/>
      <c r="L89" s="385"/>
      <c r="M89" s="384"/>
      <c r="N89" s="385"/>
      <c r="O89" s="385"/>
      <c r="P89" s="386"/>
      <c r="Q89" s="386"/>
      <c r="R89" s="12"/>
      <c r="S89" s="12"/>
      <c r="T89" s="23"/>
    </row>
    <row r="90" spans="1:20" x14ac:dyDescent="0.15">
      <c r="G90" s="355"/>
      <c r="H90" s="355"/>
      <c r="I90" s="384"/>
      <c r="J90" s="384"/>
      <c r="K90" s="385"/>
      <c r="L90" s="385"/>
      <c r="M90" s="384"/>
      <c r="N90" s="385"/>
      <c r="O90" s="385"/>
      <c r="P90" s="386"/>
      <c r="Q90" s="386"/>
      <c r="R90" s="12"/>
      <c r="S90" s="12"/>
      <c r="T90" s="23"/>
    </row>
    <row r="91" spans="1:20" x14ac:dyDescent="0.15">
      <c r="G91" s="355"/>
      <c r="H91" s="355" t="s">
        <v>574</v>
      </c>
      <c r="I91" s="355"/>
      <c r="J91" s="355"/>
      <c r="K91" s="355"/>
      <c r="L91" s="355"/>
      <c r="M91" s="355"/>
      <c r="N91" s="355"/>
      <c r="O91" s="355"/>
      <c r="P91" s="355"/>
      <c r="Q91" s="355"/>
      <c r="R91" s="12"/>
      <c r="S91" s="12"/>
      <c r="T91" s="23"/>
    </row>
    <row r="92" spans="1:20" x14ac:dyDescent="0.15">
      <c r="G92" s="355"/>
      <c r="H92" s="355"/>
      <c r="I92" s="355"/>
      <c r="J92" s="355"/>
      <c r="K92" s="355"/>
      <c r="L92" s="355"/>
      <c r="M92" s="355"/>
      <c r="N92" s="355"/>
      <c r="O92" s="355"/>
      <c r="P92" s="355"/>
      <c r="Q92" s="355"/>
      <c r="R92" s="12"/>
      <c r="S92" s="12"/>
      <c r="T92" s="23"/>
    </row>
    <row r="93" spans="1:20" x14ac:dyDescent="0.15">
      <c r="A93" s="1" t="s">
        <v>368</v>
      </c>
      <c r="G93" s="372"/>
      <c r="H93" s="365">
        <v>5</v>
      </c>
      <c r="I93" s="355"/>
      <c r="J93" s="355"/>
      <c r="K93" s="355"/>
      <c r="L93" s="355"/>
      <c r="M93" s="355"/>
      <c r="N93" s="355"/>
      <c r="O93" s="355"/>
      <c r="P93" s="355"/>
      <c r="Q93" s="355"/>
      <c r="R93" s="12"/>
      <c r="S93" s="12"/>
      <c r="T93" s="23"/>
    </row>
    <row r="94" spans="1:20" x14ac:dyDescent="0.15">
      <c r="G94" s="388"/>
      <c r="H94" s="389">
        <f>SUM(H95:H106)</f>
        <v>2469.5</v>
      </c>
      <c r="I94" s="390" t="s">
        <v>405</v>
      </c>
      <c r="J94" s="355"/>
      <c r="K94" s="355"/>
      <c r="L94" s="355"/>
      <c r="M94" s="355"/>
      <c r="N94" s="355"/>
      <c r="O94" s="355"/>
      <c r="P94" s="355"/>
      <c r="Q94" s="355"/>
      <c r="R94" s="12"/>
      <c r="S94" s="12"/>
      <c r="T94" s="23"/>
    </row>
    <row r="95" spans="1:20" x14ac:dyDescent="0.15">
      <c r="B95" s="23"/>
      <c r="C95" s="24"/>
      <c r="D95" s="25"/>
      <c r="E95" s="23"/>
      <c r="G95" s="391"/>
      <c r="H95" s="314">
        <f>‐37‐!Q15</f>
        <v>150.5</v>
      </c>
      <c r="I95" s="391">
        <v>1</v>
      </c>
      <c r="J95" s="355"/>
      <c r="K95" s="355"/>
      <c r="L95" s="355"/>
      <c r="M95" s="355"/>
      <c r="N95" s="355"/>
      <c r="O95" s="355"/>
      <c r="P95" s="355"/>
      <c r="Q95" s="355"/>
      <c r="R95" s="12"/>
      <c r="S95" s="18"/>
      <c r="T95" s="23"/>
    </row>
    <row r="96" spans="1:20" x14ac:dyDescent="0.15">
      <c r="G96" s="391"/>
      <c r="H96" s="314">
        <f>‐37‐!Q16</f>
        <v>84</v>
      </c>
      <c r="I96" s="391">
        <v>2</v>
      </c>
      <c r="J96" s="355"/>
      <c r="K96" s="355"/>
      <c r="L96" s="355"/>
      <c r="M96" s="355"/>
      <c r="N96" s="355"/>
      <c r="O96" s="355"/>
      <c r="P96" s="355"/>
      <c r="Q96" s="355"/>
      <c r="R96" s="12"/>
      <c r="S96" s="23"/>
    </row>
    <row r="97" spans="7:19" x14ac:dyDescent="0.15">
      <c r="G97" s="391"/>
      <c r="H97" s="314">
        <f>‐37‐!Q17</f>
        <v>100.5</v>
      </c>
      <c r="I97" s="391">
        <v>3</v>
      </c>
      <c r="J97" s="355"/>
      <c r="K97" s="355"/>
      <c r="L97" s="355"/>
      <c r="M97" s="355"/>
      <c r="N97" s="355"/>
      <c r="O97" s="355"/>
      <c r="P97" s="355"/>
      <c r="Q97" s="355"/>
      <c r="R97" s="18"/>
      <c r="S97" s="23"/>
    </row>
    <row r="98" spans="7:19" x14ac:dyDescent="0.15">
      <c r="G98" s="391"/>
      <c r="H98" s="314">
        <f>‐37‐!Q18</f>
        <v>126</v>
      </c>
      <c r="I98" s="391">
        <v>4</v>
      </c>
      <c r="J98" s="355"/>
      <c r="K98" s="355"/>
      <c r="L98" s="355"/>
      <c r="M98" s="355"/>
      <c r="N98" s="355"/>
      <c r="O98" s="355"/>
      <c r="P98" s="355"/>
      <c r="Q98" s="355"/>
      <c r="R98" s="18"/>
      <c r="S98" s="23"/>
    </row>
    <row r="99" spans="7:19" x14ac:dyDescent="0.15">
      <c r="G99" s="391"/>
      <c r="H99" s="314">
        <f>‐37‐!Q19</f>
        <v>33</v>
      </c>
      <c r="I99" s="391">
        <v>5</v>
      </c>
      <c r="J99" s="355"/>
      <c r="K99" s="355"/>
      <c r="L99" s="355"/>
      <c r="M99" s="355"/>
      <c r="N99" s="355"/>
      <c r="O99" s="355"/>
      <c r="P99" s="355"/>
      <c r="Q99" s="355"/>
    </row>
    <row r="100" spans="7:19" x14ac:dyDescent="0.15">
      <c r="G100" s="391"/>
      <c r="H100" s="314">
        <f>‐37‐!Q20</f>
        <v>218.5</v>
      </c>
      <c r="I100" s="391">
        <v>6</v>
      </c>
      <c r="J100" s="355"/>
      <c r="K100" s="355"/>
      <c r="L100" s="355"/>
      <c r="M100" s="355"/>
      <c r="N100" s="355"/>
      <c r="O100" s="355"/>
      <c r="P100" s="355"/>
      <c r="Q100" s="355"/>
    </row>
    <row r="101" spans="7:19" x14ac:dyDescent="0.15">
      <c r="G101" s="391"/>
      <c r="H101" s="314">
        <f>‐37‐!Q21</f>
        <v>429</v>
      </c>
      <c r="I101" s="391">
        <v>7</v>
      </c>
      <c r="J101" s="355"/>
      <c r="K101" s="355"/>
      <c r="L101" s="355"/>
      <c r="M101" s="355"/>
      <c r="N101" s="355"/>
      <c r="O101" s="355"/>
      <c r="P101" s="355"/>
      <c r="Q101" s="355"/>
    </row>
    <row r="102" spans="7:19" x14ac:dyDescent="0.15">
      <c r="G102" s="391"/>
      <c r="H102" s="314">
        <f>‐37‐!Q22</f>
        <v>310</v>
      </c>
      <c r="I102" s="391">
        <v>8</v>
      </c>
      <c r="J102" s="355"/>
      <c r="K102" s="355"/>
      <c r="L102" s="355"/>
      <c r="M102" s="355"/>
      <c r="N102" s="355"/>
      <c r="O102" s="355"/>
      <c r="P102" s="355"/>
      <c r="Q102" s="355"/>
    </row>
    <row r="103" spans="7:19" x14ac:dyDescent="0.15">
      <c r="G103" s="391"/>
      <c r="H103" s="314">
        <f>‐37‐!Q23</f>
        <v>334.5</v>
      </c>
      <c r="I103" s="391">
        <v>9</v>
      </c>
      <c r="J103" s="355"/>
      <c r="K103" s="355"/>
      <c r="L103" s="355"/>
      <c r="M103" s="355"/>
      <c r="N103" s="355"/>
      <c r="O103" s="355"/>
      <c r="P103" s="355"/>
      <c r="Q103" s="355"/>
    </row>
    <row r="104" spans="7:19" x14ac:dyDescent="0.15">
      <c r="G104" s="391"/>
      <c r="H104" s="314">
        <f>‐37‐!Q24</f>
        <v>375</v>
      </c>
      <c r="I104" s="391">
        <v>10</v>
      </c>
      <c r="J104" s="355"/>
      <c r="K104" s="355"/>
      <c r="L104" s="355"/>
      <c r="M104" s="355"/>
      <c r="N104" s="355"/>
      <c r="O104" s="355"/>
      <c r="P104" s="355"/>
      <c r="Q104" s="355"/>
    </row>
    <row r="105" spans="7:19" x14ac:dyDescent="0.15">
      <c r="G105" s="391"/>
      <c r="H105" s="314">
        <f>‐37‐!Q25</f>
        <v>160.5</v>
      </c>
      <c r="I105" s="391">
        <v>11</v>
      </c>
      <c r="J105" s="355"/>
      <c r="K105" s="355"/>
      <c r="L105" s="355"/>
      <c r="M105" s="355"/>
      <c r="N105" s="355"/>
      <c r="O105" s="355"/>
      <c r="P105" s="355"/>
      <c r="Q105" s="355"/>
    </row>
    <row r="106" spans="7:19" x14ac:dyDescent="0.15">
      <c r="G106" s="391"/>
      <c r="H106" s="314">
        <f>‐37‐!Q26</f>
        <v>148</v>
      </c>
      <c r="I106" s="391">
        <v>12</v>
      </c>
      <c r="J106" s="355"/>
      <c r="K106" s="355"/>
      <c r="L106" s="355"/>
      <c r="M106" s="355"/>
      <c r="N106" s="355"/>
      <c r="O106" s="355"/>
      <c r="P106" s="355"/>
      <c r="Q106" s="355"/>
    </row>
    <row r="107" spans="7:19" x14ac:dyDescent="0.15">
      <c r="G107" s="355"/>
      <c r="H107" s="392"/>
      <c r="I107" s="355"/>
      <c r="J107" s="355"/>
      <c r="K107" s="355"/>
      <c r="L107" s="355"/>
      <c r="M107" s="355"/>
      <c r="N107" s="355"/>
      <c r="O107" s="355"/>
      <c r="P107" s="355"/>
      <c r="Q107" s="355"/>
    </row>
    <row r="108" spans="7:19" x14ac:dyDescent="0.15">
      <c r="G108" s="355"/>
      <c r="H108" s="355"/>
      <c r="I108" s="355"/>
      <c r="J108" s="355"/>
      <c r="K108" s="355"/>
      <c r="L108" s="355"/>
      <c r="M108" s="355"/>
      <c r="N108" s="355"/>
      <c r="O108" s="355"/>
      <c r="P108" s="355"/>
      <c r="Q108" s="355"/>
    </row>
    <row r="109" spans="7:19" x14ac:dyDescent="0.15">
      <c r="G109" s="355"/>
      <c r="H109" s="355"/>
      <c r="I109" s="355"/>
      <c r="J109" s="355"/>
      <c r="K109" s="355"/>
      <c r="L109" s="355"/>
      <c r="M109" s="355"/>
      <c r="N109" s="355"/>
      <c r="O109" s="355"/>
      <c r="P109" s="355"/>
      <c r="Q109" s="355"/>
    </row>
    <row r="110" spans="7:19" x14ac:dyDescent="0.15">
      <c r="G110" s="355"/>
      <c r="H110" s="355"/>
      <c r="I110" s="355"/>
      <c r="J110" s="355"/>
      <c r="K110" s="355"/>
      <c r="L110" s="355"/>
      <c r="M110" s="355"/>
      <c r="N110" s="355"/>
      <c r="O110" s="355"/>
      <c r="P110" s="355"/>
      <c r="Q110" s="355"/>
    </row>
    <row r="111" spans="7:19" x14ac:dyDescent="0.15">
      <c r="G111" s="355"/>
      <c r="H111" s="355"/>
      <c r="I111" s="355"/>
      <c r="J111" s="355"/>
      <c r="K111" s="355"/>
      <c r="L111" s="355"/>
      <c r="M111" s="355"/>
      <c r="N111" s="355"/>
      <c r="O111" s="355"/>
      <c r="P111" s="355"/>
      <c r="Q111" s="355"/>
    </row>
    <row r="112" spans="7:19" x14ac:dyDescent="0.15">
      <c r="G112" s="355"/>
      <c r="H112" s="355"/>
      <c r="I112" s="355"/>
      <c r="J112" s="355"/>
      <c r="K112" s="355"/>
      <c r="L112" s="355"/>
      <c r="M112" s="355"/>
      <c r="N112" s="355"/>
      <c r="O112" s="355"/>
      <c r="P112" s="355"/>
      <c r="Q112" s="355"/>
    </row>
    <row r="113" spans="7:17" x14ac:dyDescent="0.15">
      <c r="G113" s="355"/>
      <c r="H113" s="355"/>
      <c r="I113" s="355"/>
      <c r="J113" s="355"/>
      <c r="K113" s="355"/>
      <c r="L113" s="355"/>
      <c r="M113" s="355"/>
      <c r="N113" s="355"/>
      <c r="O113" s="355"/>
      <c r="P113" s="355"/>
      <c r="Q113" s="355"/>
    </row>
    <row r="114" spans="7:17" x14ac:dyDescent="0.15">
      <c r="G114" s="355"/>
      <c r="H114" s="355"/>
      <c r="I114" s="355"/>
      <c r="J114" s="355"/>
      <c r="K114" s="355"/>
      <c r="L114" s="355"/>
      <c r="M114" s="355"/>
      <c r="N114" s="355"/>
      <c r="O114" s="355"/>
      <c r="P114" s="355"/>
      <c r="Q114" s="355"/>
    </row>
    <row r="115" spans="7:17" x14ac:dyDescent="0.15">
      <c r="G115" s="355"/>
      <c r="H115" s="355"/>
      <c r="I115" s="355"/>
      <c r="J115" s="355"/>
      <c r="K115" s="355"/>
      <c r="L115" s="355"/>
      <c r="M115" s="355"/>
      <c r="N115" s="355"/>
      <c r="O115" s="355"/>
      <c r="P115" s="355"/>
      <c r="Q115" s="355"/>
    </row>
    <row r="116" spans="7:17" x14ac:dyDescent="0.15">
      <c r="G116" s="355"/>
      <c r="H116" s="355"/>
      <c r="I116" s="355"/>
      <c r="J116" s="355"/>
      <c r="K116" s="355"/>
      <c r="L116" s="355"/>
      <c r="M116" s="355"/>
      <c r="N116" s="355"/>
      <c r="O116" s="355"/>
      <c r="P116" s="355"/>
      <c r="Q116" s="355"/>
    </row>
    <row r="117" spans="7:17" x14ac:dyDescent="0.15">
      <c r="G117" s="355"/>
      <c r="H117" s="355"/>
      <c r="I117" s="355"/>
      <c r="J117" s="355"/>
      <c r="K117" s="355"/>
      <c r="L117" s="355"/>
      <c r="M117" s="355"/>
      <c r="N117" s="355"/>
      <c r="O117" s="355"/>
      <c r="P117" s="355"/>
      <c r="Q117" s="355"/>
    </row>
    <row r="118" spans="7:17" x14ac:dyDescent="0.15">
      <c r="G118" s="355"/>
      <c r="H118" s="355"/>
      <c r="I118" s="355"/>
      <c r="J118" s="355"/>
      <c r="K118" s="355"/>
      <c r="L118" s="355"/>
      <c r="M118" s="355"/>
      <c r="N118" s="355"/>
      <c r="O118" s="355"/>
      <c r="P118" s="355"/>
      <c r="Q118" s="355"/>
    </row>
    <row r="119" spans="7:17" x14ac:dyDescent="0.15">
      <c r="G119" s="355"/>
      <c r="H119" s="355"/>
      <c r="I119" s="355"/>
      <c r="J119" s="355"/>
      <c r="K119" s="355"/>
      <c r="L119" s="355"/>
      <c r="M119" s="355"/>
      <c r="N119" s="355"/>
      <c r="O119" s="355"/>
      <c r="P119" s="355"/>
      <c r="Q119" s="355"/>
    </row>
    <row r="120" spans="7:17" x14ac:dyDescent="0.15">
      <c r="G120" s="355"/>
      <c r="H120" s="355"/>
      <c r="I120" s="355"/>
      <c r="J120" s="355"/>
      <c r="K120" s="355"/>
      <c r="L120" s="355"/>
      <c r="M120" s="355"/>
      <c r="N120" s="355"/>
      <c r="O120" s="355"/>
      <c r="P120" s="355"/>
      <c r="Q120" s="355"/>
    </row>
  </sheetData>
  <sheetProtection sheet="1" objects="1" scenarios="1"/>
  <mergeCells count="6">
    <mergeCell ref="O35:Q35"/>
    <mergeCell ref="A1:F1"/>
    <mergeCell ref="K6:L6"/>
    <mergeCell ref="H12:I12"/>
    <mergeCell ref="I35:K35"/>
    <mergeCell ref="L35:N35"/>
  </mergeCells>
  <phoneticPr fontId="16"/>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13</cp:revision>
  <cp:lastPrinted>2019-04-11T04:51:19Z</cp:lastPrinted>
  <dcterms:created xsi:type="dcterms:W3CDTF">2002-03-18T02:28:28Z</dcterms:created>
  <dcterms:modified xsi:type="dcterms:W3CDTF">2019-04-26T02:11:39Z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