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60.129.51\fs\section\企-企画課\統計係\共有\＜統計うらそえ＞\令和２年版統計うらそえ\□（入力用）R2\★令和2年版　HP掲載用（Excel）\"/>
    </mc:Choice>
  </mc:AlternateContent>
  <xr:revisionPtr revIDLastSave="0" documentId="13_ncr:1_{E10A9EC8-4893-4E1F-89CE-F4CEC3EA29E4}" xr6:coauthVersionLast="45" xr6:coauthVersionMax="45" xr10:uidLastSave="{00000000-0000-0000-0000-000000000000}"/>
  <bookViews>
    <workbookView xWindow="-120" yWindow="-120" windowWidth="20730" windowHeight="11160" firstSheet="7" activeTab="13" xr2:uid="{00000000-000D-0000-FFFF-FFFF00000000}"/>
  </bookViews>
  <sheets>
    <sheet name="‐113‐" sheetId="1" r:id="rId1"/>
    <sheet name="‐114‐" sheetId="2" r:id="rId2"/>
    <sheet name="‐115‐" sheetId="3" r:id="rId3"/>
    <sheet name="‐116‐" sheetId="4" r:id="rId4"/>
    <sheet name="‐117‐" sheetId="5" r:id="rId5"/>
    <sheet name="‐118‐" sheetId="6" r:id="rId6"/>
    <sheet name="‐119‐" sheetId="7" r:id="rId7"/>
    <sheet name="‐120‐" sheetId="15" r:id="rId8"/>
    <sheet name="‐121‐" sheetId="17" r:id="rId9"/>
    <sheet name="‐122‐" sheetId="9" r:id="rId10"/>
    <sheet name="‐123‐" sheetId="18" r:id="rId11"/>
    <sheet name="‐124‐" sheetId="10" r:id="rId12"/>
    <sheet name="‐125‐" sheetId="11" r:id="rId13"/>
    <sheet name="グラフ " sheetId="16" r:id="rId14"/>
  </sheets>
  <definedNames>
    <definedName name="_xlnm.Print_Area" localSheetId="0">‐113‐!$A$1:$V$42</definedName>
    <definedName name="_xlnm.Print_Area" localSheetId="1">‐114‐!$A$1:$M$63</definedName>
    <definedName name="_xlnm.Print_Area" localSheetId="2">‐115‐!$A$1:$M$55</definedName>
    <definedName name="_xlnm.Print_Area" localSheetId="3">‐116‐!$A$1:$R$60</definedName>
    <definedName name="_xlnm.Print_Area" localSheetId="4">‐117‐!$A$1:$F$69</definedName>
    <definedName name="_xlnm.Print_Area" localSheetId="5">‐118‐!$A$1:$N$80</definedName>
    <definedName name="_xlnm.Print_Area" localSheetId="6">‐119‐!$A$1:$AA$52</definedName>
    <definedName name="_xlnm.Print_Area" localSheetId="7">‐120‐!$A$1:$R$52</definedName>
    <definedName name="_xlnm.Print_Area" localSheetId="8">‐121‐!$T$1:$AR$52</definedName>
    <definedName name="_xlnm.Print_Area" localSheetId="9">‐122‐!$A$1:$G$48</definedName>
    <definedName name="_xlnm.Print_Area" localSheetId="10">‐123‐!$H$1:$O$48</definedName>
    <definedName name="_xlnm.Print_Area" localSheetId="11">‐124‐!$A$1:$L$50</definedName>
    <definedName name="_xlnm.Print_Area" localSheetId="12">‐125‐!$A$1:$I$33</definedName>
    <definedName name="_xlnm.Print_Area" localSheetId="13">'グラフ '!$A$1:$H$134</definedName>
  </definedNames>
  <calcPr calcId="191029"/>
</workbook>
</file>

<file path=xl/calcChain.xml><?xml version="1.0" encoding="utf-8"?>
<calcChain xmlns="http://schemas.openxmlformats.org/spreadsheetml/2006/main">
  <c r="E45" i="18" l="1"/>
  <c r="D45" i="18"/>
  <c r="N41" i="1" l="1"/>
  <c r="I41" i="1"/>
  <c r="D40" i="1"/>
  <c r="D39" i="1"/>
  <c r="D38" i="1"/>
  <c r="D37" i="1"/>
  <c r="D36" i="1"/>
  <c r="D35" i="1"/>
  <c r="D34" i="1"/>
  <c r="D41" i="1" s="1"/>
  <c r="E29" i="1"/>
  <c r="C29" i="1"/>
  <c r="E27" i="1"/>
  <c r="C27" i="1"/>
  <c r="E26" i="1"/>
  <c r="C26" i="1"/>
  <c r="E25" i="1"/>
  <c r="C25" i="1"/>
  <c r="T8" i="1"/>
  <c r="Q8" i="1"/>
  <c r="T7" i="1"/>
  <c r="Q7" i="1"/>
  <c r="G64" i="6" l="1"/>
  <c r="I64" i="6"/>
  <c r="J64" i="6"/>
  <c r="K64" i="6"/>
  <c r="L64" i="6"/>
  <c r="F64" i="6"/>
  <c r="H79" i="6"/>
  <c r="H78" i="6"/>
  <c r="H77" i="6"/>
  <c r="H76" i="6"/>
  <c r="H75" i="6"/>
  <c r="H74" i="6"/>
  <c r="H73" i="6"/>
  <c r="H72" i="6"/>
  <c r="H71" i="6"/>
  <c r="H70" i="6"/>
  <c r="H69" i="6"/>
  <c r="H68" i="6"/>
  <c r="H67" i="6"/>
  <c r="H66" i="6"/>
  <c r="H65" i="6"/>
  <c r="H55" i="6"/>
  <c r="G38" i="6"/>
  <c r="I38" i="6"/>
  <c r="J38" i="6"/>
  <c r="K38" i="6"/>
  <c r="L38" i="6"/>
  <c r="F38" i="6"/>
  <c r="H41" i="6"/>
  <c r="H42" i="6"/>
  <c r="H43" i="6"/>
  <c r="H44" i="6"/>
  <c r="H45" i="6"/>
  <c r="H46" i="6"/>
  <c r="H47" i="6"/>
  <c r="H48" i="6"/>
  <c r="H49" i="6"/>
  <c r="H50" i="6"/>
  <c r="H51" i="6"/>
  <c r="H52" i="6"/>
  <c r="H53" i="6"/>
  <c r="H54" i="6"/>
  <c r="H40" i="6"/>
  <c r="H39" i="6"/>
  <c r="F56" i="6"/>
  <c r="G56" i="6"/>
  <c r="H56" i="6"/>
  <c r="I56" i="6"/>
  <c r="J56" i="6"/>
  <c r="K56" i="6"/>
  <c r="L56" i="6"/>
  <c r="H38" i="6" l="1"/>
  <c r="H64" i="6"/>
  <c r="I28" i="11"/>
  <c r="I27" i="11"/>
  <c r="I26" i="11"/>
  <c r="I25" i="11"/>
  <c r="I24" i="11"/>
  <c r="I23" i="11"/>
  <c r="I22" i="11"/>
  <c r="I21" i="11"/>
  <c r="I20" i="11"/>
  <c r="I19" i="11"/>
  <c r="I18" i="11"/>
  <c r="I17" i="11"/>
  <c r="I16" i="11"/>
  <c r="F57" i="5" l="1"/>
  <c r="E57" i="5"/>
  <c r="D57" i="5"/>
  <c r="F43" i="5"/>
  <c r="E43" i="5"/>
  <c r="D43" i="5"/>
  <c r="F29" i="5"/>
  <c r="E29" i="5"/>
  <c r="D29" i="5"/>
  <c r="F21" i="5"/>
  <c r="E21" i="5"/>
  <c r="D21" i="5"/>
  <c r="D32" i="3"/>
  <c r="J24" i="9" l="1"/>
  <c r="I24" i="9"/>
  <c r="H24" i="9"/>
  <c r="J24" i="18"/>
  <c r="I24" i="18"/>
  <c r="H24" i="18"/>
  <c r="N13" i="18"/>
  <c r="L13" i="18"/>
  <c r="I13" i="18"/>
  <c r="H13" i="18"/>
  <c r="N13" i="9"/>
  <c r="L13" i="9"/>
  <c r="I13" i="9"/>
  <c r="H13" i="9"/>
  <c r="AO20" i="17" l="1"/>
  <c r="AO19" i="17"/>
  <c r="AO18" i="17"/>
  <c r="AO17" i="17"/>
  <c r="AO16" i="17"/>
  <c r="AO15" i="17"/>
  <c r="AO14" i="17"/>
  <c r="AO13" i="17"/>
  <c r="AO12" i="17"/>
  <c r="AO11" i="17"/>
  <c r="AO10" i="17"/>
  <c r="AK9" i="17"/>
  <c r="AO9" i="17" s="1"/>
  <c r="AG9" i="17"/>
  <c r="AB9" i="17"/>
  <c r="AB7" i="17" s="1"/>
  <c r="AO8" i="17"/>
  <c r="AK7" i="17"/>
  <c r="AG7" i="17"/>
  <c r="AO20" i="15"/>
  <c r="AO19" i="15"/>
  <c r="AO18" i="15"/>
  <c r="AO17" i="15"/>
  <c r="AO16" i="15"/>
  <c r="AO15" i="15"/>
  <c r="AO14" i="15"/>
  <c r="AO13" i="15"/>
  <c r="AO12" i="15"/>
  <c r="AO11" i="15"/>
  <c r="AO10" i="15"/>
  <c r="AK9" i="15"/>
  <c r="AO9" i="15" s="1"/>
  <c r="AG9" i="15"/>
  <c r="AG7" i="15" s="1"/>
  <c r="AB9" i="15"/>
  <c r="AB7" i="15" s="1"/>
  <c r="AO8" i="15"/>
  <c r="AO7" i="17" l="1"/>
  <c r="AK7" i="15"/>
  <c r="AO7" i="15" s="1"/>
  <c r="H34" i="18"/>
  <c r="B34" i="18"/>
  <c r="E28" i="11" l="1"/>
  <c r="F28" i="11"/>
  <c r="G28" i="11"/>
  <c r="E29" i="11"/>
  <c r="F29" i="11"/>
  <c r="I29" i="11" s="1"/>
  <c r="G29" i="11"/>
  <c r="B34" i="10"/>
  <c r="B33" i="10"/>
  <c r="B32" i="10"/>
  <c r="B35" i="10"/>
  <c r="B10" i="10"/>
  <c r="B11" i="10"/>
  <c r="B12" i="10"/>
  <c r="B9" i="10"/>
  <c r="J73" i="16"/>
  <c r="J74" i="16"/>
  <c r="J75" i="16"/>
  <c r="J76" i="16"/>
  <c r="J72" i="16"/>
  <c r="E44" i="18"/>
  <c r="D44" i="18"/>
  <c r="E43" i="18"/>
  <c r="D43" i="18"/>
  <c r="E42" i="18"/>
  <c r="D42" i="18"/>
  <c r="E41" i="18"/>
  <c r="D41" i="18"/>
  <c r="H33" i="18"/>
  <c r="B33" i="18"/>
  <c r="H32" i="18"/>
  <c r="B32" i="18"/>
  <c r="H31" i="18"/>
  <c r="B31" i="18"/>
  <c r="H30" i="18"/>
  <c r="B30" i="18"/>
  <c r="J23" i="18"/>
  <c r="I23" i="18"/>
  <c r="H23" i="18"/>
  <c r="J22" i="18"/>
  <c r="I22" i="18"/>
  <c r="B22" i="18"/>
  <c r="H22" i="18" s="1"/>
  <c r="N12" i="18"/>
  <c r="L12" i="18"/>
  <c r="I12" i="18"/>
  <c r="H12" i="18"/>
  <c r="N11" i="18"/>
  <c r="L11" i="18"/>
  <c r="I11" i="18"/>
  <c r="H11" i="18"/>
  <c r="N10" i="18"/>
  <c r="L10" i="18"/>
  <c r="N9" i="18"/>
  <c r="L9" i="18"/>
  <c r="B33" i="9"/>
  <c r="B34" i="9"/>
  <c r="D45" i="9"/>
  <c r="E44" i="9"/>
  <c r="D44" i="9"/>
  <c r="E43" i="9"/>
  <c r="D43" i="9"/>
  <c r="E42" i="9"/>
  <c r="D42" i="9"/>
  <c r="E41" i="9"/>
  <c r="D41" i="9"/>
  <c r="H33" i="9"/>
  <c r="H32" i="9"/>
  <c r="B32" i="9"/>
  <c r="H31" i="9"/>
  <c r="B31" i="9"/>
  <c r="H30" i="9"/>
  <c r="B30" i="9"/>
  <c r="B22" i="9"/>
  <c r="H22" i="9" s="1"/>
  <c r="I22" i="9"/>
  <c r="J22" i="9"/>
  <c r="H23" i="9"/>
  <c r="I23" i="9"/>
  <c r="J23" i="9"/>
  <c r="N12" i="9" l="1"/>
  <c r="L12" i="9"/>
  <c r="I12" i="9"/>
  <c r="H12" i="9"/>
  <c r="N11" i="9"/>
  <c r="L11" i="9"/>
  <c r="I11" i="9"/>
  <c r="H11" i="9"/>
  <c r="N10" i="9"/>
  <c r="L10" i="9"/>
  <c r="N9" i="9"/>
  <c r="L9" i="9"/>
  <c r="F51" i="17" l="1"/>
  <c r="F50" i="17"/>
  <c r="F49" i="17"/>
  <c r="F48" i="17"/>
  <c r="F50" i="15"/>
  <c r="F49" i="15"/>
  <c r="F48" i="15"/>
  <c r="E33" i="7" l="1"/>
  <c r="C33" i="7" s="1"/>
  <c r="E32" i="7"/>
  <c r="C32" i="7" s="1"/>
  <c r="E31" i="7"/>
  <c r="C31" i="7" s="1"/>
  <c r="E30" i="7"/>
  <c r="C30" i="7" s="1"/>
  <c r="E20" i="7"/>
  <c r="E21" i="7"/>
  <c r="E22" i="7"/>
  <c r="E23" i="7"/>
  <c r="E19" i="7"/>
  <c r="C21" i="7"/>
  <c r="C19" i="7"/>
  <c r="C22" i="7"/>
  <c r="B22" i="7"/>
  <c r="B21" i="7"/>
  <c r="C20" i="7"/>
  <c r="H6" i="6"/>
  <c r="H7" i="6"/>
  <c r="H8" i="6"/>
  <c r="H5" i="6"/>
  <c r="C57" i="5"/>
  <c r="C67" i="5" s="1"/>
  <c r="C43" i="5"/>
  <c r="C29" i="5"/>
  <c r="C21" i="5"/>
  <c r="C5" i="5"/>
  <c r="C42" i="5" s="1"/>
  <c r="C68" i="5" s="1"/>
  <c r="P51" i="4"/>
  <c r="P52" i="4"/>
  <c r="P53" i="4"/>
  <c r="P54" i="4"/>
  <c r="P50" i="4"/>
  <c r="P46" i="4"/>
  <c r="P47" i="4"/>
  <c r="P48" i="4"/>
  <c r="P49" i="4"/>
  <c r="P45" i="4"/>
  <c r="P41" i="4"/>
  <c r="P42" i="4"/>
  <c r="P43" i="4"/>
  <c r="P44" i="4"/>
  <c r="P40" i="4"/>
  <c r="K54" i="4"/>
  <c r="N54" i="4" s="1"/>
  <c r="H54" i="4"/>
  <c r="N53" i="4"/>
  <c r="N52" i="4"/>
  <c r="N51" i="4"/>
  <c r="N50" i="4"/>
  <c r="K49" i="4"/>
  <c r="N49" i="4" s="1"/>
  <c r="H49" i="4"/>
  <c r="N48" i="4"/>
  <c r="N47" i="4"/>
  <c r="N46" i="4"/>
  <c r="N45" i="4"/>
  <c r="F34" i="4"/>
  <c r="I34" i="4"/>
  <c r="F32" i="4"/>
  <c r="I32" i="4"/>
  <c r="F30" i="4"/>
  <c r="I30" i="4"/>
  <c r="F28" i="4"/>
  <c r="I28" i="4"/>
  <c r="F26" i="4"/>
  <c r="I26" i="4"/>
  <c r="F24" i="4"/>
  <c r="I24" i="4"/>
  <c r="F22" i="4"/>
  <c r="I22" i="4"/>
  <c r="F20" i="4"/>
  <c r="I20" i="4"/>
  <c r="F18" i="4"/>
  <c r="I18" i="4"/>
  <c r="F16" i="4"/>
  <c r="I16" i="4"/>
  <c r="F14" i="4"/>
  <c r="I14" i="4"/>
  <c r="F12" i="4"/>
  <c r="I12" i="4"/>
  <c r="L10" i="4"/>
  <c r="F9" i="4"/>
  <c r="I9" i="4"/>
  <c r="L34" i="4"/>
  <c r="L32" i="4"/>
  <c r="L30" i="4"/>
  <c r="L28" i="4"/>
  <c r="L26" i="4"/>
  <c r="L24" i="4"/>
  <c r="L22" i="4"/>
  <c r="L20" i="4"/>
  <c r="L18" i="4"/>
  <c r="L16" i="4"/>
  <c r="L14" i="4"/>
  <c r="L12" i="4"/>
  <c r="L9" i="4"/>
  <c r="L50" i="3"/>
  <c r="L44" i="3"/>
  <c r="L43" i="3"/>
  <c r="L42" i="3"/>
  <c r="L40" i="3"/>
  <c r="L39" i="3"/>
  <c r="L38" i="3"/>
  <c r="L31" i="3"/>
  <c r="D31" i="3"/>
  <c r="L30" i="3"/>
  <c r="D30" i="3"/>
  <c r="L29" i="3"/>
  <c r="D29" i="3"/>
  <c r="D20" i="1"/>
  <c r="I10" i="4" l="1"/>
  <c r="F10" i="4"/>
  <c r="K15" i="6"/>
  <c r="J15" i="6"/>
  <c r="I15" i="6"/>
  <c r="L41" i="3" l="1"/>
  <c r="F15" i="6" l="1"/>
  <c r="F51" i="15" l="1"/>
  <c r="F5" i="5" l="1"/>
  <c r="F42" i="5" s="1"/>
  <c r="E5" i="5"/>
  <c r="E42" i="5" s="1"/>
  <c r="D5" i="5"/>
  <c r="D42" i="5" s="1"/>
  <c r="N9" i="1" l="1"/>
  <c r="T9" i="1"/>
  <c r="Q9" i="1"/>
  <c r="P9" i="1"/>
  <c r="O9" i="1"/>
  <c r="M9" i="1"/>
  <c r="L9" i="1"/>
  <c r="K9" i="1"/>
  <c r="J9" i="1"/>
  <c r="I9" i="1"/>
  <c r="H9" i="1"/>
  <c r="D11" i="1" l="1"/>
  <c r="C11" i="1"/>
  <c r="K13" i="16" l="1"/>
  <c r="K5" i="16"/>
  <c r="J5" i="16"/>
  <c r="I5" i="16"/>
  <c r="B49" i="10" l="1"/>
  <c r="B48" i="10"/>
  <c r="B47" i="10"/>
  <c r="B45" i="10"/>
  <c r="B43" i="10"/>
  <c r="B42" i="10"/>
  <c r="B41" i="10"/>
  <c r="B40" i="10"/>
  <c r="B39" i="10"/>
  <c r="B38" i="10"/>
  <c r="B23" i="10"/>
  <c r="B22" i="10"/>
  <c r="B21" i="10"/>
  <c r="B20" i="10"/>
  <c r="B19" i="10"/>
  <c r="B18" i="10"/>
  <c r="B17" i="10"/>
  <c r="B16" i="10"/>
  <c r="B15" i="10"/>
  <c r="E45" i="9"/>
  <c r="H34" i="9"/>
  <c r="E34" i="7" l="1"/>
  <c r="C34" i="7" s="1"/>
  <c r="C23" i="7"/>
  <c r="B23" i="7"/>
  <c r="L11" i="6"/>
  <c r="K11" i="6"/>
  <c r="J11" i="6"/>
  <c r="I11" i="6"/>
  <c r="G11" i="6"/>
  <c r="L15" i="6"/>
  <c r="G15" i="6"/>
  <c r="F11" i="6" l="1"/>
  <c r="F9" i="6" s="1"/>
  <c r="F67" i="5" l="1"/>
  <c r="H11" i="6"/>
  <c r="E67" i="5"/>
  <c r="E68" i="5" s="1"/>
  <c r="D67" i="5"/>
  <c r="L32" i="3"/>
  <c r="C20" i="1" l="1"/>
  <c r="C19" i="1"/>
  <c r="C18" i="1"/>
  <c r="C17" i="1"/>
  <c r="C16" i="1"/>
  <c r="C15" i="1"/>
  <c r="C14" i="1"/>
  <c r="C13" i="1"/>
  <c r="C12" i="1"/>
  <c r="G9" i="1"/>
  <c r="F9" i="1"/>
  <c r="E9" i="1"/>
  <c r="C9" i="1" l="1"/>
  <c r="L13" i="10"/>
  <c r="K13" i="10"/>
  <c r="J13" i="10"/>
  <c r="I13" i="10"/>
  <c r="H13" i="10"/>
  <c r="G13" i="10"/>
  <c r="F13" i="10"/>
  <c r="E13" i="10"/>
  <c r="D13" i="10"/>
  <c r="L36" i="10"/>
  <c r="K36" i="10"/>
  <c r="J36" i="10"/>
  <c r="I36" i="10"/>
  <c r="H36" i="10"/>
  <c r="G36" i="10"/>
  <c r="F36" i="10"/>
  <c r="E36" i="10"/>
  <c r="D36" i="10"/>
  <c r="C36" i="10"/>
  <c r="B36" i="10" l="1"/>
  <c r="B13" i="10"/>
  <c r="F68" i="5"/>
  <c r="K59" i="4" l="1"/>
  <c r="H59" i="4"/>
  <c r="N58" i="4"/>
  <c r="N57" i="4"/>
  <c r="N56" i="4"/>
  <c r="N55" i="4"/>
  <c r="L45" i="3"/>
  <c r="L51" i="3" s="1"/>
  <c r="V9" i="1"/>
  <c r="U9" i="1"/>
  <c r="S9" i="1"/>
  <c r="R9" i="1"/>
  <c r="P59" i="4" l="1"/>
  <c r="P56" i="4"/>
  <c r="P55" i="4"/>
  <c r="P57" i="4"/>
  <c r="P58" i="4"/>
  <c r="N59" i="4"/>
  <c r="D68" i="5" l="1"/>
  <c r="I117" i="16" l="1"/>
  <c r="J117" i="16"/>
  <c r="K117" i="16"/>
  <c r="L117" i="16"/>
  <c r="M117" i="16"/>
  <c r="I118" i="16"/>
  <c r="J118" i="16"/>
  <c r="K118" i="16"/>
  <c r="L118" i="16"/>
  <c r="M118" i="16"/>
  <c r="I119" i="16"/>
  <c r="J119" i="16"/>
  <c r="K119" i="16"/>
  <c r="L119" i="16"/>
  <c r="M119" i="16"/>
  <c r="I120" i="16"/>
  <c r="J120" i="16"/>
  <c r="K120" i="16"/>
  <c r="L120" i="16"/>
  <c r="M120" i="16"/>
  <c r="K116" i="16"/>
  <c r="M116" i="16"/>
  <c r="L116" i="16"/>
  <c r="J116" i="16"/>
  <c r="I108" i="16"/>
  <c r="J108" i="16"/>
  <c r="K108" i="16"/>
  <c r="L108" i="16"/>
  <c r="M108" i="16"/>
  <c r="I109" i="16"/>
  <c r="J109" i="16"/>
  <c r="K109" i="16"/>
  <c r="L109" i="16"/>
  <c r="M109" i="16"/>
  <c r="I110" i="16"/>
  <c r="J110" i="16"/>
  <c r="K110" i="16"/>
  <c r="L110" i="16"/>
  <c r="M110" i="16"/>
  <c r="I111" i="16"/>
  <c r="J111" i="16"/>
  <c r="K111" i="16"/>
  <c r="L111" i="16"/>
  <c r="M111" i="16"/>
  <c r="M107" i="16"/>
  <c r="L107" i="16"/>
  <c r="K107" i="16"/>
  <c r="J107" i="16"/>
  <c r="I80" i="16"/>
  <c r="J80" i="16"/>
  <c r="K80" i="16"/>
  <c r="I81" i="16"/>
  <c r="J81" i="16"/>
  <c r="K81" i="16"/>
  <c r="I82" i="16"/>
  <c r="J82" i="16"/>
  <c r="K82" i="16"/>
  <c r="I83" i="16"/>
  <c r="J83" i="16"/>
  <c r="K79" i="16"/>
  <c r="J79" i="16"/>
  <c r="I79" i="16"/>
  <c r="I73" i="16"/>
  <c r="K73" i="16"/>
  <c r="I74" i="16"/>
  <c r="K74" i="16"/>
  <c r="I75" i="16"/>
  <c r="K75" i="16"/>
  <c r="I76" i="16"/>
  <c r="K72" i="16"/>
  <c r="I72" i="16"/>
  <c r="K76" i="16"/>
  <c r="I50" i="16"/>
  <c r="J50" i="16"/>
  <c r="K50" i="16"/>
  <c r="I51" i="16"/>
  <c r="J51" i="16"/>
  <c r="K51" i="16"/>
  <c r="I52" i="16"/>
  <c r="J52" i="16"/>
  <c r="K52" i="16"/>
  <c r="I53" i="16"/>
  <c r="J53" i="16"/>
  <c r="K53" i="16"/>
  <c r="K49" i="16"/>
  <c r="J49" i="16"/>
  <c r="I49" i="16"/>
  <c r="J40" i="16"/>
  <c r="K40" i="16"/>
  <c r="J41" i="16"/>
  <c r="K41" i="16"/>
  <c r="J42" i="16"/>
  <c r="K42" i="16"/>
  <c r="J43" i="16"/>
  <c r="K43" i="16"/>
  <c r="K39" i="16"/>
  <c r="J39" i="16"/>
  <c r="I40" i="16"/>
  <c r="I41" i="16"/>
  <c r="I42" i="16"/>
  <c r="I43" i="16"/>
  <c r="I39" i="16"/>
  <c r="L13" i="16"/>
  <c r="J13" i="16"/>
  <c r="K9" i="6"/>
  <c r="J9" i="6"/>
  <c r="I9" i="6"/>
  <c r="G9" i="6"/>
  <c r="L9" i="6" l="1"/>
  <c r="H9" i="6" s="1"/>
  <c r="H15" i="6"/>
  <c r="I6" i="16" l="1"/>
  <c r="K6" i="16"/>
  <c r="J6" i="16"/>
  <c r="J4" i="16"/>
  <c r="K4" i="16"/>
  <c r="I4" i="16"/>
  <c r="K83" i="16" l="1"/>
  <c r="H15" i="11" l="1"/>
  <c r="E30" i="11"/>
  <c r="H14" i="11"/>
  <c r="F30" i="11" l="1"/>
  <c r="I30" i="11" s="1"/>
  <c r="G30" i="11"/>
  <c r="H27" i="11" l="1"/>
  <c r="H23" i="11"/>
  <c r="H19" i="11"/>
  <c r="H18" i="11"/>
  <c r="H24" i="11"/>
  <c r="H16" i="11"/>
  <c r="H26" i="11"/>
  <c r="H22" i="11"/>
  <c r="H25" i="11"/>
  <c r="H21" i="11"/>
  <c r="H17" i="11"/>
  <c r="H20" i="11"/>
  <c r="H29" i="11"/>
  <c r="H28" i="11"/>
  <c r="H30" i="11" l="1"/>
  <c r="D19" i="1" l="1"/>
  <c r="D18" i="1"/>
  <c r="D17" i="1"/>
  <c r="D16" i="1"/>
  <c r="D15" i="1"/>
  <c r="D14" i="1"/>
  <c r="D13" i="1"/>
  <c r="D12" i="1"/>
  <c r="D9" i="1" l="1"/>
  <c r="B46" i="10" l="1"/>
  <c r="B44" i="10"/>
  <c r="B26" i="10"/>
  <c r="B25" i="10"/>
  <c r="B24" i="10"/>
  <c r="O9" i="4" l="1"/>
  <c r="O26" i="4" l="1"/>
  <c r="O12" i="4"/>
  <c r="O28" i="4"/>
  <c r="O14" i="4"/>
  <c r="O30" i="4"/>
  <c r="O16" i="4"/>
  <c r="O32" i="4"/>
  <c r="O18" i="4"/>
  <c r="O20" i="4"/>
  <c r="O22" i="4"/>
  <c r="O24" i="4"/>
  <c r="O34" i="4"/>
  <c r="O10" i="4" l="1"/>
</calcChain>
</file>

<file path=xl/sharedStrings.xml><?xml version="1.0" encoding="utf-8"?>
<sst xmlns="http://schemas.openxmlformats.org/spreadsheetml/2006/main" count="1279" uniqueCount="734">
  <si>
    <t>Ⅹ　 社会・福祉</t>
  </si>
  <si>
    <t>（単位：人、級）</t>
  </si>
  <si>
    <t>区　　　　分</t>
  </si>
  <si>
    <t>総　数</t>
  </si>
  <si>
    <t>１　級</t>
  </si>
  <si>
    <t>２　級</t>
  </si>
  <si>
    <t>３　級</t>
  </si>
  <si>
    <t>４　級</t>
  </si>
  <si>
    <t>５　級</t>
  </si>
  <si>
    <t>６　級</t>
  </si>
  <si>
    <t>肢体不自由</t>
  </si>
  <si>
    <t>視覚障害</t>
  </si>
  <si>
    <t>心臓機能障害</t>
  </si>
  <si>
    <t>呼吸器機能障害</t>
  </si>
  <si>
    <t>免疫機能障害</t>
  </si>
  <si>
    <t>（単位：人、度）</t>
  </si>
  <si>
    <t>総　　数</t>
  </si>
  <si>
    <t>最重度（A1）</t>
  </si>
  <si>
    <t>重　度（A2）</t>
  </si>
  <si>
    <t>中　度（B1）</t>
  </si>
  <si>
    <t>軽　度（B2）</t>
  </si>
  <si>
    <t>（単位：人）</t>
  </si>
  <si>
    <t>個　　　　　人</t>
  </si>
  <si>
    <t>団　　　　　体</t>
  </si>
  <si>
    <t>体育館</t>
  </si>
  <si>
    <t>ミニプール</t>
  </si>
  <si>
    <t>トレーニング室</t>
  </si>
  <si>
    <t>研修室</t>
  </si>
  <si>
    <t>教養文化室</t>
  </si>
  <si>
    <t>音楽室兼盲人卓球室</t>
  </si>
  <si>
    <t>その他</t>
  </si>
  <si>
    <t>合計</t>
  </si>
  <si>
    <t>在宅福祉</t>
  </si>
  <si>
    <t>区　　　分</t>
  </si>
  <si>
    <t>利 用 者 実 人 数</t>
  </si>
  <si>
    <t>利 　用 　時 　間</t>
  </si>
  <si>
    <t>（単位：人、千円）</t>
  </si>
  <si>
    <t>実  利  用  者  数</t>
  </si>
  <si>
    <t>支　　　出　　　額</t>
  </si>
  <si>
    <t>利 用 者 数（累計）</t>
  </si>
  <si>
    <t>支　　給　　額</t>
  </si>
  <si>
    <t>開催回数</t>
  </si>
  <si>
    <t>参加者延人数</t>
  </si>
  <si>
    <t>①　相談件数（延件数）</t>
  </si>
  <si>
    <t>（単位：件数）</t>
  </si>
  <si>
    <t>相談内容の概要</t>
  </si>
  <si>
    <t>介護保険その他の保健福祉サービスに関すること</t>
  </si>
  <si>
    <t>権利擁護（成年後見制度等）に関すること</t>
  </si>
  <si>
    <t>高齢者虐待に関すること</t>
  </si>
  <si>
    <t>②　予防給付ケアマネジメント件数</t>
  </si>
  <si>
    <t>新規</t>
  </si>
  <si>
    <t>継続</t>
  </si>
  <si>
    <t>①　介護保険被保険者数及び要介護（要支援）認定者数（各年度末現在）</t>
  </si>
  <si>
    <t>年　次</t>
  </si>
  <si>
    <t>被保険者数</t>
  </si>
  <si>
    <t>要介護（要支援）認定者数</t>
  </si>
  <si>
    <t>65歳以上</t>
  </si>
  <si>
    <t>75歳以上</t>
  </si>
  <si>
    <t>合　計</t>
  </si>
  <si>
    <t>要支援</t>
  </si>
  <si>
    <t>要介護</t>
  </si>
  <si>
    <t>75歳未満</t>
  </si>
  <si>
    <t>１</t>
  </si>
  <si>
    <t>２</t>
  </si>
  <si>
    <t>３</t>
  </si>
  <si>
    <t>４</t>
  </si>
  <si>
    <t>５</t>
  </si>
  <si>
    <t>②　要支援・要介護度別給付人数及び認定率・サービス利用率（各年度末現在）</t>
  </si>
  <si>
    <t>（単位：人、％）</t>
  </si>
  <si>
    <t>居宅介護(介護予防)
サービス受給者数</t>
  </si>
  <si>
    <t>地域密着型介護(介護予防)
サービス受給者数</t>
  </si>
  <si>
    <t>施設介護サービス受給者数</t>
  </si>
  <si>
    <t>介護老人</t>
  </si>
  <si>
    <t>介護療養型</t>
  </si>
  <si>
    <t>認定者に対する
サービス受給者
の比率</t>
  </si>
  <si>
    <t>福祉施設</t>
  </si>
  <si>
    <t>保健施設</t>
  </si>
  <si>
    <t>医療施設</t>
  </si>
  <si>
    <t>　　　　　　　　　　　　　　　　　　　　　　　　　　　　　　　　　　　　　　　　　　　　　　　　　　　　　　　　　　　　　　　　　　　　　　　　　　　　　　　　　　　　　　　　　　　　　　　　　　　　　　　　　　　　　　　　　　　　　　　　　　　　　　　　　　　　　　　　　　　　　　　　　　　　　　　　　　　　　　　　　　　　　　　　　　　　　　　　　　　　　　　　　　　　　　　　　　　　　　　　　　　　　　　　　　　　　　　　　　　　　　　　　　　　　　　　　　　　　　　　　　　　　　　　　　　　　　　　　　　　　　　　　　　　　　　　　　　　　　　　　　　　　　　　　　　　　　　　　　　　　　　　　　　　　　　　　　　　　　　　　　　　　　　　　　　　　　　　　　　　　　　　　　　　　　　　　　　　　　　　　　　　　　　　　　　　　　　　　　　　　　　　　　　　　　　　　　　　　　　　　　　　　　　　　　　　　　　　　　　　　　　　　　　　　　　　　　　　　　　　　　　　　　　　　　　　　　　　　　　　　　　　　　　　　　　　　　　　　　　　　　　　　　　　　　　　　　　　　　　　　　　　　　　　　　　　　　　　　　　　　　　　　　　　　　　　　　　　　　　　　　　　　　　　　　　　　　　　　　　　　　　　　　　　　　　　　　　　　　　　　　　　　　　　　　　　　　　　　　　　　　　　　　　　　　　　　　　　　　　　　　　　　　　　　　　　　　　　　　　　　　　　　　　　　　　　　　　　　　　　　　　　　　　　　　　　　　　　　　　　　　　　　　　　　　　　　　　　　　　　　　　　　　　　　　　　　　　　　　　　　　　　　　　　　　　　　　　　　　　　　　　　　　　　　　　　　　　　　　　　　　　　　　　　　　　　　　　　　　　　　　　　　　　　　　　　　　　　　　　　　　　　　　　　　　　　　　　　　　　　　　　　　　　　　　　　　　　　　　　　　　　　　　　　　　　　　　　　　　　　　　　　　　　　　　　　　　　　　　　　　　　　　　　　　　　　　　　　　　　　　　　　　　　　　　　　　　　　　　　　　　　　　　　　　　　　　　　　　　　　　　　　　　　　　　　　　　　　　　　　　　　　　　　　　　　　　　　　　　　　　　　　　　　　　　　　　　　　　　　　　　　　　　　　　　　　　　　　　　　　　　　　　　　　　　　　　　　　　　　　　　　　　　　　　　　　　　　　　　　　　　　　　　　　　　　　　　　　　　　　　　　　　　　　　　　　　　　　　　　　　　　　　　　　　　　　　　　　　　　　　　　　　　　　　　　　　　　　　　　　　　　　　　　　　　　　　　</t>
  </si>
  <si>
    <t>介護保険料</t>
  </si>
  <si>
    <t>③　所得段階別保険料年額、所得段階別第１号被保険者数及び割合</t>
  </si>
  <si>
    <t>（各年度末現在）</t>
  </si>
  <si>
    <t>（単位：円、人、％）</t>
  </si>
  <si>
    <t>所得段階</t>
  </si>
  <si>
    <t>一人あたり</t>
  </si>
  <si>
    <t>保険料年額</t>
  </si>
  <si>
    <t>（構成比）</t>
  </si>
  <si>
    <t>第一段階</t>
  </si>
  <si>
    <t>第二段階</t>
  </si>
  <si>
    <t>第三段階</t>
  </si>
  <si>
    <t>第四段階</t>
  </si>
  <si>
    <t>第五段階</t>
  </si>
  <si>
    <t>第六段階</t>
  </si>
  <si>
    <t>第七段階</t>
  </si>
  <si>
    <t>第八段階</t>
  </si>
  <si>
    <t>第九段階</t>
  </si>
  <si>
    <t>④　介護保険料収納状況（各年度末現在）　　</t>
  </si>
  <si>
    <t>（単位：円、％）</t>
  </si>
  <si>
    <t>年　度</t>
  </si>
  <si>
    <t>区　分</t>
  </si>
  <si>
    <t>調　定　額</t>
  </si>
  <si>
    <t>収　納　額</t>
  </si>
  <si>
    <t>収納率</t>
  </si>
  <si>
    <t>構成比</t>
  </si>
  <si>
    <t>特別徴収</t>
  </si>
  <si>
    <t>普通徴収</t>
  </si>
  <si>
    <t>現年度保険料計</t>
  </si>
  <si>
    <t>滞納繰越分保険料</t>
  </si>
  <si>
    <t>保　険　料　合　計</t>
  </si>
  <si>
    <t>（単位：千円、日、回、人）</t>
  </si>
  <si>
    <t>延べ日数又は回数</t>
  </si>
  <si>
    <t>延  べ  人  数</t>
  </si>
  <si>
    <t>②施設介護サービス費</t>
  </si>
  <si>
    <t>③地域密着型介護サービス給付費</t>
  </si>
  <si>
    <t>④居宅介護福祉用具購入費</t>
  </si>
  <si>
    <t>⑤居宅介護住宅改修費</t>
  </si>
  <si>
    <t>⑥居宅介護サービス計画費</t>
  </si>
  <si>
    <t>⑦高額介護サービス費</t>
  </si>
  <si>
    <t>⑧特定入所者介護サービス費</t>
  </si>
  <si>
    <t>（単位：人、所）</t>
  </si>
  <si>
    <t>保育
所数</t>
  </si>
  <si>
    <t>保育
士数</t>
  </si>
  <si>
    <t>開 設 年 月 日</t>
  </si>
  <si>
    <t>０～１</t>
  </si>
  <si>
    <t>２歳</t>
  </si>
  <si>
    <t>３歳</t>
  </si>
  <si>
    <t>４歳以上</t>
  </si>
  <si>
    <t>／</t>
  </si>
  <si>
    <t>《市立保育所》</t>
  </si>
  <si>
    <t>内間保育所</t>
  </si>
  <si>
    <t>昭和47年８月</t>
  </si>
  <si>
    <t>大平保育所</t>
  </si>
  <si>
    <t>昭和49年10月</t>
  </si>
  <si>
    <t>宮城ケ原保育所</t>
  </si>
  <si>
    <t>平成13年12月</t>
  </si>
  <si>
    <t>広栄保育所</t>
  </si>
  <si>
    <t>昭和51年11月</t>
  </si>
  <si>
    <t>ありあけ保育園</t>
  </si>
  <si>
    <t>昭和53年４月</t>
  </si>
  <si>
    <t>たいよう保育園</t>
  </si>
  <si>
    <t>柿の実保育園</t>
  </si>
  <si>
    <t>さみどり保育園</t>
  </si>
  <si>
    <t>昭和55年４月</t>
  </si>
  <si>
    <t>パンダ保育園</t>
  </si>
  <si>
    <t>昭和56年４月</t>
  </si>
  <si>
    <t>内間みどり保育園</t>
  </si>
  <si>
    <t>昭和58年４月</t>
  </si>
  <si>
    <t>わらべ保育園</t>
  </si>
  <si>
    <t>平成13年５月</t>
  </si>
  <si>
    <t>うらら保育園</t>
  </si>
  <si>
    <t>平成17年４月</t>
  </si>
  <si>
    <t>子むすびの森保育園</t>
  </si>
  <si>
    <t>平成18年４月</t>
  </si>
  <si>
    <t>あずま保育園</t>
  </si>
  <si>
    <t>平成21年４月</t>
  </si>
  <si>
    <t>にしばる保育園</t>
  </si>
  <si>
    <t>平成22年４月</t>
  </si>
  <si>
    <t>（単位：件、千円）</t>
  </si>
  <si>
    <t>年　　度</t>
  </si>
  <si>
    <t>児童扶養手当</t>
  </si>
  <si>
    <t>特別児童扶養手当</t>
  </si>
  <si>
    <t>受給資格者数</t>
  </si>
  <si>
    <t>総　　　　数</t>
  </si>
  <si>
    <t>修 学 資 金</t>
  </si>
  <si>
    <t>就学支度資金</t>
  </si>
  <si>
    <t>修 業 資 金</t>
  </si>
  <si>
    <t>転宅資金</t>
  </si>
  <si>
    <t>そ　の　他</t>
  </si>
  <si>
    <t>件数</t>
  </si>
  <si>
    <t>金額</t>
  </si>
  <si>
    <t>口数</t>
  </si>
  <si>
    <t>（単位：日、人）</t>
  </si>
  <si>
    <t>若草児童センター</t>
  </si>
  <si>
    <t>内間児童センター</t>
  </si>
  <si>
    <t>西原児童センター</t>
  </si>
  <si>
    <t>経塚児童センター</t>
  </si>
  <si>
    <t xml:space="preserve"> 利用者総数</t>
  </si>
  <si>
    <t>1日平均</t>
  </si>
  <si>
    <t>開館日数</t>
  </si>
  <si>
    <t>利用者数</t>
  </si>
  <si>
    <t>宮城ヶ原児童センター</t>
  </si>
  <si>
    <t>まちなと児童センター</t>
  </si>
  <si>
    <t>浦城っ子児童センター</t>
  </si>
  <si>
    <t>森の子児童センター</t>
  </si>
  <si>
    <t>うらそえぐすく児童センター</t>
  </si>
  <si>
    <t>宮城っ子児童センター</t>
  </si>
  <si>
    <t>生活保護</t>
  </si>
  <si>
    <t>　生活保護制度は、生活に困っている世帯に対して最低限度の生活を保障し、その自立を助長することを目的と</t>
  </si>
  <si>
    <t>（単位：人、世帯、‰）</t>
  </si>
  <si>
    <t>市　　部　　別</t>
  </si>
  <si>
    <t>管 内 人 口 （Ａ）</t>
  </si>
  <si>
    <t>被　　　　保　　　　護</t>
  </si>
  <si>
    <t>保　　護　　率</t>
  </si>
  <si>
    <t>世　　　帯</t>
  </si>
  <si>
    <t>人　　員 （Ｂ）</t>
  </si>
  <si>
    <t>（Ｂ/Ａ×1,000）</t>
  </si>
  <si>
    <t>郡 　 部  　計</t>
  </si>
  <si>
    <t>那　  覇 　 市</t>
  </si>
  <si>
    <t>石 　 垣    市</t>
  </si>
  <si>
    <t>宮  古  島  市</t>
  </si>
  <si>
    <t>糸    満    市</t>
  </si>
  <si>
    <t>宜　野　湾　市</t>
  </si>
  <si>
    <t>豊  見  城  市</t>
  </si>
  <si>
    <t>名    護    市</t>
  </si>
  <si>
    <t>南    城    市</t>
  </si>
  <si>
    <t xml:space="preserve">                                                                　　　   　　　　     </t>
  </si>
  <si>
    <t>資料：保護課</t>
  </si>
  <si>
    <t>年　   度</t>
  </si>
  <si>
    <t>市 内 人 口</t>
  </si>
  <si>
    <t>管　内　人　口</t>
  </si>
  <si>
    <t>被　　保　　護</t>
  </si>
  <si>
    <t>保 護 率</t>
  </si>
  <si>
    <t>生　活　扶　助</t>
  </si>
  <si>
    <t>住　宅　扶　助</t>
  </si>
  <si>
    <t>教　育　扶　助</t>
  </si>
  <si>
    <t>介　護　扶　助</t>
  </si>
  <si>
    <t>医　療　扶　助</t>
  </si>
  <si>
    <t>世　　帯</t>
  </si>
  <si>
    <t>人　　員</t>
  </si>
  <si>
    <t>人　員</t>
  </si>
  <si>
    <t>（注）保護率（‰）＝ （被保護人員／管内人口）×1,000</t>
  </si>
  <si>
    <t>件　数</t>
  </si>
  <si>
    <t xml:space="preserve">（注）実施主体　沖縄県社会福祉協議会                                             </t>
  </si>
  <si>
    <t>資料：浦添市社会福祉協議会</t>
  </si>
  <si>
    <t>（単位：人、日）</t>
  </si>
  <si>
    <t>年 　　度</t>
  </si>
  <si>
    <t>総　　　　　　数</t>
  </si>
  <si>
    <t>第一・第二集会室</t>
  </si>
  <si>
    <t>ホ　　ー　　ル</t>
  </si>
  <si>
    <t>図　　書　　室</t>
  </si>
  <si>
    <t>教 養 娯 楽 室</t>
  </si>
  <si>
    <t>機 能 回 復 室</t>
  </si>
  <si>
    <t>浴　　　　　室</t>
  </si>
  <si>
    <t>健 康 相 談 室</t>
  </si>
  <si>
    <t>国民健康保険</t>
  </si>
  <si>
    <t>国民年金</t>
  </si>
  <si>
    <t>　国民健康保険は、船員保険、共済組合等の被用者保険に加入していない一般国民を対象として、傷病、出産、死亡等について必要な保険給付を行うことを目的としている。</t>
  </si>
  <si>
    <t>　国民年金は、農・漁業者や自営業者、学生、会社員や公務員、その配偶者も含めた、20歳以上60歳未満のすべての国民が加入し、老齢や、病気やけがで障がい者になったり、生活の担い手が死亡して、母子家庭となった場合に、すべての国民に共通の基礎年金を支給し、生活の安定を図ることを目的としています。</t>
  </si>
  <si>
    <t>（単位：人、世帯、円）</t>
  </si>
  <si>
    <t>浦　　　　　　添　　　　　　市</t>
  </si>
  <si>
    <t>被　　　保　　　険　　　者　　　数</t>
  </si>
  <si>
    <t>加　　入　　率</t>
  </si>
  <si>
    <t>国民健康保険税調定額</t>
  </si>
  <si>
    <t>被　　保　　険　　者　　数</t>
  </si>
  <si>
    <t>人　　　　　口</t>
  </si>
  <si>
    <t>世　　帯　　数</t>
  </si>
  <si>
    <t>世　　　帯　　　数</t>
  </si>
  <si>
    <t>世　帯　数</t>
  </si>
  <si>
    <t>（単位：千円）</t>
  </si>
  <si>
    <t>１人当り税額</t>
  </si>
  <si>
    <t>１世帯当り税額</t>
  </si>
  <si>
    <t>資料：国民健康保険課</t>
  </si>
  <si>
    <t>　　　　　　　　 　　　　　療　　　　　　　　　養　　　　　　　　　諸</t>
  </si>
  <si>
    <t xml:space="preserve">            費</t>
  </si>
  <si>
    <t>高　額　療　養　費</t>
  </si>
  <si>
    <t>その他の保険給付</t>
  </si>
  <si>
    <t>件　　　数</t>
  </si>
  <si>
    <t>費　　用　　額</t>
  </si>
  <si>
    <t>保険者負担</t>
  </si>
  <si>
    <t>一部負担金</t>
  </si>
  <si>
    <t>他法優先等</t>
  </si>
  <si>
    <t>一件当り</t>
  </si>
  <si>
    <t>一人当り</t>
  </si>
  <si>
    <t xml:space="preserve"> 一人当り保</t>
  </si>
  <si>
    <t>支　給　額</t>
  </si>
  <si>
    <t>出産育児給付</t>
  </si>
  <si>
    <t>葬祭給付</t>
  </si>
  <si>
    <t xml:space="preserve"> 険者負担金</t>
  </si>
  <si>
    <t>（単位：人、％、月、千円）</t>
  </si>
  <si>
    <t>適　　用　　被　　保　　険　　者　　数　　　</t>
  </si>
  <si>
    <t>免　除　被　保　険　者　数</t>
  </si>
  <si>
    <t>保 険 料 収 納 額</t>
  </si>
  <si>
    <t xml:space="preserve"> 　　 総　　　　数</t>
  </si>
  <si>
    <t>強制加入者数</t>
  </si>
  <si>
    <t>任意加入者数</t>
  </si>
  <si>
    <t>第　３　号</t>
  </si>
  <si>
    <t>推定適用率</t>
  </si>
  <si>
    <t>法定免除</t>
  </si>
  <si>
    <t>申請免除</t>
  </si>
  <si>
    <t>学生納付特例</t>
  </si>
  <si>
    <t>納付猶予</t>
  </si>
  <si>
    <t>収納額</t>
  </si>
  <si>
    <t>資料：浦添年金事務所</t>
  </si>
  <si>
    <t xml:space="preserve">                                                                                                  </t>
  </si>
  <si>
    <t>福　　祉　　年　　金</t>
  </si>
  <si>
    <t xml:space="preserve">                      　　　 　　 基　　　　　礎</t>
  </si>
  <si>
    <t xml:space="preserve"> 　 　年　　　　　金</t>
  </si>
  <si>
    <t>寡 　婦 　年 　金</t>
  </si>
  <si>
    <t>死　亡　一　時　金</t>
  </si>
  <si>
    <t xml:space="preserve">    老　　　　　　齢</t>
  </si>
  <si>
    <t xml:space="preserve"> 　　   総　　　　　　　数</t>
  </si>
  <si>
    <t xml:space="preserve">   　 老　　　　　　齢</t>
  </si>
  <si>
    <t>障　　　　　 　害</t>
  </si>
  <si>
    <t>遺　  　　　　族</t>
  </si>
  <si>
    <t>年 金 額</t>
  </si>
  <si>
    <t>市民相談</t>
  </si>
  <si>
    <t>　本市では「市民により密着した市政」を合い言葉に、市民と市政を結ぶ窓口として市民相談室があり、そこでは、行政に対する苦情や要望等を処理する「市民相談」と土地、家屋、金銭、相続、損害賠償など法律的な知識を必要とする諸問題を、弁護士・司法書士を通して専門的な立場から指導し、解決をはかる「法律相談」を設けている。</t>
  </si>
  <si>
    <t>（単位：件）</t>
  </si>
  <si>
    <t>年　　月</t>
  </si>
  <si>
    <t>総　　　数</t>
  </si>
  <si>
    <t>道路・排水</t>
  </si>
  <si>
    <t>公害・環境</t>
  </si>
  <si>
    <t>福 祉</t>
  </si>
  <si>
    <t>建 築</t>
  </si>
  <si>
    <t>税 金</t>
  </si>
  <si>
    <t>年 金</t>
  </si>
  <si>
    <t>戸 籍</t>
  </si>
  <si>
    <t>求 人</t>
  </si>
  <si>
    <t>関　係</t>
  </si>
  <si>
    <t>関 係</t>
  </si>
  <si>
    <t>求 職</t>
  </si>
  <si>
    <t>資料：市民生活課</t>
  </si>
  <si>
    <t>総  数</t>
  </si>
  <si>
    <t>土  地</t>
  </si>
  <si>
    <t>家  屋</t>
  </si>
  <si>
    <t>金  銭</t>
  </si>
  <si>
    <t>相  続</t>
  </si>
  <si>
    <t>消　費</t>
  </si>
  <si>
    <t>損　害</t>
  </si>
  <si>
    <t>戸  籍</t>
  </si>
  <si>
    <t>婚　姻</t>
  </si>
  <si>
    <t>登  記</t>
  </si>
  <si>
    <t>契  約</t>
  </si>
  <si>
    <t>賠　償</t>
  </si>
  <si>
    <t>離  婚</t>
  </si>
  <si>
    <t>（単位：人、件、円、％）</t>
  </si>
  <si>
    <t>会員数</t>
  </si>
  <si>
    <t>受注件数</t>
  </si>
  <si>
    <t>受注契約額</t>
  </si>
  <si>
    <t>就業延人員</t>
  </si>
  <si>
    <t>就業実人員</t>
  </si>
  <si>
    <t>就業率</t>
  </si>
  <si>
    <t xml:space="preserve">資料：シルバー人材センター </t>
  </si>
  <si>
    <t>（単位：件、人、円、％）</t>
  </si>
  <si>
    <t>職　　種</t>
  </si>
  <si>
    <t>契約金額</t>
  </si>
  <si>
    <t>全体に占める
契約額の比率</t>
  </si>
  <si>
    <t>一日平均配分金</t>
  </si>
  <si>
    <t>技　　術</t>
  </si>
  <si>
    <t>公　共</t>
  </si>
  <si>
    <t>民　間</t>
  </si>
  <si>
    <t>技　　能</t>
  </si>
  <si>
    <t>事務整理</t>
  </si>
  <si>
    <t>管  　理</t>
  </si>
  <si>
    <t>折衝外交</t>
  </si>
  <si>
    <t>軽 作 業</t>
  </si>
  <si>
    <t>サービス</t>
  </si>
  <si>
    <t>小　　計</t>
  </si>
  <si>
    <t>合　　　　計</t>
  </si>
  <si>
    <t>資料：シルバー人材センター</t>
  </si>
  <si>
    <t>Ⅹ　　社　会　・　福　　祉</t>
  </si>
  <si>
    <t xml:space="preserve">               </t>
  </si>
  <si>
    <t>被保護人員</t>
  </si>
  <si>
    <t>保護率</t>
  </si>
  <si>
    <t>総数</t>
  </si>
  <si>
    <t>貸付金</t>
  </si>
  <si>
    <t>加入率</t>
  </si>
  <si>
    <t>（65）</t>
  </si>
  <si>
    <t>（66）</t>
  </si>
  <si>
    <t>第３号被保険者</t>
  </si>
  <si>
    <t>（67）</t>
  </si>
  <si>
    <t>老齢福祉</t>
  </si>
  <si>
    <t xml:space="preserve">老齢基礎 </t>
  </si>
  <si>
    <t>障害基礎</t>
  </si>
  <si>
    <t>遺族基礎</t>
  </si>
  <si>
    <t>⑨高額医療合算介護サービス費</t>
  </si>
  <si>
    <t>⑩介護予防サービス費</t>
  </si>
  <si>
    <t>⑪地域密着型介護予防サービス給付費</t>
  </si>
  <si>
    <t>⑫介護予防福祉用具購入費</t>
  </si>
  <si>
    <t>⑬介護予防住宅改修費</t>
  </si>
  <si>
    <t>⑭介護予防サービス計画費</t>
  </si>
  <si>
    <t>⑮高額介護予防サービス費</t>
  </si>
  <si>
    <t>⑯特定入所者介護予防サービス費</t>
  </si>
  <si>
    <t>⑰高額医療合算介護予防サービス費</t>
  </si>
  <si>
    <t>介護給付①～⑨＝</t>
  </si>
  <si>
    <t>介護予防給付⑩～⑰＝</t>
  </si>
  <si>
    <t>市部計</t>
    <rPh sb="0" eb="1">
      <t>シ</t>
    </rPh>
    <rPh sb="1" eb="2">
      <t>ブ</t>
    </rPh>
    <rPh sb="2" eb="3">
      <t>ケイ</t>
    </rPh>
    <phoneticPr fontId="20"/>
  </si>
  <si>
    <t>前田ユブシが丘児童センター</t>
    <rPh sb="0" eb="2">
      <t>マエダ</t>
    </rPh>
    <rPh sb="6" eb="7">
      <t>オカ</t>
    </rPh>
    <rPh sb="7" eb="9">
      <t>ジドウ</t>
    </rPh>
    <phoneticPr fontId="20"/>
  </si>
  <si>
    <t>開館日数</t>
    <rPh sb="0" eb="2">
      <t>カイカン</t>
    </rPh>
    <rPh sb="2" eb="4">
      <t>ニッスウ</t>
    </rPh>
    <phoneticPr fontId="20"/>
  </si>
  <si>
    <t>利用者数</t>
    <rPh sb="0" eb="2">
      <t>リヨウ</t>
    </rPh>
    <rPh sb="2" eb="3">
      <t>シャ</t>
    </rPh>
    <rPh sb="3" eb="4">
      <t>スウ</t>
    </rPh>
    <phoneticPr fontId="20"/>
  </si>
  <si>
    <t>肝臓機能障害</t>
    <rPh sb="0" eb="2">
      <t>カンゾウ</t>
    </rPh>
    <rPh sb="2" eb="4">
      <t>キノウ</t>
    </rPh>
    <rPh sb="4" eb="6">
      <t>ショウガイ</t>
    </rPh>
    <phoneticPr fontId="20"/>
  </si>
  <si>
    <r>
      <t>利</t>
    </r>
    <r>
      <rPr>
        <sz val="9"/>
        <color indexed="8"/>
        <rFont val="ＭＳ 明朝"/>
        <family val="1"/>
        <charset val="128"/>
      </rPr>
      <t>　</t>
    </r>
    <r>
      <rPr>
        <sz val="10"/>
        <color indexed="8"/>
        <rFont val="ＭＳ 明朝"/>
        <family val="1"/>
        <charset val="128"/>
      </rPr>
      <t>用</t>
    </r>
    <r>
      <rPr>
        <sz val="9"/>
        <color indexed="8"/>
        <rFont val="ＭＳ 明朝"/>
        <family val="1"/>
        <charset val="128"/>
      </rPr>
      <t>　</t>
    </r>
    <r>
      <rPr>
        <sz val="10"/>
        <color indexed="8"/>
        <rFont val="ＭＳ 明朝"/>
        <family val="1"/>
        <charset val="128"/>
      </rPr>
      <t>者</t>
    </r>
    <r>
      <rPr>
        <sz val="9"/>
        <color indexed="8"/>
        <rFont val="ＭＳ 明朝"/>
        <family val="1"/>
        <charset val="128"/>
      </rPr>
      <t>　</t>
    </r>
    <r>
      <rPr>
        <sz val="10"/>
        <color indexed="8"/>
        <rFont val="ＭＳ 明朝"/>
        <family val="1"/>
        <charset val="128"/>
      </rPr>
      <t>日</t>
    </r>
    <r>
      <rPr>
        <sz val="9"/>
        <color indexed="8"/>
        <rFont val="ＭＳ 明朝"/>
        <family val="1"/>
        <charset val="128"/>
      </rPr>
      <t>　</t>
    </r>
    <r>
      <rPr>
        <sz val="10"/>
        <color indexed="8"/>
        <rFont val="ＭＳ 明朝"/>
        <family val="1"/>
        <charset val="128"/>
      </rPr>
      <t>数</t>
    </r>
  </si>
  <si>
    <r>
      <t>年</t>
    </r>
    <r>
      <rPr>
        <sz val="3"/>
        <color indexed="8"/>
        <rFont val="ＭＳ 明朝"/>
        <family val="1"/>
        <charset val="128"/>
      </rPr>
      <t xml:space="preserve"> </t>
    </r>
    <r>
      <rPr>
        <sz val="10"/>
        <color indexed="8"/>
        <rFont val="ＭＳ 明朝"/>
        <family val="1"/>
        <charset val="128"/>
      </rPr>
      <t>間</t>
    </r>
    <r>
      <rPr>
        <sz val="3"/>
        <color indexed="8"/>
        <rFont val="ＭＳ 明朝"/>
        <family val="1"/>
        <charset val="128"/>
      </rPr>
      <t xml:space="preserve"> </t>
    </r>
    <r>
      <rPr>
        <sz val="10"/>
        <color indexed="8"/>
        <rFont val="ＭＳ 明朝"/>
        <family val="1"/>
        <charset val="128"/>
      </rPr>
      <t>延</t>
    </r>
    <r>
      <rPr>
        <sz val="3"/>
        <color indexed="8"/>
        <rFont val="ＭＳ 明朝"/>
        <family val="1"/>
        <charset val="128"/>
      </rPr>
      <t xml:space="preserve"> </t>
    </r>
    <r>
      <rPr>
        <sz val="10"/>
        <color indexed="8"/>
        <rFont val="ＭＳ 明朝"/>
        <family val="1"/>
        <charset val="128"/>
      </rPr>
      <t>べ</t>
    </r>
    <r>
      <rPr>
        <sz val="3"/>
        <color indexed="8"/>
        <rFont val="ＭＳ 明朝"/>
        <family val="1"/>
        <charset val="128"/>
      </rPr>
      <t xml:space="preserve"> </t>
    </r>
    <r>
      <rPr>
        <sz val="10"/>
        <color indexed="8"/>
        <rFont val="ＭＳ 明朝"/>
        <family val="1"/>
        <charset val="128"/>
      </rPr>
      <t>利</t>
    </r>
    <r>
      <rPr>
        <sz val="3"/>
        <color indexed="8"/>
        <rFont val="ＭＳ 明朝"/>
        <family val="1"/>
        <charset val="128"/>
      </rPr>
      <t xml:space="preserve"> </t>
    </r>
    <r>
      <rPr>
        <sz val="10"/>
        <color indexed="8"/>
        <rFont val="ＭＳ 明朝"/>
        <family val="1"/>
        <charset val="128"/>
      </rPr>
      <t>用</t>
    </r>
    <r>
      <rPr>
        <sz val="3"/>
        <color indexed="8"/>
        <rFont val="ＭＳ 明朝"/>
        <family val="1"/>
        <charset val="128"/>
      </rPr>
      <t xml:space="preserve"> </t>
    </r>
    <r>
      <rPr>
        <sz val="10"/>
        <color indexed="8"/>
        <rFont val="ＭＳ 明朝"/>
        <family val="1"/>
        <charset val="128"/>
      </rPr>
      <t>者</t>
    </r>
    <r>
      <rPr>
        <sz val="3"/>
        <color indexed="8"/>
        <rFont val="ＭＳ 明朝"/>
        <family val="1"/>
        <charset val="128"/>
      </rPr>
      <t xml:space="preserve"> </t>
    </r>
    <r>
      <rPr>
        <sz val="10"/>
        <color indexed="8"/>
        <rFont val="ＭＳ 明朝"/>
        <family val="1"/>
        <charset val="128"/>
      </rPr>
      <t>数</t>
    </r>
  </si>
  <si>
    <r>
      <t>支</t>
    </r>
    <r>
      <rPr>
        <sz val="6"/>
        <color indexed="8"/>
        <rFont val="ＭＳ 明朝"/>
        <family val="1"/>
        <charset val="128"/>
      </rPr>
      <t>　</t>
    </r>
    <r>
      <rPr>
        <sz val="10"/>
        <color indexed="8"/>
        <rFont val="ＭＳ 明朝"/>
        <family val="1"/>
        <charset val="128"/>
      </rPr>
      <t>給</t>
    </r>
    <r>
      <rPr>
        <sz val="6"/>
        <color indexed="8"/>
        <rFont val="ＭＳ 明朝"/>
        <family val="1"/>
        <charset val="128"/>
      </rPr>
      <t>　</t>
    </r>
    <r>
      <rPr>
        <sz val="10"/>
        <color indexed="8"/>
        <rFont val="ＭＳ 明朝"/>
        <family val="1"/>
        <charset val="128"/>
      </rPr>
      <t>対</t>
    </r>
    <r>
      <rPr>
        <sz val="6"/>
        <color indexed="8"/>
        <rFont val="ＭＳ 明朝"/>
        <family val="1"/>
        <charset val="128"/>
      </rPr>
      <t>　</t>
    </r>
    <r>
      <rPr>
        <sz val="10"/>
        <color indexed="8"/>
        <rFont val="ＭＳ 明朝"/>
        <family val="1"/>
        <charset val="128"/>
      </rPr>
      <t>象</t>
    </r>
    <r>
      <rPr>
        <sz val="6"/>
        <color indexed="8"/>
        <rFont val="ＭＳ 明朝"/>
        <family val="1"/>
        <charset val="128"/>
      </rPr>
      <t>　</t>
    </r>
    <r>
      <rPr>
        <sz val="10"/>
        <color indexed="8"/>
        <rFont val="ＭＳ 明朝"/>
        <family val="1"/>
        <charset val="128"/>
      </rPr>
      <t>者</t>
    </r>
    <r>
      <rPr>
        <sz val="6"/>
        <color indexed="8"/>
        <rFont val="ＭＳ 明朝"/>
        <family val="1"/>
        <charset val="128"/>
      </rPr>
      <t>　</t>
    </r>
    <r>
      <rPr>
        <sz val="10"/>
        <color indexed="8"/>
        <rFont val="ＭＳ 明朝"/>
        <family val="1"/>
        <charset val="128"/>
      </rPr>
      <t>数（延べ）</t>
    </r>
  </si>
  <si>
    <t>総数</t>
    <rPh sb="0" eb="2">
      <t>ソウスウ</t>
    </rPh>
    <phoneticPr fontId="20"/>
  </si>
  <si>
    <t>年度</t>
    <rPh sb="0" eb="2">
      <t>ネンド</t>
    </rPh>
    <phoneticPr fontId="20"/>
  </si>
  <si>
    <t>新規/継続</t>
    <rPh sb="0" eb="2">
      <t>シンキ</t>
    </rPh>
    <rPh sb="3" eb="5">
      <t>ケイゾク</t>
    </rPh>
    <phoneticPr fontId="20"/>
  </si>
  <si>
    <t>費用額(億円)</t>
    <rPh sb="4" eb="6">
      <t>オクエン</t>
    </rPh>
    <phoneticPr fontId="20"/>
  </si>
  <si>
    <t>１件当りの費用額(千円)</t>
    <rPh sb="9" eb="11">
      <t>センエン</t>
    </rPh>
    <phoneticPr fontId="20"/>
  </si>
  <si>
    <t>（66）国民年金加入状況及び収納率</t>
  </si>
  <si>
    <t>（65）国民健康保険の費用状況</t>
  </si>
  <si>
    <t>（注）各項目の（　）内は受付件数を表す。</t>
    <rPh sb="3" eb="4">
      <t>カク</t>
    </rPh>
    <rPh sb="4" eb="6">
      <t>コウモク</t>
    </rPh>
    <rPh sb="10" eb="11">
      <t>ナイ</t>
    </rPh>
    <rPh sb="17" eb="18">
      <t>アラワ</t>
    </rPh>
    <phoneticPr fontId="20"/>
  </si>
  <si>
    <t>する制度で、生活費の性格によって生活扶助、住宅扶助、教育扶助、介護扶助、医療扶助、その他（出産扶助、</t>
  </si>
  <si>
    <t>生業扶助および葬祭扶助）の扶助に区分される。</t>
  </si>
  <si>
    <t>（132）　市在身体障害者手帳所持者数（各年度共３月末現在）</t>
    <rPh sb="6" eb="7">
      <t>シ</t>
    </rPh>
    <rPh sb="7" eb="8">
      <t>ザイ</t>
    </rPh>
    <rPh sb="8" eb="10">
      <t>シンタイ</t>
    </rPh>
    <rPh sb="10" eb="13">
      <t>ショウガイシャ</t>
    </rPh>
    <rPh sb="13" eb="15">
      <t>テチョウ</t>
    </rPh>
    <rPh sb="15" eb="18">
      <t>ショジシャ</t>
    </rPh>
    <rPh sb="18" eb="19">
      <t>スウ</t>
    </rPh>
    <rPh sb="20" eb="23">
      <t>カクネンド</t>
    </rPh>
    <rPh sb="23" eb="24">
      <t>トモ</t>
    </rPh>
    <rPh sb="25" eb="27">
      <t>ガツマツ</t>
    </rPh>
    <rPh sb="27" eb="29">
      <t>ゲンザイ</t>
    </rPh>
    <phoneticPr fontId="20"/>
  </si>
  <si>
    <t>（133）　療育手帳所持者数（各年度共３月末現在）</t>
    <rPh sb="6" eb="8">
      <t>リョウイク</t>
    </rPh>
    <rPh sb="8" eb="10">
      <t>テチョウ</t>
    </rPh>
    <rPh sb="10" eb="13">
      <t>ショジシャ</t>
    </rPh>
    <rPh sb="13" eb="14">
      <t>スウ</t>
    </rPh>
    <rPh sb="15" eb="18">
      <t>カクネンド</t>
    </rPh>
    <rPh sb="18" eb="19">
      <t>トモ</t>
    </rPh>
    <rPh sb="20" eb="22">
      <t>ガツマツ</t>
    </rPh>
    <rPh sb="22" eb="24">
      <t>ゲンザイ</t>
    </rPh>
    <phoneticPr fontId="20"/>
  </si>
  <si>
    <t>（140）　介護保険給付費の状況</t>
    <rPh sb="6" eb="8">
      <t>カイゴ</t>
    </rPh>
    <rPh sb="8" eb="10">
      <t>ホケン</t>
    </rPh>
    <rPh sb="10" eb="12">
      <t>キュウフ</t>
    </rPh>
    <rPh sb="12" eb="13">
      <t>ヒ</t>
    </rPh>
    <rPh sb="14" eb="16">
      <t>ジョウキョウ</t>
    </rPh>
    <phoneticPr fontId="20"/>
  </si>
  <si>
    <t>沖 　 縄 　 市</t>
    <phoneticPr fontId="20"/>
  </si>
  <si>
    <t>う  る  ま  市</t>
    <phoneticPr fontId="20"/>
  </si>
  <si>
    <t xml:space="preserve">（146）  生活保護状況（各年度共３月末現在） </t>
    <phoneticPr fontId="20"/>
  </si>
  <si>
    <t>その他</t>
    <phoneticPr fontId="20"/>
  </si>
  <si>
    <t>年　度</t>
    <rPh sb="0" eb="1">
      <t>トシ</t>
    </rPh>
    <rPh sb="2" eb="3">
      <t>ド</t>
    </rPh>
    <phoneticPr fontId="20"/>
  </si>
  <si>
    <t>総合支援資金</t>
    <rPh sb="0" eb="2">
      <t>ソウゴウ</t>
    </rPh>
    <rPh sb="2" eb="4">
      <t>シエン</t>
    </rPh>
    <rPh sb="4" eb="6">
      <t>シキン</t>
    </rPh>
    <phoneticPr fontId="20"/>
  </si>
  <si>
    <t>緊急小口資金</t>
    <rPh sb="0" eb="2">
      <t>キンキュウ</t>
    </rPh>
    <rPh sb="2" eb="4">
      <t>コグチ</t>
    </rPh>
    <rPh sb="4" eb="6">
      <t>シキン</t>
    </rPh>
    <phoneticPr fontId="20"/>
  </si>
  <si>
    <t>教育支援資金</t>
    <rPh sb="0" eb="2">
      <t>キョウイク</t>
    </rPh>
    <rPh sb="2" eb="4">
      <t>シエン</t>
    </rPh>
    <rPh sb="4" eb="6">
      <t>シキン</t>
    </rPh>
    <phoneticPr fontId="20"/>
  </si>
  <si>
    <t>臨時特例つなぎ資金</t>
    <rPh sb="0" eb="2">
      <t>リンジ</t>
    </rPh>
    <rPh sb="2" eb="4">
      <t>トクレイ</t>
    </rPh>
    <rPh sb="7" eb="9">
      <t>シキン</t>
    </rPh>
    <phoneticPr fontId="20"/>
  </si>
  <si>
    <t>決定金額</t>
    <rPh sb="0" eb="2">
      <t>ケッテイ</t>
    </rPh>
    <rPh sb="2" eb="4">
      <t>キンガク</t>
    </rPh>
    <phoneticPr fontId="20"/>
  </si>
  <si>
    <t>総　　　数</t>
    <rPh sb="0" eb="1">
      <t>ソウ</t>
    </rPh>
    <rPh sb="4" eb="5">
      <t>スウ</t>
    </rPh>
    <phoneticPr fontId="20"/>
  </si>
  <si>
    <t>件　数</t>
    <rPh sb="0" eb="1">
      <t>ケン</t>
    </rPh>
    <rPh sb="2" eb="3">
      <t>スウ</t>
    </rPh>
    <phoneticPr fontId="20"/>
  </si>
  <si>
    <t>福　祉　資　金</t>
    <rPh sb="0" eb="1">
      <t>フク</t>
    </rPh>
    <rPh sb="2" eb="3">
      <t>シ</t>
    </rPh>
    <rPh sb="4" eb="5">
      <t>シ</t>
    </rPh>
    <rPh sb="6" eb="7">
      <t>キン</t>
    </rPh>
    <phoneticPr fontId="20"/>
  </si>
  <si>
    <t>不動産担保型生活資金</t>
    <rPh sb="0" eb="3">
      <t>フドウサン</t>
    </rPh>
    <rPh sb="3" eb="5">
      <t>タンポ</t>
    </rPh>
    <rPh sb="5" eb="6">
      <t>ガタ</t>
    </rPh>
    <rPh sb="6" eb="8">
      <t>セイカツ</t>
    </rPh>
    <rPh sb="8" eb="10">
      <t>シキン</t>
    </rPh>
    <phoneticPr fontId="20"/>
  </si>
  <si>
    <t>児童手当</t>
    <rPh sb="0" eb="2">
      <t>ジドウ</t>
    </rPh>
    <rPh sb="2" eb="4">
      <t>テアテ</t>
    </rPh>
    <phoneticPr fontId="20"/>
  </si>
  <si>
    <t>児童扶養手当</t>
    <rPh sb="0" eb="2">
      <t>ジドウ</t>
    </rPh>
    <rPh sb="2" eb="4">
      <t>フヨウ</t>
    </rPh>
    <rPh sb="4" eb="6">
      <t>テアテ</t>
    </rPh>
    <phoneticPr fontId="20"/>
  </si>
  <si>
    <t>特別児童扶養手当</t>
    <rPh sb="0" eb="2">
      <t>トクベツ</t>
    </rPh>
    <rPh sb="2" eb="4">
      <t>ジドウ</t>
    </rPh>
    <rPh sb="4" eb="6">
      <t>フヨウ</t>
    </rPh>
    <rPh sb="6" eb="8">
      <t>テアテ</t>
    </rPh>
    <phoneticPr fontId="20"/>
  </si>
  <si>
    <t>（135）　生活支援事業</t>
    <phoneticPr fontId="20"/>
  </si>
  <si>
    <t>(139)　介護保険　</t>
    <phoneticPr fontId="20"/>
  </si>
  <si>
    <t>合    計</t>
    <phoneticPr fontId="20"/>
  </si>
  <si>
    <t>合計</t>
    <phoneticPr fontId="20"/>
  </si>
  <si>
    <t>区   　 分</t>
    <phoneticPr fontId="20"/>
  </si>
  <si>
    <t>サ　ー　ビ　ス　区　分</t>
    <phoneticPr fontId="20"/>
  </si>
  <si>
    <t>合　　　　計　①～⑰</t>
    <phoneticPr fontId="20"/>
  </si>
  <si>
    <t>（注）平成23年度社会福祉施設等調査に基づく。</t>
    <phoneticPr fontId="20"/>
  </si>
  <si>
    <t>世帯</t>
    <phoneticPr fontId="20"/>
  </si>
  <si>
    <t>人員</t>
    <phoneticPr fontId="20"/>
  </si>
  <si>
    <t xml:space="preserve">（147）  生活福祉資金貸付状況（各年度共３月末現在）                                                                      </t>
    <phoneticPr fontId="20"/>
  </si>
  <si>
    <t>件数</t>
    <phoneticPr fontId="20"/>
  </si>
  <si>
    <t>決定金額</t>
    <phoneticPr fontId="20"/>
  </si>
  <si>
    <t>件　数</t>
    <phoneticPr fontId="20"/>
  </si>
  <si>
    <t>　　</t>
    <phoneticPr fontId="20"/>
  </si>
  <si>
    <t>（150）  国民健康保険の加入率及び国民健康保険税額（各年度共３月末現在）</t>
    <phoneticPr fontId="20"/>
  </si>
  <si>
    <t xml:space="preserve">（151）  国民健康保険の給付状況（各年度共３月末現在）                                                                   </t>
    <phoneticPr fontId="20"/>
  </si>
  <si>
    <t>（152）  国民年金の加入状況及び収納率（各年度共３月末現在）</t>
    <phoneticPr fontId="20"/>
  </si>
  <si>
    <t xml:space="preserve">（156）  シルバー人材センター事業実績                        　　　　　　　　　　　　　           </t>
    <phoneticPr fontId="20"/>
  </si>
  <si>
    <t>（Ｐ122・123参照）</t>
    <phoneticPr fontId="20"/>
  </si>
  <si>
    <t>（67）国民年金受給状況 （Ｐ122・123参照）</t>
    <phoneticPr fontId="20"/>
  </si>
  <si>
    <t>（60）介護予防普及啓発事業実績利用状況</t>
    <phoneticPr fontId="20"/>
  </si>
  <si>
    <t>（63）生活福祉資金貸付状況（Ｐ120･121参照）</t>
    <phoneticPr fontId="20"/>
  </si>
  <si>
    <t xml:space="preserve">（注）他法優先等は国保優先分も含む。                                                             </t>
    <phoneticPr fontId="20"/>
  </si>
  <si>
    <t xml:space="preserve">（153）  国民年金の受給状況（各年度共３月末現在）                                                                       </t>
    <phoneticPr fontId="20"/>
  </si>
  <si>
    <t>その他</t>
    <rPh sb="2" eb="3">
      <t>タ</t>
    </rPh>
    <phoneticPr fontId="20"/>
  </si>
  <si>
    <t>内訳
(重複有)</t>
    <rPh sb="0" eb="2">
      <t>ウチワケ</t>
    </rPh>
    <rPh sb="4" eb="6">
      <t>ジュウフク</t>
    </rPh>
    <rPh sb="6" eb="7">
      <t>アリ</t>
    </rPh>
    <phoneticPr fontId="20"/>
  </si>
  <si>
    <t>（注）( )は、18歳未満手帳保持者の再掲数値</t>
    <rPh sb="1" eb="2">
      <t>チュウ</t>
    </rPh>
    <rPh sb="10" eb="13">
      <t>サイミマン</t>
    </rPh>
    <rPh sb="13" eb="15">
      <t>テチョウ</t>
    </rPh>
    <rPh sb="15" eb="18">
      <t>ホジシャ</t>
    </rPh>
    <rPh sb="19" eb="21">
      <t>サイケイ</t>
    </rPh>
    <rPh sb="21" eb="22">
      <t>スウ</t>
    </rPh>
    <rPh sb="22" eb="23">
      <t>チ</t>
    </rPh>
    <phoneticPr fontId="20"/>
  </si>
  <si>
    <t>（136）　在宅介護手当支給事業（各年度３月末現在）</t>
    <phoneticPr fontId="20"/>
  </si>
  <si>
    <t>　介護保険は、介護が必要となった方又は介護が必要になるおそれのある方を対象として、必要な保険給付
 （居宅・施設介護サービス等）を行うことを目的とする。</t>
    <phoneticPr fontId="20"/>
  </si>
  <si>
    <t>　地域包括支援センターは、地域住民の心身の健康の保持及び生活の安定のために必要な援助を
  行うことにより、保健医療の向上及び福祉の増進を包括的に支援することを目的とする。</t>
    <phoneticPr fontId="20"/>
  </si>
  <si>
    <t>受給者数</t>
    <rPh sb="0" eb="2">
      <t>ジュキュウ</t>
    </rPh>
    <rPh sb="3" eb="4">
      <t>スウ</t>
    </rPh>
    <phoneticPr fontId="20"/>
  </si>
  <si>
    <t>　　　平成26年10月より父子も対象となった。</t>
    <rPh sb="3" eb="5">
      <t>ヘイセイ</t>
    </rPh>
    <rPh sb="7" eb="8">
      <t>ネン</t>
    </rPh>
    <rPh sb="10" eb="11">
      <t>ガツ</t>
    </rPh>
    <rPh sb="13" eb="15">
      <t>フシ</t>
    </rPh>
    <rPh sb="16" eb="18">
      <t>タイショウ</t>
    </rPh>
    <phoneticPr fontId="20"/>
  </si>
  <si>
    <t>区　　　分</t>
    <phoneticPr fontId="20"/>
  </si>
  <si>
    <t>７　級</t>
    <rPh sb="2" eb="3">
      <t>キュウ</t>
    </rPh>
    <phoneticPr fontId="20"/>
  </si>
  <si>
    <t>聴覚・平衡機能障害</t>
    <rPh sb="3" eb="5">
      <t>ヘイコウ</t>
    </rPh>
    <rPh sb="5" eb="7">
      <t>キノウ</t>
    </rPh>
    <phoneticPr fontId="20"/>
  </si>
  <si>
    <t>じん臓機能障害</t>
    <phoneticPr fontId="20"/>
  </si>
  <si>
    <t>②　配食サービス（各年度３月末現在）</t>
    <phoneticPr fontId="20"/>
  </si>
  <si>
    <t>③　緊急通報システム事業（各年度３月末現在）</t>
    <phoneticPr fontId="20"/>
  </si>
  <si>
    <t>ライオンの子保育園　ティモン</t>
    <rPh sb="5" eb="6">
      <t>コ</t>
    </rPh>
    <rPh sb="6" eb="9">
      <t>ホイクエン</t>
    </rPh>
    <phoneticPr fontId="20"/>
  </si>
  <si>
    <t>すきっぷ保育園</t>
    <rPh sb="4" eb="7">
      <t>ホイクエン</t>
    </rPh>
    <phoneticPr fontId="20"/>
  </si>
  <si>
    <t>もこもこ保育園</t>
    <rPh sb="4" eb="7">
      <t>ホイクエン</t>
    </rPh>
    <phoneticPr fontId="20"/>
  </si>
  <si>
    <t>平成27年８月</t>
    <rPh sb="0" eb="2">
      <t>ヘイセイ</t>
    </rPh>
    <rPh sb="4" eb="5">
      <t>ネン</t>
    </rPh>
    <rPh sb="6" eb="7">
      <t>ガツ</t>
    </rPh>
    <phoneticPr fontId="20"/>
  </si>
  <si>
    <t>平成27年10月</t>
    <rPh sb="0" eb="2">
      <t>ヘイセイ</t>
    </rPh>
    <rPh sb="4" eb="5">
      <t>ネン</t>
    </rPh>
    <rPh sb="7" eb="8">
      <t>ガツ</t>
    </rPh>
    <phoneticPr fontId="20"/>
  </si>
  <si>
    <t>平成27年９月</t>
    <rPh sb="0" eb="2">
      <t>ヘイセイ</t>
    </rPh>
    <rPh sb="4" eb="5">
      <t>ネン</t>
    </rPh>
    <rPh sb="6" eb="7">
      <t>ガツ</t>
    </rPh>
    <phoneticPr fontId="20"/>
  </si>
  <si>
    <t>《事業所内保育事業所》</t>
    <rPh sb="1" eb="4">
      <t>ジギョウショ</t>
    </rPh>
    <rPh sb="4" eb="5">
      <t>ナイ</t>
    </rPh>
    <rPh sb="5" eb="7">
      <t>ホイク</t>
    </rPh>
    <rPh sb="7" eb="9">
      <t>ジギョウ</t>
    </rPh>
    <rPh sb="9" eb="10">
      <t>ショ</t>
    </rPh>
    <phoneticPr fontId="20"/>
  </si>
  <si>
    <t>《私立認可保育所》</t>
    <phoneticPr fontId="20"/>
  </si>
  <si>
    <t>《小規模保育事業》</t>
    <rPh sb="1" eb="4">
      <t>ショウキボ</t>
    </rPh>
    <rPh sb="4" eb="6">
      <t>ホイク</t>
    </rPh>
    <rPh sb="6" eb="8">
      <t>ジギョウ</t>
    </rPh>
    <phoneticPr fontId="20"/>
  </si>
  <si>
    <t>資料：保育課</t>
    <phoneticPr fontId="20"/>
  </si>
  <si>
    <t>第十段階</t>
    <rPh sb="0" eb="1">
      <t>ダイ</t>
    </rPh>
    <rPh sb="1" eb="2">
      <t>ジュウ</t>
    </rPh>
    <rPh sb="2" eb="4">
      <t>ダンカイ</t>
    </rPh>
    <phoneticPr fontId="20"/>
  </si>
  <si>
    <t>第十一段階</t>
    <rPh sb="0" eb="1">
      <t>ダイ</t>
    </rPh>
    <rPh sb="1" eb="3">
      <t>ジュウイチ</t>
    </rPh>
    <rPh sb="3" eb="5">
      <t>ダンカイ</t>
    </rPh>
    <phoneticPr fontId="20"/>
  </si>
  <si>
    <t>第十二段階</t>
    <rPh sb="0" eb="1">
      <t>ダイ</t>
    </rPh>
    <rPh sb="1" eb="3">
      <t>ジュウニ</t>
    </rPh>
    <rPh sb="3" eb="5">
      <t>ダンカイ</t>
    </rPh>
    <phoneticPr fontId="20"/>
  </si>
  <si>
    <t>（138）　包括的支援事業（地域包括支援センター等の相談）</t>
    <rPh sb="24" eb="25">
      <t>トウ</t>
    </rPh>
    <rPh sb="26" eb="28">
      <t>ソウダン</t>
    </rPh>
    <phoneticPr fontId="20"/>
  </si>
  <si>
    <t>膀胱・直腸・小腸機能障害</t>
    <rPh sb="6" eb="8">
      <t>ショウチョウ</t>
    </rPh>
    <phoneticPr fontId="20"/>
  </si>
  <si>
    <t xml:space="preserve">（148）  浦添市老人福祉センター利用者数（各年度共３月末現在）                                                                  </t>
    <rPh sb="20" eb="21">
      <t>シャ</t>
    </rPh>
    <rPh sb="21" eb="22">
      <t>スウ</t>
    </rPh>
    <phoneticPr fontId="20"/>
  </si>
  <si>
    <t>相談件数（延件数）</t>
    <rPh sb="0" eb="2">
      <t>ソウダン</t>
    </rPh>
    <rPh sb="2" eb="4">
      <t>ケンスウ</t>
    </rPh>
    <rPh sb="5" eb="6">
      <t>ノベ</t>
    </rPh>
    <rPh sb="6" eb="8">
      <t>ケンスウ</t>
    </rPh>
    <phoneticPr fontId="20"/>
  </si>
  <si>
    <t>平成28年４月</t>
    <rPh sb="0" eb="2">
      <t>ヘイセイ</t>
    </rPh>
    <rPh sb="4" eb="5">
      <t>ネン</t>
    </rPh>
    <rPh sb="6" eb="7">
      <t>ガツ</t>
    </rPh>
    <phoneticPr fontId="20"/>
  </si>
  <si>
    <t>ささのは保育園</t>
    <rPh sb="4" eb="7">
      <t>ホイクエン</t>
    </rPh>
    <phoneticPr fontId="20"/>
  </si>
  <si>
    <t>ゆめの森保育園</t>
    <rPh sb="3" eb="4">
      <t>モリ</t>
    </rPh>
    <rPh sb="4" eb="7">
      <t>ホイクエン</t>
    </rPh>
    <phoneticPr fontId="20"/>
  </si>
  <si>
    <t>たくし保育園</t>
    <rPh sb="3" eb="6">
      <t>ホイクエン</t>
    </rPh>
    <phoneticPr fontId="20"/>
  </si>
  <si>
    <t>げんき保育園</t>
    <rPh sb="3" eb="6">
      <t>ホイクエン</t>
    </rPh>
    <phoneticPr fontId="20"/>
  </si>
  <si>
    <t>あいめ保育園</t>
    <rPh sb="3" eb="6">
      <t>ホイクエン</t>
    </rPh>
    <phoneticPr fontId="20"/>
  </si>
  <si>
    <t>平成28年３月</t>
    <rPh sb="0" eb="2">
      <t>ヘイセイ</t>
    </rPh>
    <rPh sb="4" eb="5">
      <t>ネン</t>
    </rPh>
    <rPh sb="6" eb="7">
      <t>ガツ</t>
    </rPh>
    <phoneticPr fontId="20"/>
  </si>
  <si>
    <t>（注） 保険税調定額は現年度分。</t>
    <phoneticPr fontId="20"/>
  </si>
  <si>
    <t>43,975月</t>
  </si>
  <si>
    <t>費 用 額</t>
  </si>
  <si>
    <t>（注）全体に占める契約金額の比率の算出方法を変更</t>
    <rPh sb="1" eb="2">
      <t>チュウ</t>
    </rPh>
    <rPh sb="3" eb="5">
      <t>ゼンタイ</t>
    </rPh>
    <rPh sb="6" eb="7">
      <t>シ</t>
    </rPh>
    <rPh sb="9" eb="11">
      <t>ケイヤク</t>
    </rPh>
    <rPh sb="11" eb="13">
      <t>キンガク</t>
    </rPh>
    <rPh sb="14" eb="16">
      <t>ヒリツ</t>
    </rPh>
    <rPh sb="17" eb="19">
      <t>サンシュツ</t>
    </rPh>
    <rPh sb="19" eb="21">
      <t>ホウホウ</t>
    </rPh>
    <rPh sb="22" eb="24">
      <t>ヘンコウ</t>
    </rPh>
    <phoneticPr fontId="20"/>
  </si>
  <si>
    <t>　　　～平成27年度：公共・民間に占める契約金の比率を表示している</t>
    <rPh sb="4" eb="6">
      <t>ヘイセイ</t>
    </rPh>
    <rPh sb="8" eb="9">
      <t>ネン</t>
    </rPh>
    <rPh sb="9" eb="10">
      <t>ド</t>
    </rPh>
    <rPh sb="27" eb="29">
      <t>ヒョウジ</t>
    </rPh>
    <phoneticPr fontId="20"/>
  </si>
  <si>
    <t>　　　平成28年度より契約金額全体に占める比率を表示している</t>
    <rPh sb="3" eb="5">
      <t>ヘイセイ</t>
    </rPh>
    <rPh sb="7" eb="8">
      <t>ネン</t>
    </rPh>
    <rPh sb="8" eb="9">
      <t>ド</t>
    </rPh>
    <rPh sb="11" eb="13">
      <t>ケイヤク</t>
    </rPh>
    <rPh sb="13" eb="15">
      <t>キンガク</t>
    </rPh>
    <rPh sb="15" eb="17">
      <t>ゼンタイ</t>
    </rPh>
    <rPh sb="18" eb="19">
      <t>シ</t>
    </rPh>
    <rPh sb="21" eb="23">
      <t>ヒリツ</t>
    </rPh>
    <rPh sb="24" eb="26">
      <t>ヒョウジ</t>
    </rPh>
    <phoneticPr fontId="20"/>
  </si>
  <si>
    <t>すまいるほいくえん</t>
    <phoneticPr fontId="20"/>
  </si>
  <si>
    <t>平成29年４月</t>
    <rPh sb="0" eb="2">
      <t>ヘイセイ</t>
    </rPh>
    <rPh sb="4" eb="5">
      <t>ネン</t>
    </rPh>
    <rPh sb="6" eb="7">
      <t>ガツ</t>
    </rPh>
    <phoneticPr fontId="20"/>
  </si>
  <si>
    <t>えくぼ保育園</t>
    <rPh sb="3" eb="6">
      <t>ホイクエン</t>
    </rPh>
    <phoneticPr fontId="20"/>
  </si>
  <si>
    <t>さつき保育園</t>
    <rPh sb="3" eb="6">
      <t>ホイクエン</t>
    </rPh>
    <phoneticPr fontId="20"/>
  </si>
  <si>
    <t>サウンドキッズ</t>
    <phoneticPr fontId="20"/>
  </si>
  <si>
    <t>（154）  市民相談状況（市民相談）</t>
    <phoneticPr fontId="20"/>
  </si>
  <si>
    <t>衛生関係</t>
    <phoneticPr fontId="20"/>
  </si>
  <si>
    <t>（155）  市民相談状況（法律相談）</t>
    <phoneticPr fontId="20"/>
  </si>
  <si>
    <t>音声・言語そしゃく機能障害</t>
    <phoneticPr fontId="20"/>
  </si>
  <si>
    <t>（137）　介護予防・日常生活支援総合事業</t>
    <rPh sb="6" eb="8">
      <t>カイゴ</t>
    </rPh>
    <rPh sb="8" eb="10">
      <t>ヨボウ</t>
    </rPh>
    <rPh sb="11" eb="13">
      <t>ニチジョウ</t>
    </rPh>
    <rPh sb="13" eb="15">
      <t>セイカツ</t>
    </rPh>
    <rPh sb="15" eb="17">
      <t>シエン</t>
    </rPh>
    <rPh sb="17" eb="19">
      <t>ソウゴウ</t>
    </rPh>
    <rPh sb="19" eb="21">
      <t>ジギョウ</t>
    </rPh>
    <phoneticPr fontId="20"/>
  </si>
  <si>
    <t>　介護予防・日常生活支援総合事業は、要支援1・2認定者及び基本チェックリストによる該当者（総合事業対象者）を対象に介護予防ケアマネジメント等を実施し、必要な介護予防・生活支援サービスを提供します。また、65歳以上の一般高齢者を対象とした介護予防に関する普及啓発等の実施を目的としています。</t>
    <rPh sb="1" eb="3">
      <t>カイゴ</t>
    </rPh>
    <rPh sb="3" eb="5">
      <t>ヨボウ</t>
    </rPh>
    <rPh sb="6" eb="8">
      <t>ニチジョウ</t>
    </rPh>
    <rPh sb="8" eb="10">
      <t>セイカツ</t>
    </rPh>
    <rPh sb="10" eb="12">
      <t>シエン</t>
    </rPh>
    <rPh sb="12" eb="14">
      <t>ソウゴウ</t>
    </rPh>
    <rPh sb="14" eb="16">
      <t>ジギョウ</t>
    </rPh>
    <rPh sb="18" eb="21">
      <t>ヨウシエン</t>
    </rPh>
    <rPh sb="24" eb="27">
      <t>ニンテイシャ</t>
    </rPh>
    <rPh sb="27" eb="28">
      <t>オヨ</t>
    </rPh>
    <rPh sb="29" eb="31">
      <t>キホン</t>
    </rPh>
    <rPh sb="41" eb="44">
      <t>ガイトウシャ</t>
    </rPh>
    <rPh sb="45" eb="47">
      <t>ソウゴウ</t>
    </rPh>
    <rPh sb="47" eb="49">
      <t>ジギョウ</t>
    </rPh>
    <rPh sb="49" eb="52">
      <t>タイショウシャ</t>
    </rPh>
    <rPh sb="54" eb="56">
      <t>タイショウ</t>
    </rPh>
    <rPh sb="57" eb="59">
      <t>カイゴ</t>
    </rPh>
    <rPh sb="59" eb="61">
      <t>ヨボウ</t>
    </rPh>
    <rPh sb="69" eb="70">
      <t>トウ</t>
    </rPh>
    <rPh sb="71" eb="73">
      <t>ジッシ</t>
    </rPh>
    <rPh sb="75" eb="77">
      <t>ヒツヨウ</t>
    </rPh>
    <rPh sb="78" eb="80">
      <t>カイゴ</t>
    </rPh>
    <rPh sb="80" eb="82">
      <t>ヨボウ</t>
    </rPh>
    <rPh sb="83" eb="85">
      <t>セイカツ</t>
    </rPh>
    <rPh sb="85" eb="87">
      <t>シエン</t>
    </rPh>
    <rPh sb="92" eb="94">
      <t>テイキョウ</t>
    </rPh>
    <rPh sb="103" eb="104">
      <t>サイ</t>
    </rPh>
    <rPh sb="104" eb="106">
      <t>イジョウ</t>
    </rPh>
    <rPh sb="107" eb="109">
      <t>イッパン</t>
    </rPh>
    <rPh sb="109" eb="112">
      <t>コウレイシャ</t>
    </rPh>
    <rPh sb="113" eb="115">
      <t>タイショウ</t>
    </rPh>
    <rPh sb="118" eb="120">
      <t>カイゴ</t>
    </rPh>
    <rPh sb="120" eb="122">
      <t>ヨボウ</t>
    </rPh>
    <rPh sb="123" eb="124">
      <t>カン</t>
    </rPh>
    <rPh sb="126" eb="128">
      <t>フキュウ</t>
    </rPh>
    <rPh sb="128" eb="130">
      <t>ケイハツ</t>
    </rPh>
    <rPh sb="130" eb="131">
      <t>トウ</t>
    </rPh>
    <rPh sb="132" eb="134">
      <t>ジッシ</t>
    </rPh>
    <rPh sb="135" eb="137">
      <t>モクテキ</t>
    </rPh>
    <phoneticPr fontId="20"/>
  </si>
  <si>
    <t>介護予防・生活支援サービス利用実績</t>
    <rPh sb="0" eb="2">
      <t>カイゴ</t>
    </rPh>
    <rPh sb="2" eb="4">
      <t>ヨボウ</t>
    </rPh>
    <rPh sb="5" eb="7">
      <t>セイカツ</t>
    </rPh>
    <rPh sb="7" eb="9">
      <t>シエン</t>
    </rPh>
    <rPh sb="13" eb="15">
      <t>リヨウ</t>
    </rPh>
    <rPh sb="15" eb="17">
      <t>ジッセキ</t>
    </rPh>
    <phoneticPr fontId="20"/>
  </si>
  <si>
    <t>★介護予防訪問介護相当サービス</t>
    <rPh sb="1" eb="3">
      <t>カイゴ</t>
    </rPh>
    <rPh sb="3" eb="5">
      <t>ヨボウ</t>
    </rPh>
    <rPh sb="5" eb="7">
      <t>ホウモン</t>
    </rPh>
    <rPh sb="7" eb="9">
      <t>カイゴ</t>
    </rPh>
    <rPh sb="9" eb="11">
      <t>ソウトウ</t>
    </rPh>
    <phoneticPr fontId="20"/>
  </si>
  <si>
    <t>★訪問型サービスＣ</t>
    <rPh sb="1" eb="3">
      <t>ホウモン</t>
    </rPh>
    <rPh sb="3" eb="4">
      <t>ガタ</t>
    </rPh>
    <phoneticPr fontId="20"/>
  </si>
  <si>
    <t>★訪問型サービスＡ</t>
    <rPh sb="1" eb="3">
      <t>ホウモン</t>
    </rPh>
    <rPh sb="3" eb="4">
      <t>ガタ</t>
    </rPh>
    <phoneticPr fontId="20"/>
  </si>
  <si>
    <t>★介護予防通所介護相当サービス</t>
    <rPh sb="1" eb="3">
      <t>カイゴ</t>
    </rPh>
    <rPh sb="3" eb="5">
      <t>ヨボウ</t>
    </rPh>
    <rPh sb="5" eb="7">
      <t>ツウショ</t>
    </rPh>
    <rPh sb="7" eb="9">
      <t>カイゴ</t>
    </rPh>
    <rPh sb="9" eb="11">
      <t>ソウトウ</t>
    </rPh>
    <phoneticPr fontId="20"/>
  </si>
  <si>
    <t>★通所型サービスＣ</t>
    <rPh sb="1" eb="3">
      <t>ツウショ</t>
    </rPh>
    <rPh sb="3" eb="4">
      <t>ガタ</t>
    </rPh>
    <phoneticPr fontId="20"/>
  </si>
  <si>
    <t>★通所型サービスＡ</t>
    <rPh sb="1" eb="3">
      <t>ツウショ</t>
    </rPh>
    <rPh sb="3" eb="4">
      <t>ガタ</t>
    </rPh>
    <phoneticPr fontId="20"/>
  </si>
  <si>
    <t>※平成28年3月より「（旧）介護予防事業」から「介護予防・日常生活支援総合事業」に移行したことにより項目を変更しています。</t>
    <rPh sb="50" eb="52">
      <t>コウモク</t>
    </rPh>
    <rPh sb="53" eb="55">
      <t>ヘンコウ</t>
    </rPh>
    <phoneticPr fontId="20"/>
  </si>
  <si>
    <t>※平成28年度「介護予防・生活支援サービス利用状況」の★については延べ人数を掲載</t>
    <rPh sb="5" eb="7">
      <t>ネンド</t>
    </rPh>
    <rPh sb="8" eb="10">
      <t>カイゴ</t>
    </rPh>
    <rPh sb="10" eb="12">
      <t>ヨボウ</t>
    </rPh>
    <rPh sb="13" eb="15">
      <t>セイカツ</t>
    </rPh>
    <rPh sb="15" eb="17">
      <t>シエン</t>
    </rPh>
    <rPh sb="21" eb="23">
      <t>リヨウ</t>
    </rPh>
    <rPh sb="23" eb="25">
      <t>ジョウキョウ</t>
    </rPh>
    <rPh sb="33" eb="34">
      <t>ノ</t>
    </rPh>
    <rPh sb="35" eb="37">
      <t>ニンズウ</t>
    </rPh>
    <rPh sb="38" eb="40">
      <t>ケイサイ</t>
    </rPh>
    <phoneticPr fontId="20"/>
  </si>
  <si>
    <t>②介護予防普及啓発事業実績</t>
    <rPh sb="1" eb="3">
      <t>カイゴ</t>
    </rPh>
    <rPh sb="3" eb="5">
      <t>ヨボウ</t>
    </rPh>
    <rPh sb="5" eb="7">
      <t>フキュウ</t>
    </rPh>
    <rPh sb="7" eb="9">
      <t>ケイハツ</t>
    </rPh>
    <rPh sb="9" eb="11">
      <t>ジギョウ</t>
    </rPh>
    <rPh sb="11" eb="13">
      <t>ジッセキ</t>
    </rPh>
    <phoneticPr fontId="20"/>
  </si>
  <si>
    <t>一般介護予防事業における介護予防普及啓発事業実績</t>
    <rPh sb="0" eb="2">
      <t>イッパン</t>
    </rPh>
    <rPh sb="2" eb="4">
      <t>カイゴ</t>
    </rPh>
    <rPh sb="4" eb="6">
      <t>ヨボウ</t>
    </rPh>
    <rPh sb="6" eb="8">
      <t>ジギョウ</t>
    </rPh>
    <phoneticPr fontId="20"/>
  </si>
  <si>
    <t>開催回数</t>
    <phoneticPr fontId="20"/>
  </si>
  <si>
    <t>参加者延人数</t>
    <rPh sb="4" eb="6">
      <t>ニンズウ</t>
    </rPh>
    <phoneticPr fontId="20"/>
  </si>
  <si>
    <t>③介護予防ケアマネジメント実施件数　　　　（単位：件数）</t>
    <rPh sb="1" eb="3">
      <t>カイゴ</t>
    </rPh>
    <rPh sb="3" eb="5">
      <t>ヨボウ</t>
    </rPh>
    <rPh sb="13" eb="15">
      <t>ジッシ</t>
    </rPh>
    <rPh sb="15" eb="17">
      <t>ケンスウ</t>
    </rPh>
    <phoneticPr fontId="20"/>
  </si>
  <si>
    <t>※平成28年3月より旧介護予防事業から介護予防・日常生活支援総合事業に移行たことにより新設。</t>
    <rPh sb="43" eb="45">
      <t>シンセツ</t>
    </rPh>
    <phoneticPr fontId="20"/>
  </si>
  <si>
    <t>※平成28年3月より「（旧）介護予防事業」から「介護予防・日常生活支援総合事業」に移行しました。</t>
    <phoneticPr fontId="20"/>
  </si>
  <si>
    <t>※平成28年3月より「（旧）介護予防事業」から「介護予防・日常生活支援総合事業」に移行したことにより</t>
    <phoneticPr fontId="20"/>
  </si>
  <si>
    <t>　事業名称が変更されています。</t>
    <phoneticPr fontId="20"/>
  </si>
  <si>
    <t>基本チェックリスト実施数</t>
    <phoneticPr fontId="20"/>
  </si>
  <si>
    <t>　高齢者が寝たきりや認知症など援護が必要となった場合でも、できる限り住み慣れた地域や家庭で安心して生活できるよう、在宅福祉サービスの充実を図っていくことが重要となっています。</t>
    <rPh sb="5" eb="6">
      <t>ネ</t>
    </rPh>
    <rPh sb="10" eb="12">
      <t>ニンチ</t>
    </rPh>
    <rPh sb="45" eb="47">
      <t>アンシン</t>
    </rPh>
    <phoneticPr fontId="20"/>
  </si>
  <si>
    <t>年　　度</t>
    <rPh sb="0" eb="1">
      <t>ネン</t>
    </rPh>
    <rPh sb="3" eb="4">
      <t>ド</t>
    </rPh>
    <phoneticPr fontId="20"/>
  </si>
  <si>
    <t>※平成28年3月から「(旧）介護予防事業から」</t>
    <rPh sb="1" eb="3">
      <t>ヘイセイ</t>
    </rPh>
    <rPh sb="5" eb="6">
      <t>ネン</t>
    </rPh>
    <rPh sb="7" eb="8">
      <t>ガツ</t>
    </rPh>
    <rPh sb="12" eb="13">
      <t>キュウ</t>
    </rPh>
    <rPh sb="14" eb="16">
      <t>カイゴ</t>
    </rPh>
    <rPh sb="16" eb="18">
      <t>ヨボウ</t>
    </rPh>
    <rPh sb="18" eb="20">
      <t>ジギョウ</t>
    </rPh>
    <phoneticPr fontId="20"/>
  </si>
  <si>
    <t>「介護予防・日常生活支援総合事業」に移行した。</t>
    <rPh sb="1" eb="3">
      <t>カイゴ</t>
    </rPh>
    <rPh sb="3" eb="5">
      <t>ヨボウ</t>
    </rPh>
    <rPh sb="6" eb="8">
      <t>ニチジョウ</t>
    </rPh>
    <rPh sb="8" eb="10">
      <t>セイカツ</t>
    </rPh>
    <rPh sb="10" eb="12">
      <t>シエン</t>
    </rPh>
    <rPh sb="12" eb="14">
      <t>ソウゴウ</t>
    </rPh>
    <rPh sb="14" eb="16">
      <t>ジギョウ</t>
    </rPh>
    <rPh sb="18" eb="20">
      <t>イコウ</t>
    </rPh>
    <phoneticPr fontId="20"/>
  </si>
  <si>
    <t>（63）</t>
    <phoneticPr fontId="20"/>
  </si>
  <si>
    <t>保 険 給 付 費 （千円）</t>
    <phoneticPr fontId="20"/>
  </si>
  <si>
    <t>①居宅介護サービス費</t>
    <phoneticPr fontId="20"/>
  </si>
  <si>
    <t>資料：いきいき高齢支援課</t>
  </si>
  <si>
    <t>平成29年度</t>
    <rPh sb="0" eb="2">
      <t>ヘイセイ</t>
    </rPh>
    <rPh sb="4" eb="6">
      <t>ネンド</t>
    </rPh>
    <phoneticPr fontId="20"/>
  </si>
  <si>
    <t>年　　　度</t>
    <rPh sb="0" eb="1">
      <t>ネン</t>
    </rPh>
    <rPh sb="4" eb="5">
      <t>ド</t>
    </rPh>
    <phoneticPr fontId="20"/>
  </si>
  <si>
    <t>資料：こども家庭課</t>
  </si>
  <si>
    <t>児童手当</t>
    <phoneticPr fontId="20"/>
  </si>
  <si>
    <t>延べ対象児童数</t>
    <phoneticPr fontId="20"/>
  </si>
  <si>
    <t>受給資格者数</t>
    <phoneticPr fontId="20"/>
  </si>
  <si>
    <t>（注）児童扶養手当資格者数（全部停止者含む）は、各年３月末現在の数値である。</t>
    <phoneticPr fontId="20"/>
  </si>
  <si>
    <t>（145）  児童センター利用状況　</t>
    <phoneticPr fontId="20"/>
  </si>
  <si>
    <t>施設数</t>
    <rPh sb="0" eb="3">
      <t>シセツスウ</t>
    </rPh>
    <phoneticPr fontId="20"/>
  </si>
  <si>
    <t>保育・教育職員数</t>
    <rPh sb="0" eb="2">
      <t>ホイク</t>
    </rPh>
    <rPh sb="3" eb="5">
      <t>キョウイク</t>
    </rPh>
    <rPh sb="5" eb="8">
      <t>ショクインスウ</t>
    </rPh>
    <phoneticPr fontId="20"/>
  </si>
  <si>
    <t>平成30年度</t>
    <rPh sb="0" eb="2">
      <t>ヘイセイ</t>
    </rPh>
    <rPh sb="4" eb="6">
      <t>ネンド</t>
    </rPh>
    <phoneticPr fontId="20"/>
  </si>
  <si>
    <t>資料：こども政策課</t>
    <rPh sb="6" eb="8">
      <t>セイサク</t>
    </rPh>
    <rPh sb="8" eb="9">
      <t>カ</t>
    </rPh>
    <phoneticPr fontId="20"/>
  </si>
  <si>
    <t>資料：いきいき高齢支援課</t>
    <rPh sb="7" eb="9">
      <t>コウレイ</t>
    </rPh>
    <rPh sb="9" eb="11">
      <t>シエン</t>
    </rPh>
    <rPh sb="11" eb="12">
      <t>カ</t>
    </rPh>
    <phoneticPr fontId="20"/>
  </si>
  <si>
    <t>…</t>
  </si>
  <si>
    <t>（60）</t>
    <phoneticPr fontId="20"/>
  </si>
  <si>
    <t>　　　　　　　　　　　　　　　　</t>
    <phoneticPr fontId="20"/>
  </si>
  <si>
    <t>（Ｐ114参照）</t>
    <phoneticPr fontId="20"/>
  </si>
  <si>
    <t>　　　 特別児童扶養手当受給状況（Ｐ119参照）</t>
    <phoneticPr fontId="20"/>
  </si>
  <si>
    <t>（61）</t>
    <phoneticPr fontId="20"/>
  </si>
  <si>
    <t>（62）</t>
    <phoneticPr fontId="20"/>
  </si>
  <si>
    <t>（62）生活保護状況（Ｐ120参照）</t>
    <phoneticPr fontId="20"/>
  </si>
  <si>
    <t>（64）国民健康保険の加入状況</t>
    <phoneticPr fontId="20"/>
  </si>
  <si>
    <t xml:space="preserve">             </t>
    <phoneticPr fontId="20"/>
  </si>
  <si>
    <t>（Ｐ122・123参照）</t>
    <phoneticPr fontId="20"/>
  </si>
  <si>
    <t xml:space="preserve">  </t>
    <phoneticPr fontId="20"/>
  </si>
  <si>
    <t>（64）</t>
    <phoneticPr fontId="20"/>
  </si>
  <si>
    <t>平成30年４月</t>
    <rPh sb="0" eb="2">
      <t>ヘイセイ</t>
    </rPh>
    <rPh sb="4" eb="5">
      <t>ネン</t>
    </rPh>
    <rPh sb="6" eb="7">
      <t>ガツ</t>
    </rPh>
    <phoneticPr fontId="20"/>
  </si>
  <si>
    <t>平成30年７月</t>
    <rPh sb="0" eb="2">
      <t>ヘイセイ</t>
    </rPh>
    <rPh sb="4" eb="5">
      <t>ネン</t>
    </rPh>
    <rPh sb="6" eb="7">
      <t>ガツ</t>
    </rPh>
    <phoneticPr fontId="20"/>
  </si>
  <si>
    <t>ちゅうりっぷ保育園</t>
    <rPh sb="6" eb="9">
      <t>ホイクエン</t>
    </rPh>
    <phoneticPr fontId="20"/>
  </si>
  <si>
    <t>きらきら保育園</t>
    <rPh sb="4" eb="7">
      <t>ホイクエン</t>
    </rPh>
    <phoneticPr fontId="20"/>
  </si>
  <si>
    <t>リトルチェリー保育園</t>
    <rPh sb="7" eb="10">
      <t>ホイクエン</t>
    </rPh>
    <phoneticPr fontId="20"/>
  </si>
  <si>
    <t>港川保育園</t>
    <rPh sb="0" eb="1">
      <t>ミナト</t>
    </rPh>
    <rPh sb="1" eb="2">
      <t>ガワ</t>
    </rPh>
    <rPh sb="2" eb="5">
      <t>ホイクエン</t>
    </rPh>
    <phoneticPr fontId="20"/>
  </si>
  <si>
    <t>浦西保育園</t>
    <rPh sb="0" eb="2">
      <t>ウラニシ</t>
    </rPh>
    <rPh sb="2" eb="5">
      <t>ホイクエン</t>
    </rPh>
    <phoneticPr fontId="20"/>
  </si>
  <si>
    <t>アルム園</t>
    <rPh sb="3" eb="4">
      <t>エン</t>
    </rPh>
    <phoneticPr fontId="20"/>
  </si>
  <si>
    <t>ほるとのきこども園</t>
    <rPh sb="8" eb="9">
      <t>エン</t>
    </rPh>
    <phoneticPr fontId="20"/>
  </si>
  <si>
    <t>ルーブルこども園</t>
    <rPh sb="7" eb="8">
      <t>エン</t>
    </rPh>
    <phoneticPr fontId="20"/>
  </si>
  <si>
    <t>仲西こども園</t>
    <rPh sb="0" eb="2">
      <t>ナカニシ</t>
    </rPh>
    <rPh sb="5" eb="6">
      <t>エン</t>
    </rPh>
    <phoneticPr fontId="20"/>
  </si>
  <si>
    <t>牧港ひまわり幼稚園</t>
    <rPh sb="0" eb="2">
      <t>マキミナト</t>
    </rPh>
    <rPh sb="6" eb="9">
      <t>ヨウチエン</t>
    </rPh>
    <phoneticPr fontId="20"/>
  </si>
  <si>
    <t>平成30年６月</t>
    <rPh sb="0" eb="2">
      <t>ヘイセイ</t>
    </rPh>
    <rPh sb="4" eb="5">
      <t>ネン</t>
    </rPh>
    <rPh sb="6" eb="7">
      <t>ガツ</t>
    </rPh>
    <phoneticPr fontId="20"/>
  </si>
  <si>
    <t>平成26年度</t>
  </si>
  <si>
    <t>平成29年度</t>
  </si>
  <si>
    <t>平成27年度</t>
  </si>
  <si>
    <t>平成28年度</t>
  </si>
  <si>
    <t>平成28年</t>
  </si>
  <si>
    <t>平成27年度</t>
    <rPh sb="0" eb="2">
      <t>ヘイセイ</t>
    </rPh>
    <rPh sb="4" eb="6">
      <t>ネンド</t>
    </rPh>
    <phoneticPr fontId="20"/>
  </si>
  <si>
    <t>42,342月</t>
  </si>
  <si>
    <t>平成27年</t>
  </si>
  <si>
    <t>41,770月</t>
  </si>
  <si>
    <t xml:space="preserve">      （単位：人）</t>
    <phoneticPr fontId="20"/>
  </si>
  <si>
    <t>資料：いきいき高齢支援課</t>
    <phoneticPr fontId="20"/>
  </si>
  <si>
    <t>介護</t>
    <rPh sb="0" eb="2">
      <t>カイゴ</t>
    </rPh>
    <phoneticPr fontId="20"/>
  </si>
  <si>
    <t>医療院</t>
    <rPh sb="0" eb="2">
      <t>イリョウ</t>
    </rPh>
    <rPh sb="2" eb="3">
      <t>イン</t>
    </rPh>
    <phoneticPr fontId="20"/>
  </si>
  <si>
    <t>（注）第十段階から第十二段階は、平成27年度より新設。</t>
    <phoneticPr fontId="20"/>
  </si>
  <si>
    <t>（注）平成29年度より、死亡一時金は未集計のため、算出不能。</t>
    <rPh sb="3" eb="5">
      <t>ヘイセイ</t>
    </rPh>
    <rPh sb="7" eb="9">
      <t>ネンド</t>
    </rPh>
    <rPh sb="12" eb="14">
      <t>シボウ</t>
    </rPh>
    <rPh sb="14" eb="17">
      <t>イチジキン</t>
    </rPh>
    <rPh sb="18" eb="21">
      <t>ミシュウケイ</t>
    </rPh>
    <rPh sb="25" eb="27">
      <t>サンシュツ</t>
    </rPh>
    <rPh sb="27" eb="29">
      <t>フノウ</t>
    </rPh>
    <phoneticPr fontId="20"/>
  </si>
  <si>
    <t>（注）年金局の公表資料「事業月報」(速報値)と一致するが、「事業年報」(確定値)とは一致しない</t>
    <rPh sb="3" eb="5">
      <t>ネンキン</t>
    </rPh>
    <rPh sb="5" eb="6">
      <t>キョク</t>
    </rPh>
    <rPh sb="7" eb="9">
      <t>コウヒョウ</t>
    </rPh>
    <rPh sb="9" eb="11">
      <t>シリョウ</t>
    </rPh>
    <rPh sb="12" eb="14">
      <t>ジギョウ</t>
    </rPh>
    <rPh sb="14" eb="16">
      <t>ゲッポウ</t>
    </rPh>
    <rPh sb="18" eb="20">
      <t>ソクホウ</t>
    </rPh>
    <rPh sb="20" eb="21">
      <t>チ</t>
    </rPh>
    <rPh sb="23" eb="25">
      <t>イッチ</t>
    </rPh>
    <rPh sb="30" eb="32">
      <t>ジギョウ</t>
    </rPh>
    <rPh sb="32" eb="34">
      <t>ネンポウ</t>
    </rPh>
    <rPh sb="36" eb="39">
      <t>カクテイチ</t>
    </rPh>
    <rPh sb="42" eb="44">
      <t>イッチ</t>
    </rPh>
    <phoneticPr fontId="20"/>
  </si>
  <si>
    <t>（単位：件、千円）</t>
    <phoneticPr fontId="20"/>
  </si>
  <si>
    <t xml:space="preserve"> </t>
    <phoneticPr fontId="20"/>
  </si>
  <si>
    <t xml:space="preserve">  介護予防認知症対応型共同生活介護</t>
    <phoneticPr fontId="20"/>
  </si>
  <si>
    <t xml:space="preserve">  訪問介護</t>
    <phoneticPr fontId="20"/>
  </si>
  <si>
    <t xml:space="preserve">  訪問入浴介護</t>
    <phoneticPr fontId="20"/>
  </si>
  <si>
    <t xml:space="preserve">  訪問看護</t>
    <phoneticPr fontId="20"/>
  </si>
  <si>
    <t xml:space="preserve">  訪問リハビリテーション</t>
    <phoneticPr fontId="20"/>
  </si>
  <si>
    <t xml:space="preserve">  通所介護</t>
    <phoneticPr fontId="20"/>
  </si>
  <si>
    <t xml:space="preserve">  通所リハビリテーション</t>
    <phoneticPr fontId="20"/>
  </si>
  <si>
    <t xml:space="preserve">  福祉用具貸与</t>
    <phoneticPr fontId="20"/>
  </si>
  <si>
    <t xml:space="preserve">  短期入所生活介護（福祉）</t>
    <phoneticPr fontId="20"/>
  </si>
  <si>
    <t xml:space="preserve">  　　〃　療養介護（保健）</t>
    <phoneticPr fontId="20"/>
  </si>
  <si>
    <t xml:space="preserve">  　　〃　療養介護（医療）</t>
    <phoneticPr fontId="20"/>
  </si>
  <si>
    <t xml:space="preserve">  居宅療養管理指導</t>
    <phoneticPr fontId="20"/>
  </si>
  <si>
    <t xml:space="preserve">  特定施設入居者生活介護</t>
    <phoneticPr fontId="20"/>
  </si>
  <si>
    <t xml:space="preserve">  特定診療費</t>
    <phoneticPr fontId="20"/>
  </si>
  <si>
    <t xml:space="preserve">  特別療養費</t>
    <phoneticPr fontId="20"/>
  </si>
  <si>
    <t xml:space="preserve">  特別診療費</t>
    <rPh sb="4" eb="6">
      <t>シンリョウ</t>
    </rPh>
    <phoneticPr fontId="20"/>
  </si>
  <si>
    <t xml:space="preserve">  介護老人福祉施設</t>
    <rPh sb="4" eb="6">
      <t>ロウジン</t>
    </rPh>
    <phoneticPr fontId="20"/>
  </si>
  <si>
    <t xml:space="preserve">  介護老人保健施設</t>
    <rPh sb="4" eb="6">
      <t>ロウジン</t>
    </rPh>
    <phoneticPr fontId="20"/>
  </si>
  <si>
    <t xml:space="preserve">  介護療養施設</t>
    <phoneticPr fontId="20"/>
  </si>
  <si>
    <t xml:space="preserve">  介護医療院</t>
    <rPh sb="2" eb="4">
      <t>カイゴ</t>
    </rPh>
    <rPh sb="4" eb="6">
      <t>イリョウ</t>
    </rPh>
    <rPh sb="6" eb="7">
      <t>イン</t>
    </rPh>
    <phoneticPr fontId="20"/>
  </si>
  <si>
    <t xml:space="preserve">  特別診療費</t>
    <rPh sb="2" eb="4">
      <t>トクベツ</t>
    </rPh>
    <rPh sb="4" eb="7">
      <t>シンリョウヒ</t>
    </rPh>
    <phoneticPr fontId="20"/>
  </si>
  <si>
    <t xml:space="preserve">  認知症対応型共同生活介護</t>
    <phoneticPr fontId="20"/>
  </si>
  <si>
    <t xml:space="preserve">  認知症対応型通所介護</t>
    <phoneticPr fontId="20"/>
  </si>
  <si>
    <t xml:space="preserve">  小規模多機能型居宅介護</t>
    <phoneticPr fontId="20"/>
  </si>
  <si>
    <t xml:space="preserve">  地域密着型介護老人福祉施設</t>
    <rPh sb="2" eb="4">
      <t>チイキ</t>
    </rPh>
    <rPh sb="4" eb="7">
      <t>ミッチャクガタ</t>
    </rPh>
    <rPh sb="7" eb="9">
      <t>カイゴ</t>
    </rPh>
    <rPh sb="9" eb="11">
      <t>ロウジン</t>
    </rPh>
    <rPh sb="11" eb="13">
      <t>フクシ</t>
    </rPh>
    <rPh sb="13" eb="15">
      <t>シセツ</t>
    </rPh>
    <phoneticPr fontId="20"/>
  </si>
  <si>
    <t xml:space="preserve">  地域密着型通所介護</t>
    <rPh sb="2" eb="4">
      <t>チイキ</t>
    </rPh>
    <rPh sb="4" eb="6">
      <t>ミッチャク</t>
    </rPh>
    <rPh sb="6" eb="7">
      <t>カタ</t>
    </rPh>
    <rPh sb="7" eb="9">
      <t>ツウショ</t>
    </rPh>
    <rPh sb="9" eb="11">
      <t>カイゴ</t>
    </rPh>
    <phoneticPr fontId="20"/>
  </si>
  <si>
    <t xml:space="preserve">  　　〃　療養介護（老健）</t>
    <phoneticPr fontId="20"/>
  </si>
  <si>
    <t xml:space="preserve">  　  〃  療養介護（医療）</t>
    <phoneticPr fontId="20"/>
  </si>
  <si>
    <t xml:space="preserve">  介護予防認知症対応型通所介護</t>
    <phoneticPr fontId="20"/>
  </si>
  <si>
    <t xml:space="preserve">  介護予防小規模多機能型居宅介護</t>
    <phoneticPr fontId="20"/>
  </si>
  <si>
    <t>沖縄県が現在公表を行っていないため、掲載なし。</t>
    <rPh sb="0" eb="3">
      <t>オキナワケン</t>
    </rPh>
    <rPh sb="4" eb="6">
      <t>ゲンザイ</t>
    </rPh>
    <rPh sb="6" eb="8">
      <t>コウヒョウ</t>
    </rPh>
    <rPh sb="9" eb="10">
      <t>オコナ</t>
    </rPh>
    <rPh sb="18" eb="20">
      <t>ケイサイ</t>
    </rPh>
    <phoneticPr fontId="20"/>
  </si>
  <si>
    <t>資料：こども家庭課</t>
    <phoneticPr fontId="20"/>
  </si>
  <si>
    <t>ハイジこども園</t>
    <rPh sb="6" eb="7">
      <t>エン</t>
    </rPh>
    <phoneticPr fontId="20"/>
  </si>
  <si>
    <t>あいのそのこども園</t>
    <rPh sb="8" eb="9">
      <t>エン</t>
    </rPh>
    <phoneticPr fontId="20"/>
  </si>
  <si>
    <t>あおいこども園</t>
    <rPh sb="6" eb="7">
      <t>エン</t>
    </rPh>
    <phoneticPr fontId="20"/>
  </si>
  <si>
    <t>浦添こども園</t>
    <rPh sb="0" eb="2">
      <t>ウラソエ</t>
    </rPh>
    <rPh sb="5" eb="6">
      <t>エン</t>
    </rPh>
    <phoneticPr fontId="20"/>
  </si>
  <si>
    <t>神森こども園</t>
    <rPh sb="0" eb="2">
      <t>カミモリ</t>
    </rPh>
    <rPh sb="5" eb="6">
      <t>エン</t>
    </rPh>
    <phoneticPr fontId="20"/>
  </si>
  <si>
    <t>愛音こわんこども園</t>
    <rPh sb="0" eb="1">
      <t>アイ</t>
    </rPh>
    <rPh sb="1" eb="2">
      <t>オト</t>
    </rPh>
    <rPh sb="8" eb="9">
      <t>エン</t>
    </rPh>
    <phoneticPr fontId="20"/>
  </si>
  <si>
    <t>牧港ひまわりこども園</t>
    <rPh sb="0" eb="2">
      <t>マキミナト</t>
    </rPh>
    <rPh sb="9" eb="10">
      <t>エン</t>
    </rPh>
    <phoneticPr fontId="20"/>
  </si>
  <si>
    <t>平成31年４月</t>
    <rPh sb="0" eb="2">
      <t>ヘイセイ</t>
    </rPh>
    <rPh sb="4" eb="5">
      <t>ネン</t>
    </rPh>
    <rPh sb="6" eb="7">
      <t>ガツ</t>
    </rPh>
    <phoneticPr fontId="20"/>
  </si>
  <si>
    <t>（141）  ①保育施設等の状況（各年共10月１日現在）</t>
    <rPh sb="8" eb="10">
      <t>ホイク</t>
    </rPh>
    <rPh sb="10" eb="12">
      <t>シセツ</t>
    </rPh>
    <rPh sb="12" eb="13">
      <t>トウ</t>
    </rPh>
    <phoneticPr fontId="20"/>
  </si>
  <si>
    <t>年   度</t>
    <rPh sb="0" eb="1">
      <t>トシ</t>
    </rPh>
    <rPh sb="4" eb="5">
      <t>ド</t>
    </rPh>
    <phoneticPr fontId="20"/>
  </si>
  <si>
    <t>新規</t>
    <rPh sb="0" eb="2">
      <t>シンキ</t>
    </rPh>
    <phoneticPr fontId="20"/>
  </si>
  <si>
    <t>継続</t>
    <rPh sb="0" eb="2">
      <t>ケイゾク</t>
    </rPh>
    <phoneticPr fontId="20"/>
  </si>
  <si>
    <t>第１号被保険者数に対する認定者数の率(認定率)</t>
    <phoneticPr fontId="20"/>
  </si>
  <si>
    <t>（注）施設介護サービス受給者数の合計については同一月に二施設以上で</t>
    <phoneticPr fontId="20"/>
  </si>
  <si>
    <t>　　　サービスを受けた場合も1人と表記するため、各施設の合計と一致しない場合もある。</t>
    <phoneticPr fontId="20"/>
  </si>
  <si>
    <t>令和元年度更新済み</t>
    <rPh sb="0" eb="2">
      <t>レイワ</t>
    </rPh>
    <rPh sb="2" eb="3">
      <t>ガン</t>
    </rPh>
    <rPh sb="3" eb="4">
      <t>ネン</t>
    </rPh>
    <rPh sb="4" eb="5">
      <t>ド</t>
    </rPh>
    <rPh sb="5" eb="7">
      <t>コウシン</t>
    </rPh>
    <rPh sb="7" eb="8">
      <t>ズ</t>
    </rPh>
    <phoneticPr fontId="20"/>
  </si>
  <si>
    <t>３歳</t>
    <rPh sb="1" eb="2">
      <t>サイ</t>
    </rPh>
    <phoneticPr fontId="20"/>
  </si>
  <si>
    <t>（143）  児童手当、児童扶養手当、特別児童扶養手当受給状況</t>
    <phoneticPr fontId="20"/>
  </si>
  <si>
    <t>（61）児童手当、児童扶養手当、</t>
    <rPh sb="4" eb="6">
      <t>ジドウ</t>
    </rPh>
    <rPh sb="6" eb="8">
      <t>テアテ</t>
    </rPh>
    <rPh sb="9" eb="11">
      <t>ジドウ</t>
    </rPh>
    <rPh sb="11" eb="13">
      <t>フヨウ</t>
    </rPh>
    <rPh sb="13" eb="15">
      <t>テアテ</t>
    </rPh>
    <phoneticPr fontId="20"/>
  </si>
  <si>
    <t>乳　幼　児　数</t>
    <rPh sb="0" eb="1">
      <t>チチ</t>
    </rPh>
    <rPh sb="2" eb="3">
      <t>ヨウ</t>
    </rPh>
    <rPh sb="4" eb="5">
      <t>コ</t>
    </rPh>
    <rPh sb="6" eb="7">
      <t>スウ</t>
    </rPh>
    <phoneticPr fontId="20"/>
  </si>
  <si>
    <t>年</t>
    <phoneticPr fontId="20"/>
  </si>
  <si>
    <t>（141） 　②認定こども園の状況（各年共10月１日現在）</t>
    <rPh sb="8" eb="10">
      <t>ニンテイ</t>
    </rPh>
    <rPh sb="13" eb="14">
      <t>エン</t>
    </rPh>
    <phoneticPr fontId="20"/>
  </si>
  <si>
    <t>令和元年度</t>
    <rPh sb="0" eb="2">
      <t>レイワ</t>
    </rPh>
    <rPh sb="2" eb="4">
      <t>ガンネン</t>
    </rPh>
    <rPh sb="3" eb="5">
      <t>ネンド</t>
    </rPh>
    <phoneticPr fontId="20"/>
  </si>
  <si>
    <t>平成30年度</t>
  </si>
  <si>
    <t>令和元年度</t>
    <rPh sb="0" eb="2">
      <t>レイワ</t>
    </rPh>
    <rPh sb="2" eb="5">
      <t>モトネンド</t>
    </rPh>
    <phoneticPr fontId="20"/>
  </si>
  <si>
    <t>令和元年度</t>
    <rPh sb="0" eb="2">
      <t>レイワ</t>
    </rPh>
    <rPh sb="2" eb="4">
      <t>ガンネン</t>
    </rPh>
    <rPh sb="4" eb="5">
      <t>ド</t>
    </rPh>
    <phoneticPr fontId="20"/>
  </si>
  <si>
    <t>平成29年度</t>
    <rPh sb="0" eb="2">
      <t>ヘイセイ</t>
    </rPh>
    <rPh sb="4" eb="5">
      <t>ネン</t>
    </rPh>
    <rPh sb="5" eb="6">
      <t>ド</t>
    </rPh>
    <phoneticPr fontId="20"/>
  </si>
  <si>
    <r>
      <t xml:space="preserve"> </t>
    </r>
    <r>
      <rPr>
        <sz val="10"/>
        <rFont val="ＭＳ 明朝"/>
        <family val="1"/>
        <charset val="128"/>
      </rPr>
      <t xml:space="preserve">     </t>
    </r>
    <phoneticPr fontId="20"/>
  </si>
  <si>
    <t>令和元年度</t>
    <rPh sb="0" eb="2">
      <t>レイワ</t>
    </rPh>
    <rPh sb="2" eb="4">
      <t>ガンネン</t>
    </rPh>
    <phoneticPr fontId="20"/>
  </si>
  <si>
    <t>平成28年度</t>
    <rPh sb="0" eb="2">
      <t>ヘイセイ</t>
    </rPh>
    <rPh sb="4" eb="6">
      <t>ネンド</t>
    </rPh>
    <phoneticPr fontId="20"/>
  </si>
  <si>
    <t>令和元年度</t>
    <rPh sb="0" eb="2">
      <t>レイワ</t>
    </rPh>
    <rPh sb="2" eb="5">
      <t>モトネンド</t>
    </rPh>
    <phoneticPr fontId="20"/>
  </si>
  <si>
    <t>平成28年</t>
    <rPh sb="0" eb="2">
      <t>ヘイセイ</t>
    </rPh>
    <rPh sb="4" eb="5">
      <t>ネン</t>
    </rPh>
    <phoneticPr fontId="20"/>
  </si>
  <si>
    <t>令和元年</t>
  </si>
  <si>
    <t>令和元年</t>
    <rPh sb="0" eb="2">
      <t>レイワ</t>
    </rPh>
    <rPh sb="2" eb="4">
      <t>ガンネン</t>
    </rPh>
    <phoneticPr fontId="20"/>
  </si>
  <si>
    <t>令和元年</t>
    <rPh sb="0" eb="2">
      <t>レイワ</t>
    </rPh>
    <rPh sb="2" eb="4">
      <t>モトネン</t>
    </rPh>
    <phoneticPr fontId="20"/>
  </si>
  <si>
    <t>令和元年度</t>
    <rPh sb="0" eb="2">
      <t>レイワ</t>
    </rPh>
    <rPh sb="2" eb="3">
      <t>モト</t>
    </rPh>
    <phoneticPr fontId="20"/>
  </si>
  <si>
    <t>　　介護保険料基準月額　6,770円（平成30年度～令和2年度）</t>
    <rPh sb="26" eb="28">
      <t>レイワ</t>
    </rPh>
    <phoneticPr fontId="20"/>
  </si>
  <si>
    <t>令和元年度</t>
    <rPh sb="0" eb="2">
      <t>レイワ</t>
    </rPh>
    <rPh sb="2" eb="5">
      <t>ガンネンド</t>
    </rPh>
    <phoneticPr fontId="20"/>
  </si>
  <si>
    <t>年 間 利 用 状 況 （令和元年度）</t>
    <rPh sb="13" eb="15">
      <t>レイワ</t>
    </rPh>
    <rPh sb="15" eb="16">
      <t>モト</t>
    </rPh>
    <phoneticPr fontId="20"/>
  </si>
  <si>
    <t>令和2年</t>
    <rPh sb="0" eb="1">
      <t>レイ</t>
    </rPh>
    <rPh sb="1" eb="2">
      <t>ワ</t>
    </rPh>
    <rPh sb="3" eb="4">
      <t>ネン</t>
    </rPh>
    <phoneticPr fontId="20"/>
  </si>
  <si>
    <t>　　　特別児童扶養手当受給資格者は、各年12月末現在の数値である。</t>
    <phoneticPr fontId="20"/>
  </si>
  <si>
    <t>（144）  母子父子寡婦福祉資金貸付決定状況</t>
    <rPh sb="9" eb="11">
      <t>フシ</t>
    </rPh>
    <phoneticPr fontId="20"/>
  </si>
  <si>
    <t>令和元年度</t>
    <rPh sb="0" eb="2">
      <t>レイワ</t>
    </rPh>
    <rPh sb="2" eb="4">
      <t>モトネン</t>
    </rPh>
    <rPh sb="4" eb="5">
      <t>ド</t>
    </rPh>
    <phoneticPr fontId="20"/>
  </si>
  <si>
    <t>平成27年度</t>
    <rPh sb="0" eb="2">
      <t>ヘイセイ</t>
    </rPh>
    <rPh sb="4" eb="6">
      <t>ネンド</t>
    </rPh>
    <phoneticPr fontId="20"/>
  </si>
  <si>
    <t>（142）  市別保育施設状況</t>
    <phoneticPr fontId="20"/>
  </si>
  <si>
    <t>令和元年度</t>
    <rPh sb="0" eb="2">
      <t>レイワ</t>
    </rPh>
    <rPh sb="2" eb="3">
      <t>モト</t>
    </rPh>
    <rPh sb="3" eb="5">
      <t>ネンド</t>
    </rPh>
    <phoneticPr fontId="20"/>
  </si>
  <si>
    <t>平成27年度</t>
    <rPh sb="0" eb="2">
      <t>ヘイセイ</t>
    </rPh>
    <rPh sb="4" eb="6">
      <t>ネンド</t>
    </rPh>
    <phoneticPr fontId="20"/>
  </si>
  <si>
    <t>令和元年度</t>
    <rPh sb="0" eb="2">
      <t>レイワ</t>
    </rPh>
    <rPh sb="2" eb="5">
      <t>モトネンド</t>
    </rPh>
    <phoneticPr fontId="20"/>
  </si>
  <si>
    <t>平成28年度</t>
    <rPh sb="0" eb="2">
      <t>ヘイセイ</t>
    </rPh>
    <rPh sb="4" eb="6">
      <t>ネンド</t>
    </rPh>
    <phoneticPr fontId="20"/>
  </si>
  <si>
    <t>（149）  市別生活保護状況（令和２年３月末現在）</t>
    <rPh sb="16" eb="18">
      <t>レイワ</t>
    </rPh>
    <phoneticPr fontId="20"/>
  </si>
  <si>
    <t>　　　場合があります。</t>
    <phoneticPr fontId="20"/>
  </si>
  <si>
    <t>42,258月</t>
  </si>
  <si>
    <t>令和元年度</t>
    <rPh sb="0" eb="2">
      <t>レイワ</t>
    </rPh>
    <rPh sb="2" eb="5">
      <t>ガンネンド</t>
    </rPh>
    <phoneticPr fontId="20"/>
  </si>
  <si>
    <t>令和元年度</t>
    <rPh sb="0" eb="2">
      <t>レイワ</t>
    </rPh>
    <rPh sb="2" eb="5">
      <t>モトネンド</t>
    </rPh>
    <phoneticPr fontId="20"/>
  </si>
  <si>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６</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</si>
  <si>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７</t>
    </r>
    <phoneticPr fontId="20"/>
  </si>
  <si>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８</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</si>
  <si>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９</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</si>
  <si>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10</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</si>
  <si>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11</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</si>
  <si>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12</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</si>
  <si>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２</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</si>
  <si>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３</t>
    </r>
  </si>
  <si>
    <t>平成27年度</t>
    <rPh sb="0" eb="2">
      <t>ヘイセイ</t>
    </rPh>
    <rPh sb="4" eb="6">
      <t>ネンド</t>
    </rPh>
    <phoneticPr fontId="20"/>
  </si>
  <si>
    <t>令和元年度</t>
    <rPh sb="0" eb="2">
      <t>レイワ</t>
    </rPh>
    <rPh sb="2" eb="4">
      <t>モトネン</t>
    </rPh>
    <rPh sb="4" eb="5">
      <t>ド</t>
    </rPh>
    <phoneticPr fontId="20"/>
  </si>
  <si>
    <t xml:space="preserve">      ６</t>
  </si>
  <si>
    <t xml:space="preserve">      ７</t>
  </si>
  <si>
    <t xml:space="preserve">      ８</t>
  </si>
  <si>
    <t xml:space="preserve">      ９</t>
  </si>
  <si>
    <t xml:space="preserve">      10</t>
  </si>
  <si>
    <t xml:space="preserve">      11</t>
  </si>
  <si>
    <t xml:space="preserve">      12</t>
  </si>
  <si>
    <t xml:space="preserve">      ２</t>
  </si>
  <si>
    <t xml:space="preserve">      ３</t>
  </si>
  <si>
    <t>令和元年5月</t>
    <rPh sb="0" eb="2">
      <t>レイワ</t>
    </rPh>
    <rPh sb="2" eb="3">
      <t>モト</t>
    </rPh>
    <rPh sb="3" eb="4">
      <t>ネン</t>
    </rPh>
    <rPh sb="5" eb="6">
      <t>ガツ</t>
    </rPh>
    <phoneticPr fontId="20"/>
  </si>
  <si>
    <t>平成31年4月</t>
    <rPh sb="0" eb="2">
      <t>ヘイセイ</t>
    </rPh>
    <phoneticPr fontId="20"/>
  </si>
  <si>
    <t>令和2年1月</t>
    <rPh sb="0" eb="2">
      <t>レイワ</t>
    </rPh>
    <phoneticPr fontId="20"/>
  </si>
  <si>
    <t>平成29年</t>
  </si>
  <si>
    <t>平成30年</t>
  </si>
  <si>
    <t>（157）  シルバー人材センター職種別事業契約状況（令和元年度）</t>
    <rPh sb="27" eb="29">
      <t>レイワ</t>
    </rPh>
    <rPh sb="29" eb="30">
      <t>モト</t>
    </rPh>
    <phoneticPr fontId="20"/>
  </si>
  <si>
    <t>令和元年度</t>
    <rPh sb="0" eb="2">
      <t>レイワ</t>
    </rPh>
    <rPh sb="2" eb="5">
      <t>モトネンド</t>
    </rPh>
    <phoneticPr fontId="20"/>
  </si>
  <si>
    <t>43,048月</t>
  </si>
  <si>
    <t>43,048月</t>
    <phoneticPr fontId="20"/>
  </si>
  <si>
    <t>令和元年度</t>
  </si>
  <si>
    <t>　本市の保護状況をみると、令和２年３月末日現在の被保護世帯数は2,112世帯（対前年度比3.9％増）で、被保</t>
  </si>
  <si>
    <t>護人員は2,809人（対前年度比3.4％増）となっている｡保護率でみると24.46‰となっている。保護の内訳を人員</t>
  </si>
  <si>
    <t>別でみると住宅扶助の2,454人がもっとも多く、次いで生活扶助の2,446人、医療扶助の1,976人となっている。</t>
  </si>
  <si>
    <t>　保護率（令和２年３月末現在）を市別でみると、那覇市が40.64‰と最も高く、次いで沖縄市の37.30‰、宜野</t>
  </si>
  <si>
    <t>湾市の26.88‰となっており、本市は那覇市、沖縄市、宜野湾市に次いで４番目に高い保護率24.46‰となってい</t>
  </si>
  <si>
    <t>る。</t>
  </si>
  <si>
    <t>①介護予防・生活支援サービスの実績</t>
    <rPh sb="1" eb="3">
      <t>カイゴ</t>
    </rPh>
    <rPh sb="3" eb="5">
      <t>ヨボウ</t>
    </rPh>
    <rPh sb="6" eb="8">
      <t>セイカツ</t>
    </rPh>
    <rPh sb="8" eb="10">
      <t>シエン</t>
    </rPh>
    <rPh sb="15" eb="17">
      <t>ジッセキ</t>
    </rPh>
    <phoneticPr fontId="20"/>
  </si>
  <si>
    <t>-</t>
  </si>
  <si>
    <t>ジョイジョイ保育園</t>
    <rPh sb="6" eb="9">
      <t>ホイクエン</t>
    </rPh>
    <phoneticPr fontId="19"/>
  </si>
  <si>
    <t>てだこ保育園</t>
    <rPh sb="3" eb="6">
      <t>ホイクエン</t>
    </rPh>
    <phoneticPr fontId="19"/>
  </si>
  <si>
    <t>テクノ保育園</t>
    <rPh sb="3" eb="6">
      <t>ホイクエン</t>
    </rPh>
    <phoneticPr fontId="19"/>
  </si>
  <si>
    <t>あさのうら保育園</t>
    <rPh sb="5" eb="8">
      <t>ホイクエン</t>
    </rPh>
    <phoneticPr fontId="19"/>
  </si>
  <si>
    <t>みやぎ保育園</t>
    <rPh sb="3" eb="6">
      <t>ホイクエン</t>
    </rPh>
    <phoneticPr fontId="19"/>
  </si>
  <si>
    <t>うららにじ園</t>
    <rPh sb="5" eb="6">
      <t>エン</t>
    </rPh>
    <phoneticPr fontId="19"/>
  </si>
  <si>
    <t>前田さくら保育園</t>
    <rPh sb="0" eb="2">
      <t>マエダ</t>
    </rPh>
    <rPh sb="5" eb="8">
      <t>ホイクエン</t>
    </rPh>
    <phoneticPr fontId="19"/>
  </si>
  <si>
    <t>とうやま保育園</t>
    <rPh sb="4" eb="7">
      <t>ホイクエン</t>
    </rPh>
    <phoneticPr fontId="19"/>
  </si>
  <si>
    <t>きゃんばす浦添西原保育園</t>
    <rPh sb="5" eb="7">
      <t>ウラソエ</t>
    </rPh>
    <rPh sb="7" eb="9">
      <t>ニシハラ</t>
    </rPh>
    <rPh sb="9" eb="12">
      <t>ホイクエン</t>
    </rPh>
    <phoneticPr fontId="19"/>
  </si>
  <si>
    <t>すず風保育園</t>
    <rPh sb="2" eb="3">
      <t>カゼ</t>
    </rPh>
    <rPh sb="3" eb="6">
      <t>ホイクエン</t>
    </rPh>
    <phoneticPr fontId="19"/>
  </si>
  <si>
    <t>平成23年４月</t>
    <rPh sb="0" eb="2">
      <t>ヘイセイ</t>
    </rPh>
    <rPh sb="4" eb="5">
      <t>ネン</t>
    </rPh>
    <rPh sb="6" eb="7">
      <t>ガツ</t>
    </rPh>
    <phoneticPr fontId="19"/>
  </si>
  <si>
    <t>平成24年４月</t>
    <rPh sb="0" eb="2">
      <t>ヘイセイ</t>
    </rPh>
    <rPh sb="4" eb="5">
      <t>ネン</t>
    </rPh>
    <rPh sb="6" eb="7">
      <t>ガツ</t>
    </rPh>
    <phoneticPr fontId="19"/>
  </si>
  <si>
    <t>平成28年４月</t>
    <rPh sb="0" eb="2">
      <t>ヘイセイ</t>
    </rPh>
    <rPh sb="4" eb="5">
      <t>ネン</t>
    </rPh>
    <rPh sb="6" eb="7">
      <t>ガツ</t>
    </rPh>
    <phoneticPr fontId="19"/>
  </si>
  <si>
    <t>平成29年７月</t>
    <rPh sb="0" eb="2">
      <t>ヘイセイ</t>
    </rPh>
    <rPh sb="4" eb="5">
      <t>ネン</t>
    </rPh>
    <rPh sb="6" eb="7">
      <t>ガツ</t>
    </rPh>
    <phoneticPr fontId="19"/>
  </si>
  <si>
    <t>平成30年４月</t>
    <rPh sb="0" eb="2">
      <t>ヘイセイ</t>
    </rPh>
    <rPh sb="4" eb="5">
      <t>ネン</t>
    </rPh>
    <rPh sb="6" eb="7">
      <t>ガツ</t>
    </rPh>
    <phoneticPr fontId="19"/>
  </si>
  <si>
    <t>平成30年７月</t>
    <rPh sb="0" eb="2">
      <t>ヘイセイ</t>
    </rPh>
    <rPh sb="4" eb="5">
      <t>ネン</t>
    </rPh>
    <rPh sb="6" eb="7">
      <t>ガツ</t>
    </rPh>
    <phoneticPr fontId="19"/>
  </si>
  <si>
    <t>かすみ保育園</t>
    <rPh sb="3" eb="6">
      <t>ホイクエン</t>
    </rPh>
    <phoneticPr fontId="20"/>
  </si>
  <si>
    <t>令和２年４月</t>
    <rPh sb="0" eb="2">
      <t>レイワ</t>
    </rPh>
    <rPh sb="3" eb="4">
      <t>ネン</t>
    </rPh>
    <rPh sb="5" eb="6">
      <t>ガツ</t>
    </rPh>
    <phoneticPr fontId="20"/>
  </si>
  <si>
    <t>令和2年４月</t>
    <rPh sb="0" eb="2">
      <t>レイワ</t>
    </rPh>
    <rPh sb="3" eb="4">
      <t>ネン</t>
    </rPh>
    <rPh sb="5" eb="6">
      <t>ガツ</t>
    </rPh>
    <phoneticPr fontId="19"/>
  </si>
  <si>
    <t>内間こども園</t>
    <rPh sb="0" eb="2">
      <t>ウチマ</t>
    </rPh>
    <rPh sb="5" eb="6">
      <t>エン</t>
    </rPh>
    <phoneticPr fontId="20"/>
  </si>
  <si>
    <t>浦城こども園</t>
    <rPh sb="0" eb="2">
      <t>ウラシロ</t>
    </rPh>
    <rPh sb="5" eb="6">
      <t>エン</t>
    </rPh>
    <phoneticPr fontId="20"/>
  </si>
  <si>
    <t>前田こども園</t>
    <rPh sb="0" eb="2">
      <t>マエダ</t>
    </rPh>
    <rPh sb="5" eb="6">
      <t>エン</t>
    </rPh>
    <phoneticPr fontId="20"/>
  </si>
  <si>
    <t>勢理客こども園</t>
    <rPh sb="0" eb="3">
      <t>ジッチャク</t>
    </rPh>
    <rPh sb="6" eb="7">
      <t>エン</t>
    </rPh>
    <phoneticPr fontId="20"/>
  </si>
  <si>
    <t>資料：障がい福祉課「令和元年度版福祉保健の概要」</t>
    <rPh sb="3" eb="4">
      <t>ショウ</t>
    </rPh>
    <rPh sb="6" eb="9">
      <t>フクシカ</t>
    </rPh>
    <rPh sb="10" eb="12">
      <t>レイワ</t>
    </rPh>
    <rPh sb="12" eb="13">
      <t>モト</t>
    </rPh>
    <phoneticPr fontId="20"/>
  </si>
  <si>
    <t>（134）　「サン・アビリティーズうらそえ」利用状況（平成30年４月～平成31年３月）</t>
  </si>
  <si>
    <t>資料：障がい福祉課</t>
    <rPh sb="3" eb="4">
      <t>ショウ</t>
    </rPh>
    <rPh sb="6" eb="9">
      <t>フクシカ</t>
    </rPh>
    <phoneticPr fontId="20"/>
  </si>
  <si>
    <t>令和2年度更新済み</t>
    <rPh sb="0" eb="2">
      <t>レイワ</t>
    </rPh>
    <rPh sb="3" eb="4">
      <t>ネン</t>
    </rPh>
    <rPh sb="4" eb="5">
      <t>ド</t>
    </rPh>
    <rPh sb="5" eb="7">
      <t>コウシン</t>
    </rPh>
    <rPh sb="7" eb="8">
      <t>ズ</t>
    </rPh>
    <phoneticPr fontId="20"/>
  </si>
  <si>
    <t>令和2年度　ok</t>
    <rPh sb="0" eb="2">
      <t>レイワ</t>
    </rPh>
    <rPh sb="3" eb="4">
      <t>ネン</t>
    </rPh>
    <rPh sb="4" eb="5">
      <t>ド</t>
    </rPh>
    <phoneticPr fontId="20"/>
  </si>
  <si>
    <r>
      <t xml:space="preserve">県 </t>
    </r>
    <r>
      <rPr>
        <sz val="9"/>
        <rFont val="ＭＳ 明朝"/>
        <family val="1"/>
        <charset val="128"/>
      </rPr>
      <t>　　　</t>
    </r>
    <r>
      <rPr>
        <sz val="10"/>
        <rFont val="ＭＳ 明朝"/>
        <family val="1"/>
        <charset val="128"/>
      </rPr>
      <t>　</t>
    </r>
    <r>
      <rPr>
        <sz val="9"/>
        <rFont val="ＭＳ 明朝"/>
        <family val="1"/>
        <charset val="128"/>
      </rPr>
      <t>　</t>
    </r>
    <r>
      <rPr>
        <sz val="10"/>
        <rFont val="ＭＳ 明朝"/>
        <family val="1"/>
        <charset val="128"/>
      </rPr>
      <t>計</t>
    </r>
  </si>
  <si>
    <r>
      <t>浦</t>
    </r>
    <r>
      <rPr>
        <sz val="9"/>
        <rFont val="ＭＳ 明朝"/>
        <family val="1"/>
        <charset val="128"/>
      </rPr>
      <t xml:space="preserve"> 　 </t>
    </r>
    <r>
      <rPr>
        <sz val="10"/>
        <rFont val="ＭＳ 明朝"/>
        <family val="1"/>
        <charset val="128"/>
      </rPr>
      <t>添</t>
    </r>
    <r>
      <rPr>
        <sz val="9"/>
        <rFont val="ＭＳ 明朝"/>
        <family val="1"/>
        <charset val="128"/>
      </rPr>
      <t xml:space="preserve"> 　 </t>
    </r>
    <r>
      <rPr>
        <sz val="10"/>
        <rFont val="ＭＳ 明朝"/>
        <family val="1"/>
        <charset val="128"/>
      </rPr>
      <t>市</t>
    </r>
  </si>
  <si>
    <t>①　軽度生活援助派遣事業（各年度３月末現在）</t>
    <phoneticPr fontId="20"/>
  </si>
  <si>
    <t>平成27年度</t>
    <rPh sb="0" eb="2">
      <t>ヘイセイ</t>
    </rPh>
    <rPh sb="4" eb="6">
      <t>ネンド</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</si>
</sst>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 #,##0_ ;_ * \-#,##0_ ;_ * &quot;-&quot;_ ;_ @_ "/>
    <numFmt numFmtId="176" formatCode="#,##0;&quot;△ &quot;#,##0"/>
    <numFmt numFmtId="177" formatCode="\(#\)"/>
    <numFmt numFmtId="178" formatCode="0;[Red]0"/>
    <numFmt numFmtId="179" formatCode="#,##0;[Red]#,##0"/>
    <numFmt numFmtId="180" formatCode="0_ "/>
    <numFmt numFmtId="181" formatCode="\(#,###\)"/>
    <numFmt numFmtId="182" formatCode="#,##0_ "/>
    <numFmt numFmtId="183" formatCode="#,##0_);[Red]\(#,##0\)"/>
    <numFmt numFmtId="184" formatCode="_ * #,##0_ ;_ * \-#,##0_ ;_ * \-_ ;_ @_ "/>
    <numFmt numFmtId="185" formatCode="0.0_);[Red]\(0.0\)"/>
    <numFmt numFmtId="186" formatCode="#,##0.0_ "/>
    <numFmt numFmtId="187" formatCode="#,##0.0_)\ ;\(#,##0.0&quot;) &quot;"/>
    <numFmt numFmtId="188" formatCode="#,##0.0_);[Red]\(#,##0.0\)"/>
    <numFmt numFmtId="189" formatCode="#,##0_);\(#,##0\)"/>
    <numFmt numFmtId="190" formatCode="#,##0.00;[Red]#,##0.00"/>
    <numFmt numFmtId="191" formatCode="0.0_ "/>
    <numFmt numFmtId="192" formatCode="#,##0.00_ "/>
    <numFmt numFmtId="193" formatCode="0_);[Red]\(0\)"/>
    <numFmt numFmtId="194" formatCode="#,##0_ ;[Red]\-#,##0\ "/>
    <numFmt numFmtId="195" formatCode="#,##0.00_);[Red]\(#,##0.00\)"/>
    <numFmt numFmtId="196" formatCode="0.0_);\(0.0\)"/>
    <numFmt numFmtId="197" formatCode="\(#,##0\)"/>
    <numFmt numFmtId="198" formatCode="&quot;平成&quot;##0&quot;年度&quot;"/>
    <numFmt numFmtId="199" formatCode="_ * #,##0\ ;_ * \-#,##0\ ;_ * \-\ ;_ @_ "/>
    <numFmt numFmtId="200" formatCode="_ * #,##0\ ;_ * \-#,##0\ ;_ * &quot;- &quot;;_ @_ "/>
    <numFmt numFmtId="201" formatCode="\(#,##0\);_ * \-#,##0\ ;_ \(\-\);_ @_ "/>
    <numFmt numFmtId="202" formatCode="\(#,##0\);_ * \-#,##0\ ;\(\-\);_ @_ "/>
    <numFmt numFmtId="203" formatCode="&quot;r&quot;\(#,##0\);_ * \-#,##0\ ;_ &quot;r&quot;\(\-\);_ @_ "/>
    <numFmt numFmtId="204" formatCode="_ * #,##0;_ * \-#,##0;_ * \-;_ @_ "/>
    <numFmt numFmtId="205" formatCode="&quot;平成&quot;##&quot;年度&quot;"/>
    <numFmt numFmtId="206" formatCode="0_);\(0\)"/>
    <numFmt numFmtId="207" formatCode="&quot;　&quot;0"/>
    <numFmt numFmtId="208" formatCode="&quot;平成&quot;##0&quot;年&quot;"/>
    <numFmt numFmtId="209" formatCode="_ * #,##0.0_ ;_ * \-#,##0.0_ ;_ * &quot;-&quot;_ ;_ @_ "/>
    <numFmt numFmtId="210" formatCode="#,##0\ "/>
    <numFmt numFmtId="211" formatCode="\(&quot;&quot;#,##0\)"/>
    <numFmt numFmtId="212" formatCode="\(#,##0.0\)"/>
    <numFmt numFmtId="213" formatCode="&quot;r&quot;#,##0\ "/>
    <numFmt numFmtId="214" formatCode="\(#,###.0\)"/>
  </numFmts>
  <fonts count="51"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明朝"/>
      <family val="1"/>
      <charset val="128"/>
    </font>
    <font>
      <sz val="8"/>
      <name val="ＭＳ 明朝"/>
      <family val="1"/>
      <charset val="128"/>
    </font>
    <font>
      <sz val="6"/>
      <name val="ＭＳ 明朝"/>
      <family val="1"/>
      <charset val="128"/>
    </font>
    <font>
      <sz val="11"/>
      <name val="ＭＳ 明朝"/>
      <family val="1"/>
      <charset val="128"/>
    </font>
    <font>
      <sz val="10"/>
      <color indexed="9"/>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sz val="9"/>
      <color indexed="8"/>
      <name val="ＭＳ 明朝"/>
      <family val="1"/>
      <charset val="128"/>
    </font>
    <font>
      <sz val="10"/>
      <color indexed="10"/>
      <name val="ＭＳ 明朝"/>
      <family val="1"/>
      <charset val="128"/>
    </font>
    <font>
      <sz val="8"/>
      <color indexed="8"/>
      <name val="ＭＳ 明朝"/>
      <family val="1"/>
      <charset val="128"/>
    </font>
    <font>
      <sz val="9.5"/>
      <color indexed="8"/>
      <name val="ＭＳ 明朝"/>
      <family val="1"/>
      <charset val="128"/>
    </font>
    <font>
      <sz val="3"/>
      <color indexed="8"/>
      <name val="ＭＳ 明朝"/>
      <family val="1"/>
      <charset val="128"/>
    </font>
    <font>
      <sz val="6"/>
      <color indexed="8"/>
      <name val="ＭＳ 明朝"/>
      <family val="1"/>
      <charset val="128"/>
    </font>
    <font>
      <sz val="12"/>
      <color indexed="8"/>
      <name val="ＭＳ 明朝"/>
      <family val="1"/>
      <charset val="128"/>
    </font>
    <font>
      <sz val="10"/>
      <color theme="1"/>
      <name val="ＭＳ 明朝"/>
      <family val="1"/>
      <charset val="128"/>
    </font>
    <font>
      <sz val="9"/>
      <color theme="1"/>
      <name val="ＭＳ 明朝"/>
      <family val="1"/>
      <charset val="128"/>
    </font>
    <font>
      <sz val="10"/>
      <color rgb="FFFF0000"/>
      <name val="ＭＳ 明朝"/>
      <family val="1"/>
      <charset val="128"/>
    </font>
    <font>
      <sz val="5"/>
      <name val="ＭＳ 明朝"/>
      <family val="1"/>
      <charset val="128"/>
    </font>
    <font>
      <sz val="11"/>
      <color indexed="8"/>
      <name val="ＭＳ 明朝"/>
      <family val="1"/>
      <charset val="128"/>
    </font>
    <font>
      <strike/>
      <sz val="10"/>
      <color rgb="FFFF0000"/>
      <name val="ＭＳ 明朝"/>
      <family val="1"/>
      <charset val="128"/>
    </font>
    <font>
      <sz val="10"/>
      <color rgb="FF000000"/>
      <name val="ＭＳ 明朝"/>
      <family val="1"/>
      <charset val="128"/>
    </font>
    <font>
      <sz val="11"/>
      <color rgb="FF000000"/>
      <name val="ＭＳ 明朝"/>
      <family val="1"/>
      <charset val="128"/>
    </font>
    <font>
      <sz val="9"/>
      <color rgb="FF000000"/>
      <name val="ＭＳ 明朝"/>
      <family val="1"/>
      <charset val="128"/>
    </font>
    <font>
      <sz val="12"/>
      <name val="ＭＳ 明朝"/>
      <family val="1"/>
      <charset val="128"/>
    </font>
    <font>
      <u/>
      <sz val="10"/>
      <name val="ＭＳ 明朝"/>
      <family val="1"/>
      <charset val="128"/>
    </font>
    <font>
      <sz val="8"/>
      <color rgb="FF000000"/>
      <name val="ＭＳ 明朝"/>
      <family val="1"/>
      <charset val="128"/>
    </font>
    <font>
      <sz val="16"/>
      <name val="ＭＳ 明朝"/>
      <family val="1"/>
      <charset val="128"/>
    </font>
    <font>
      <sz val="14"/>
      <color indexed="8"/>
      <name val="ＭＳ 明朝"/>
      <family val="1"/>
      <charset val="128"/>
    </font>
    <font>
      <sz val="10"/>
      <color theme="0" tint="-0.34998626667073579"/>
      <name val="ＭＳ 明朝"/>
      <family val="1"/>
      <charset val="128"/>
    </font>
    <font>
      <sz val="6"/>
      <color theme="0" tint="-0.34998626667073579"/>
      <name val="ＭＳ 明朝"/>
      <family val="1"/>
      <charset val="128"/>
    </font>
    <font>
      <b/>
      <sz val="10"/>
      <color theme="0" tint="-0.34998626667073579"/>
      <name val="ＭＳ 明朝"/>
      <family val="1"/>
      <charset val="128"/>
    </font>
    <font>
      <sz val="8"/>
      <color theme="0" tint="-0.34998626667073579"/>
      <name val="ＭＳ 明朝"/>
      <family val="1"/>
      <charset val="128"/>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s>
  <borders count="3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8"/>
      </left>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medium">
        <color indexed="8"/>
      </top>
      <bottom/>
      <diagonal/>
    </border>
    <border>
      <left style="thin">
        <color indexed="8"/>
      </left>
      <right/>
      <top style="medium">
        <color indexed="64"/>
      </top>
      <bottom/>
      <diagonal/>
    </border>
    <border>
      <left style="medium">
        <color indexed="8"/>
      </left>
      <right/>
      <top style="medium">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medium">
        <color indexed="64"/>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8"/>
      </left>
      <right/>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top/>
      <bottom style="medium">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bottom/>
      <diagonal/>
    </border>
    <border>
      <left/>
      <right/>
      <top style="thin">
        <color indexed="8"/>
      </top>
      <bottom style="thin">
        <color indexed="8"/>
      </bottom>
      <diagonal/>
    </border>
    <border>
      <left style="medium">
        <color indexed="64"/>
      </left>
      <right style="thin">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64"/>
      </top>
      <bottom/>
      <diagonal/>
    </border>
    <border>
      <left style="thin">
        <color indexed="8"/>
      </left>
      <right/>
      <top style="medium">
        <color indexed="8"/>
      </top>
      <bottom style="thin">
        <color indexed="8"/>
      </bottom>
      <diagonal/>
    </border>
    <border>
      <left/>
      <right style="thin">
        <color indexed="8"/>
      </right>
      <top/>
      <bottom style="medium">
        <color indexed="8"/>
      </bottom>
      <diagonal/>
    </border>
    <border>
      <left/>
      <right style="thin">
        <color indexed="8"/>
      </right>
      <top style="medium">
        <color indexed="64"/>
      </top>
      <bottom/>
      <diagonal/>
    </border>
    <border>
      <left/>
      <right style="thin">
        <color indexed="64"/>
      </right>
      <top/>
      <bottom style="thin">
        <color indexed="8"/>
      </bottom>
      <diagonal/>
    </border>
    <border>
      <left/>
      <right/>
      <top style="thin">
        <color indexed="64"/>
      </top>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style="thin">
        <color indexed="8"/>
      </top>
      <bottom style="medium">
        <color indexed="64"/>
      </bottom>
      <diagonal/>
    </border>
    <border>
      <left style="medium">
        <color indexed="8"/>
      </left>
      <right style="thin">
        <color indexed="8"/>
      </right>
      <top style="thin">
        <color indexed="8"/>
      </top>
      <bottom/>
      <diagonal/>
    </border>
    <border>
      <left style="medium">
        <color indexed="64"/>
      </left>
      <right/>
      <top/>
      <bottom style="medium">
        <color indexed="64"/>
      </bottom>
      <diagonal/>
    </border>
    <border>
      <left/>
      <right style="medium">
        <color indexed="8"/>
      </right>
      <top style="thin">
        <color indexed="8"/>
      </top>
      <bottom/>
      <diagonal/>
    </border>
    <border>
      <left/>
      <right style="medium">
        <color indexed="8"/>
      </right>
      <top/>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bottom style="medium">
        <color indexed="64"/>
      </bottom>
      <diagonal/>
    </border>
    <border>
      <left style="medium">
        <color indexed="64"/>
      </left>
      <right/>
      <top style="thin">
        <color indexed="8"/>
      </top>
      <bottom/>
      <diagonal/>
    </border>
    <border>
      <left style="medium">
        <color indexed="8"/>
      </left>
      <right style="thin">
        <color indexed="8"/>
      </right>
      <top style="medium">
        <color indexed="64"/>
      </top>
      <bottom style="thin">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style="medium">
        <color indexed="8"/>
      </left>
      <right style="thin">
        <color indexed="64"/>
      </right>
      <top style="thin">
        <color indexed="8"/>
      </top>
      <bottom/>
      <diagonal/>
    </border>
    <border>
      <left style="thin">
        <color indexed="8"/>
      </left>
      <right style="medium">
        <color indexed="64"/>
      </right>
      <top style="medium">
        <color indexed="8"/>
      </top>
      <bottom style="thin">
        <color indexed="8"/>
      </bottom>
      <diagonal/>
    </border>
    <border>
      <left/>
      <right style="medium">
        <color indexed="8"/>
      </right>
      <top/>
      <bottom style="medium">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diagonalDown="1">
      <left style="thin">
        <color indexed="8"/>
      </left>
      <right style="thin">
        <color indexed="8"/>
      </right>
      <top style="thin">
        <color indexed="8"/>
      </top>
      <bottom style="thin">
        <color indexed="8"/>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8"/>
      </right>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thin">
        <color indexed="8"/>
      </left>
      <right style="thin">
        <color indexed="64"/>
      </right>
      <top/>
      <bottom style="thin">
        <color indexed="8"/>
      </bottom>
      <diagonal/>
    </border>
    <border>
      <left style="thin">
        <color indexed="8"/>
      </left>
      <right style="thin">
        <color indexed="64"/>
      </right>
      <top/>
      <bottom style="medium">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64"/>
      </right>
      <top style="medium">
        <color indexed="8"/>
      </top>
      <bottom/>
      <diagonal/>
    </border>
    <border>
      <left/>
      <right style="thin">
        <color indexed="64"/>
      </right>
      <top style="thin">
        <color indexed="8"/>
      </top>
      <bottom/>
      <diagonal/>
    </border>
    <border>
      <left/>
      <right style="thin">
        <color indexed="64"/>
      </right>
      <top style="medium">
        <color indexed="64"/>
      </top>
      <bottom/>
      <diagonal/>
    </border>
    <border>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top/>
      <bottom/>
      <diagonal/>
    </border>
    <border>
      <left style="thin">
        <color indexed="64"/>
      </left>
      <right style="thin">
        <color indexed="8"/>
      </right>
      <top/>
      <bottom style="thin">
        <color indexed="8"/>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8"/>
      </left>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style="medium">
        <color indexed="8"/>
      </right>
      <top style="medium">
        <color auto="1"/>
      </top>
      <bottom style="thin">
        <color indexed="8"/>
      </bottom>
      <diagonal/>
    </border>
    <border>
      <left style="medium">
        <color auto="1"/>
      </left>
      <right/>
      <top/>
      <bottom/>
      <diagonal/>
    </border>
    <border>
      <left/>
      <right style="medium">
        <color auto="1"/>
      </right>
      <top/>
      <bottom/>
      <diagonal/>
    </border>
    <border>
      <left style="medium">
        <color auto="1"/>
      </left>
      <right style="thin">
        <color indexed="8"/>
      </right>
      <top/>
      <bottom/>
      <diagonal/>
    </border>
    <border>
      <left/>
      <right/>
      <top style="medium">
        <color indexed="64"/>
      </top>
      <bottom/>
      <diagonal/>
    </border>
    <border>
      <left style="thin">
        <color indexed="8"/>
      </left>
      <right style="thin">
        <color indexed="8"/>
      </right>
      <top/>
      <bottom style="thin">
        <color indexed="64"/>
      </bottom>
      <diagonal/>
    </border>
    <border>
      <left style="thin">
        <color indexed="8"/>
      </left>
      <right/>
      <top/>
      <bottom style="medium">
        <color indexed="64"/>
      </bottom>
      <diagonal/>
    </border>
    <border>
      <left style="thin">
        <color indexed="8"/>
      </left>
      <right style="medium">
        <color indexed="8"/>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right/>
      <top/>
      <bottom style="medium">
        <color auto="1"/>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medium">
        <color indexed="64"/>
      </right>
      <top/>
      <bottom style="medium">
        <color indexed="64"/>
      </bottom>
      <diagonal/>
    </border>
    <border>
      <left/>
      <right style="thin">
        <color indexed="64"/>
      </right>
      <top/>
      <bottom style="medium">
        <color auto="1"/>
      </bottom>
      <diagonal/>
    </border>
    <border>
      <left style="medium">
        <color auto="1"/>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bottom style="medium">
        <color indexed="8"/>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top/>
      <bottom style="medium">
        <color auto="1"/>
      </bottom>
      <diagonal/>
    </border>
    <border>
      <left/>
      <right style="thin">
        <color indexed="8"/>
      </right>
      <top/>
      <bottom style="medium">
        <color indexed="64"/>
      </bottom>
      <diagonal/>
    </border>
    <border>
      <left/>
      <right/>
      <top/>
      <bottom style="medium">
        <color indexed="8"/>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8"/>
      </right>
      <top/>
      <bottom style="medium">
        <color indexed="8"/>
      </bottom>
      <diagonal/>
    </border>
    <border>
      <left/>
      <right style="medium">
        <color indexed="8"/>
      </right>
      <top/>
      <bottom style="medium">
        <color indexed="8"/>
      </bottom>
      <diagonal/>
    </border>
    <border>
      <left/>
      <right style="medium">
        <color auto="1"/>
      </right>
      <top style="thin">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bottom style="medium">
        <color indexed="8"/>
      </bottom>
      <diagonal/>
    </border>
    <border>
      <left/>
      <right style="thin">
        <color indexed="64"/>
      </right>
      <top style="medium">
        <color indexed="8"/>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right style="thin">
        <color indexed="64"/>
      </right>
      <top/>
      <bottom style="medium">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bottom style="thin">
        <color indexed="64"/>
      </bottom>
      <diagonal/>
    </border>
    <border>
      <left/>
      <right style="medium">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8"/>
      </bottom>
      <diagonal/>
    </border>
    <border>
      <left style="medium">
        <color indexed="64"/>
      </left>
      <right style="thin">
        <color indexed="8"/>
      </right>
      <top style="medium">
        <color indexed="8"/>
      </top>
      <bottom style="thin">
        <color indexed="8"/>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style="thin">
        <color indexed="64"/>
      </left>
      <right style="medium">
        <color indexed="8"/>
      </right>
      <top style="medium">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indexed="64"/>
      </left>
      <right/>
      <top/>
      <bottom style="medium">
        <color indexed="8"/>
      </bottom>
      <diagonal/>
    </border>
    <border>
      <left style="thin">
        <color indexed="64"/>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8"/>
      </top>
      <bottom style="thin">
        <color indexed="8"/>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medium">
        <color indexed="64"/>
      </top>
      <bottom style="thin">
        <color indexed="8"/>
      </bottom>
      <diagonal/>
    </border>
    <border>
      <left/>
      <right style="thin">
        <color indexed="64"/>
      </right>
      <top/>
      <bottom style="medium">
        <color auto="1"/>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64"/>
      </left>
      <right/>
      <top/>
      <bottom style="medium">
        <color indexed="64"/>
      </bottom>
      <diagonal/>
    </border>
    <border>
      <left/>
      <right style="thin">
        <color indexed="64"/>
      </right>
      <top style="thin">
        <color indexed="8"/>
      </top>
      <bottom style="thin">
        <color indexed="8"/>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right/>
      <top style="medium">
        <color indexed="64"/>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diagonal/>
    </border>
    <border>
      <left/>
      <right style="medium">
        <color auto="1"/>
      </right>
      <top style="thin">
        <color rgb="FF000000"/>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style="thin">
        <color indexed="64"/>
      </left>
      <right/>
      <top/>
      <bottom style="medium">
        <color rgb="FF000000"/>
      </bottom>
      <diagonal/>
    </border>
    <border>
      <left/>
      <right/>
      <top style="medium">
        <color rgb="FF000000"/>
      </top>
      <bottom style="medium">
        <color rgb="FF000000"/>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auto="1"/>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auto="1"/>
      </right>
      <top style="medium">
        <color indexed="8"/>
      </top>
      <bottom style="thin">
        <color indexed="8"/>
      </bottom>
      <diagonal/>
    </border>
    <border>
      <left style="thin">
        <color indexed="8"/>
      </left>
      <right/>
      <top/>
      <bottom style="medium">
        <color indexed="64"/>
      </bottom>
      <diagonal/>
    </border>
    <border>
      <left style="thin">
        <color indexed="64"/>
      </left>
      <right/>
      <top style="medium">
        <color indexed="8"/>
      </top>
      <bottom style="thin">
        <color indexed="8"/>
      </bottom>
      <diagonal/>
    </border>
    <border>
      <left/>
      <right style="thin">
        <color indexed="64"/>
      </right>
      <top style="medium">
        <color indexed="8"/>
      </top>
      <bottom style="thin">
        <color indexed="8"/>
      </bottom>
      <diagonal/>
    </border>
    <border>
      <left style="thin">
        <color indexed="8"/>
      </left>
      <right style="thin">
        <color indexed="8"/>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auto="1"/>
      </top>
      <bottom style="thin">
        <color indexed="64"/>
      </bottom>
      <diagonal/>
    </border>
    <border>
      <left style="thin">
        <color indexed="64"/>
      </left>
      <right/>
      <top style="medium">
        <color auto="1"/>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style="thin">
        <color indexed="8"/>
      </bottom>
      <diagonal/>
    </border>
    <border>
      <left/>
      <right style="medium">
        <color indexed="8"/>
      </right>
      <top/>
      <bottom style="thin">
        <color indexed="64"/>
      </bottom>
      <diagonal/>
    </border>
    <border>
      <left style="medium">
        <color indexed="8"/>
      </left>
      <right/>
      <top/>
      <bottom style="thin">
        <color indexed="64"/>
      </bottom>
      <diagonal/>
    </border>
    <border>
      <left style="medium">
        <color indexed="8"/>
      </left>
      <right style="thin">
        <color indexed="8"/>
      </right>
      <top style="medium">
        <color indexed="8"/>
      </top>
      <bottom style="thin">
        <color indexed="8"/>
      </bottom>
      <diagonal/>
    </border>
    <border>
      <left style="medium">
        <color auto="1"/>
      </left>
      <right/>
      <top/>
      <bottom style="thin">
        <color indexed="64"/>
      </bottom>
      <diagonal/>
    </border>
    <border>
      <left style="medium">
        <color auto="1"/>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auto="1"/>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style="thin">
        <color indexed="8"/>
      </bottom>
      <diagonal/>
    </border>
    <border>
      <left style="thin">
        <color indexed="8"/>
      </left>
      <right/>
      <top style="medium">
        <color indexed="64"/>
      </top>
      <bottom/>
      <diagonal/>
    </border>
    <border>
      <left style="medium">
        <color indexed="64"/>
      </left>
      <right/>
      <top/>
      <bottom style="medium">
        <color indexed="8"/>
      </bottom>
      <diagonal/>
    </border>
    <border>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top style="medium">
        <color auto="1"/>
      </top>
      <bottom style="thin">
        <color indexed="64"/>
      </bottom>
      <diagonal/>
    </border>
    <border>
      <left style="medium">
        <color indexed="64"/>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64"/>
      </bottom>
      <diagonal style="thin">
        <color indexed="8"/>
      </diagonal>
    </border>
    <border diagonalDown="1">
      <left/>
      <right/>
      <top/>
      <bottom style="thin">
        <color indexed="64"/>
      </bottom>
      <diagonal style="thin">
        <color indexed="8"/>
      </diagonal>
    </border>
    <border diagonalDown="1">
      <left/>
      <right style="thin">
        <color indexed="8"/>
      </right>
      <top/>
      <bottom style="thin">
        <color indexed="64"/>
      </bottom>
      <diagonal style="thin">
        <color indexed="8"/>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4"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4" fillId="0" borderId="0" applyFill="0" applyBorder="0" applyProtection="0">
      <alignment vertical="center"/>
    </xf>
    <xf numFmtId="38" fontId="24"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1200">
    <xf numFmtId="0" fontId="0" fillId="0" borderId="0" xfId="0">
      <alignment vertical="center"/>
    </xf>
    <xf numFmtId="0" fontId="0" fillId="0" borderId="0" xfId="0" applyFont="1" applyBorder="1" applyAlignment="1">
      <alignment vertical="center"/>
    </xf>
    <xf numFmtId="176"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2" fontId="0" fillId="0" borderId="0" xfId="0" applyNumberFormat="1" applyFont="1" applyBorder="1" applyAlignment="1">
      <alignment horizontal="right" vertical="center"/>
    </xf>
    <xf numFmtId="0" fontId="0" fillId="0" borderId="0" xfId="0" applyFont="1" applyFill="1" applyAlignment="1">
      <alignment vertical="center"/>
    </xf>
    <xf numFmtId="0" fontId="0" fillId="0" borderId="1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lignment vertical="center"/>
    </xf>
    <xf numFmtId="0" fontId="0" fillId="0" borderId="21" xfId="0" applyFont="1" applyFill="1" applyBorder="1" applyAlignment="1">
      <alignment vertical="center"/>
    </xf>
    <xf numFmtId="179" fontId="0" fillId="0" borderId="0" xfId="0" applyNumberFormat="1" applyFont="1" applyFill="1" applyBorder="1" applyAlignment="1">
      <alignment vertical="center"/>
    </xf>
    <xf numFmtId="182" fontId="29" fillId="0" borderId="0" xfId="0" applyNumberFormat="1"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center"/>
    </xf>
    <xf numFmtId="0" fontId="21" fillId="0" borderId="0" xfId="0" applyFont="1" applyFill="1" applyAlignment="1">
      <alignment vertical="center"/>
    </xf>
    <xf numFmtId="183" fontId="0" fillId="0" borderId="0" xfId="0" applyNumberFormat="1" applyFont="1" applyFill="1" applyAlignment="1">
      <alignment vertical="center"/>
    </xf>
    <xf numFmtId="187" fontId="0" fillId="0" borderId="0" xfId="0" applyNumberFormat="1" applyFont="1" applyFill="1" applyAlignment="1">
      <alignment vertical="center"/>
    </xf>
    <xf numFmtId="0" fontId="25" fillId="0" borderId="0" xfId="0" applyFont="1" applyFill="1" applyAlignment="1">
      <alignment vertical="center"/>
    </xf>
    <xf numFmtId="0" fontId="27" fillId="0" borderId="0" xfId="0" applyFont="1" applyFill="1" applyAlignment="1">
      <alignment vertical="center"/>
    </xf>
    <xf numFmtId="0" fontId="0" fillId="0" borderId="24" xfId="0" applyFont="1" applyFill="1" applyBorder="1">
      <alignment vertical="center"/>
    </xf>
    <xf numFmtId="0" fontId="0" fillId="0" borderId="14" xfId="0" applyFont="1" applyFill="1" applyBorder="1">
      <alignment vertical="center"/>
    </xf>
    <xf numFmtId="0" fontId="21" fillId="0" borderId="0" xfId="0" applyFont="1" applyFill="1">
      <alignment vertical="center"/>
    </xf>
    <xf numFmtId="0" fontId="21" fillId="0" borderId="0" xfId="0" applyFont="1" applyFill="1" applyBorder="1" applyAlignment="1">
      <alignment horizontal="right" vertical="center"/>
    </xf>
    <xf numFmtId="0" fontId="0" fillId="0" borderId="32" xfId="0" applyFont="1" applyFill="1" applyBorder="1" applyAlignment="1">
      <alignment vertical="center"/>
    </xf>
    <xf numFmtId="0" fontId="0" fillId="0" borderId="0" xfId="0" applyFont="1" applyFill="1" applyBorder="1" applyAlignment="1">
      <alignment horizontal="justify" vertical="center"/>
    </xf>
    <xf numFmtId="0" fontId="22" fillId="0" borderId="0" xfId="0" applyFont="1" applyFill="1" applyAlignment="1">
      <alignment vertical="center"/>
    </xf>
    <xf numFmtId="0" fontId="0" fillId="0" borderId="48" xfId="0" applyFont="1" applyFill="1" applyBorder="1" applyAlignment="1">
      <alignment horizontal="center" vertical="center"/>
    </xf>
    <xf numFmtId="0" fontId="0" fillId="0" borderId="29" xfId="0" applyFont="1" applyFill="1" applyBorder="1" applyAlignment="1">
      <alignment vertical="center"/>
    </xf>
    <xf numFmtId="0" fontId="0" fillId="0" borderId="49" xfId="0" applyFont="1" applyFill="1" applyBorder="1" applyAlignment="1">
      <alignment horizontal="center" vertical="center"/>
    </xf>
    <xf numFmtId="179" fontId="0" fillId="0" borderId="0" xfId="0" applyNumberFormat="1" applyFont="1" applyFill="1" applyAlignment="1">
      <alignment vertical="center"/>
    </xf>
    <xf numFmtId="0" fontId="25" fillId="0" borderId="0" xfId="0" applyFont="1" applyFill="1">
      <alignment vertical="center"/>
    </xf>
    <xf numFmtId="197" fontId="0" fillId="0" borderId="0" xfId="0" applyNumberFormat="1" applyFont="1" applyFill="1" applyBorder="1" applyAlignment="1">
      <alignment vertical="center"/>
    </xf>
    <xf numFmtId="0" fontId="25" fillId="0" borderId="0" xfId="0" applyFont="1" applyFill="1" applyBorder="1" applyAlignment="1">
      <alignment horizontal="justify" vertical="center"/>
    </xf>
    <xf numFmtId="0" fontId="25" fillId="0" borderId="0" xfId="0" applyFont="1" applyFill="1" applyBorder="1" applyAlignment="1">
      <alignment vertical="center"/>
    </xf>
    <xf numFmtId="0" fontId="25" fillId="0" borderId="0" xfId="0" applyFont="1" applyFill="1" applyAlignment="1">
      <alignment vertical="top" wrapText="1"/>
    </xf>
    <xf numFmtId="0" fontId="25" fillId="0" borderId="0" xfId="0" applyFont="1" applyFill="1" applyAlignment="1">
      <alignment vertical="top"/>
    </xf>
    <xf numFmtId="0" fontId="25" fillId="0" borderId="35" xfId="0" applyFont="1" applyFill="1" applyBorder="1" applyAlignment="1">
      <alignment horizontal="center" vertical="center"/>
    </xf>
    <xf numFmtId="0" fontId="28" fillId="0" borderId="69" xfId="0" applyFont="1" applyFill="1" applyBorder="1" applyAlignment="1">
      <alignment horizontal="center" vertical="center"/>
    </xf>
    <xf numFmtId="0" fontId="25" fillId="0" borderId="70" xfId="0" applyFont="1" applyFill="1" applyBorder="1" applyAlignment="1">
      <alignment horizontal="center" vertical="center"/>
    </xf>
    <xf numFmtId="0" fontId="25" fillId="0" borderId="51" xfId="0" applyFont="1" applyFill="1" applyBorder="1" applyAlignment="1">
      <alignment horizontal="center" vertical="center"/>
    </xf>
    <xf numFmtId="0" fontId="25" fillId="0" borderId="71" xfId="0" applyFont="1" applyFill="1" applyBorder="1" applyAlignment="1">
      <alignment horizontal="center" vertical="center"/>
    </xf>
    <xf numFmtId="182" fontId="25" fillId="0" borderId="0" xfId="0" applyNumberFormat="1" applyFont="1" applyFill="1" applyAlignment="1">
      <alignment vertical="center"/>
    </xf>
    <xf numFmtId="182" fontId="25" fillId="0" borderId="0" xfId="0" applyNumberFormat="1" applyFont="1" applyFill="1" applyBorder="1" applyAlignment="1">
      <alignment horizontal="center" vertical="center"/>
    </xf>
    <xf numFmtId="0" fontId="33" fillId="0" borderId="0" xfId="0" applyFont="1" applyFill="1" applyAlignment="1">
      <alignment vertical="center"/>
    </xf>
    <xf numFmtId="0" fontId="33" fillId="0" borderId="0" xfId="0" applyFont="1" applyFill="1">
      <alignment vertical="center"/>
    </xf>
    <xf numFmtId="0" fontId="33" fillId="0" borderId="0" xfId="0" applyFont="1" applyFill="1" applyAlignment="1">
      <alignment horizontal="right" vertical="center"/>
    </xf>
    <xf numFmtId="0" fontId="33" fillId="0" borderId="0" xfId="0" applyFont="1" applyFill="1" applyBorder="1">
      <alignment vertical="center"/>
    </xf>
    <xf numFmtId="0" fontId="33" fillId="0" borderId="25" xfId="0" applyFont="1" applyFill="1" applyBorder="1" applyAlignment="1">
      <alignment horizontal="center" vertical="center"/>
    </xf>
    <xf numFmtId="0" fontId="34" fillId="0" borderId="34" xfId="0" applyFont="1" applyFill="1" applyBorder="1" applyAlignment="1">
      <alignment horizontal="center" vertical="center" shrinkToFit="1"/>
    </xf>
    <xf numFmtId="0" fontId="33" fillId="0" borderId="34"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3" fillId="0" borderId="25" xfId="0" applyFont="1" applyFill="1" applyBorder="1" applyAlignment="1">
      <alignment horizontal="center" vertical="center" shrinkToFit="1"/>
    </xf>
    <xf numFmtId="0" fontId="33" fillId="0" borderId="52" xfId="0" applyFont="1" applyFill="1" applyBorder="1" applyAlignment="1">
      <alignment horizontal="center" vertical="center" shrinkToFit="1"/>
    </xf>
    <xf numFmtId="0" fontId="33" fillId="0" borderId="10" xfId="0" applyFont="1" applyFill="1" applyBorder="1" applyAlignment="1">
      <alignment horizontal="right" vertical="center"/>
    </xf>
    <xf numFmtId="0" fontId="33" fillId="0" borderId="42" xfId="0" applyFont="1" applyFill="1" applyBorder="1">
      <alignment vertical="center"/>
    </xf>
    <xf numFmtId="0" fontId="33" fillId="0" borderId="16" xfId="0" applyFont="1" applyFill="1" applyBorder="1" applyAlignment="1">
      <alignment horizontal="justify" vertical="center"/>
    </xf>
    <xf numFmtId="183" fontId="33" fillId="0" borderId="15" xfId="0" applyNumberFormat="1" applyFont="1" applyFill="1" applyBorder="1">
      <alignment vertical="center"/>
    </xf>
    <xf numFmtId="183" fontId="33" fillId="0" borderId="0" xfId="0" applyNumberFormat="1" applyFont="1" applyFill="1" applyBorder="1">
      <alignment vertical="center"/>
    </xf>
    <xf numFmtId="0" fontId="34" fillId="0" borderId="16" xfId="0" applyFont="1" applyFill="1" applyBorder="1" applyAlignment="1">
      <alignment horizontal="justify" vertical="center"/>
    </xf>
    <xf numFmtId="0" fontId="33" fillId="0" borderId="45" xfId="0" applyFont="1" applyFill="1" applyBorder="1">
      <alignment vertical="center"/>
    </xf>
    <xf numFmtId="0" fontId="33" fillId="0" borderId="54" xfId="0" applyFont="1" applyFill="1" applyBorder="1" applyAlignment="1">
      <alignment horizontal="justify" vertical="center"/>
    </xf>
    <xf numFmtId="0" fontId="33" fillId="0" borderId="29" xfId="0" applyFont="1" applyFill="1" applyBorder="1" applyAlignment="1">
      <alignment horizontal="center" vertical="center" wrapText="1"/>
    </xf>
    <xf numFmtId="186" fontId="33" fillId="0" borderId="0" xfId="0" applyNumberFormat="1" applyFont="1" applyFill="1">
      <alignment vertical="center"/>
    </xf>
    <xf numFmtId="0" fontId="0" fillId="0" borderId="68" xfId="0" applyFont="1" applyFill="1" applyBorder="1" applyAlignment="1">
      <alignment vertical="center"/>
    </xf>
    <xf numFmtId="0" fontId="0" fillId="0" borderId="28" xfId="0" applyFont="1" applyFill="1" applyBorder="1" applyAlignment="1">
      <alignment vertical="center"/>
    </xf>
    <xf numFmtId="0" fontId="0" fillId="0" borderId="41" xfId="0" applyFont="1" applyFill="1" applyBorder="1" applyAlignment="1">
      <alignment vertical="center"/>
    </xf>
    <xf numFmtId="0" fontId="0" fillId="0" borderId="13" xfId="0" applyFont="1" applyFill="1" applyBorder="1" applyAlignment="1">
      <alignment vertical="center"/>
    </xf>
    <xf numFmtId="183" fontId="0" fillId="0" borderId="20" xfId="0" applyNumberFormat="1" applyFont="1" applyFill="1" applyBorder="1" applyAlignment="1">
      <alignment horizontal="right" vertical="center"/>
    </xf>
    <xf numFmtId="0" fontId="0" fillId="0" borderId="50" xfId="0" applyFont="1" applyFill="1" applyBorder="1" applyAlignment="1">
      <alignment vertical="center"/>
    </xf>
    <xf numFmtId="0" fontId="0" fillId="0" borderId="40" xfId="0" applyFont="1" applyFill="1" applyBorder="1" applyAlignment="1">
      <alignment vertical="center"/>
    </xf>
    <xf numFmtId="0" fontId="0" fillId="0" borderId="51" xfId="0" applyFont="1" applyFill="1" applyBorder="1" applyAlignment="1">
      <alignment vertical="center"/>
    </xf>
    <xf numFmtId="3" fontId="0" fillId="0" borderId="0" xfId="0" applyNumberFormat="1" applyFont="1" applyFill="1" applyBorder="1" applyAlignment="1">
      <alignment horizontal="right" vertical="center"/>
    </xf>
    <xf numFmtId="0" fontId="33" fillId="0" borderId="0" xfId="0" applyFont="1" applyFill="1" applyAlignment="1">
      <alignment horizontal="center" vertical="center"/>
    </xf>
    <xf numFmtId="0" fontId="33" fillId="0" borderId="12" xfId="0" applyFont="1" applyFill="1" applyBorder="1" applyAlignment="1">
      <alignment horizontal="center" vertical="center" shrinkToFit="1"/>
    </xf>
    <xf numFmtId="182" fontId="25" fillId="0" borderId="0" xfId="0" applyNumberFormat="1" applyFont="1" applyFill="1" applyAlignment="1">
      <alignment horizontal="left" vertical="center"/>
    </xf>
    <xf numFmtId="182" fontId="25" fillId="0" borderId="33"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Alignment="1">
      <alignment horizontal="left" vertical="center"/>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2" xfId="0" applyNumberFormat="1" applyFont="1" applyFill="1" applyBorder="1" applyAlignment="1">
      <alignment horizontal="center" vertical="center"/>
    </xf>
    <xf numFmtId="0" fontId="25" fillId="0" borderId="17" xfId="0" applyNumberFormat="1" applyFont="1" applyFill="1" applyBorder="1" applyAlignment="1">
      <alignment horizontal="center" vertical="center"/>
    </xf>
    <xf numFmtId="0" fontId="0" fillId="0" borderId="0" xfId="0" applyFont="1">
      <alignment vertical="center"/>
    </xf>
    <xf numFmtId="0" fontId="0" fillId="0" borderId="36" xfId="0" applyFont="1" applyFill="1" applyBorder="1" applyAlignment="1">
      <alignment vertical="center"/>
    </xf>
    <xf numFmtId="183" fontId="0" fillId="0" borderId="0" xfId="0" applyNumberFormat="1" applyFont="1" applyFill="1" applyBorder="1" applyAlignment="1">
      <alignment horizontal="center" vertical="center"/>
    </xf>
    <xf numFmtId="41" fontId="0" fillId="0" borderId="0" xfId="0" applyNumberFormat="1" applyFont="1" applyFill="1" applyBorder="1" applyAlignment="1">
      <alignment vertical="center"/>
    </xf>
    <xf numFmtId="0" fontId="33" fillId="0" borderId="13" xfId="0" applyFont="1" applyFill="1" applyBorder="1" applyAlignment="1">
      <alignment horizontal="center" vertical="center"/>
    </xf>
    <xf numFmtId="0" fontId="0" fillId="0" borderId="0" xfId="0" applyFont="1" applyAlignment="1">
      <alignment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pplyAlignment="1">
      <alignment horizontal="left" vertical="center"/>
    </xf>
    <xf numFmtId="0" fontId="0" fillId="0" borderId="0" xfId="0" applyAlignment="1">
      <alignment horizontal="center" vertical="center"/>
    </xf>
    <xf numFmtId="0" fontId="33" fillId="0" borderId="0" xfId="0" applyFont="1" applyFill="1" applyBorder="1" applyAlignment="1">
      <alignment vertical="center"/>
    </xf>
    <xf numFmtId="181" fontId="0" fillId="0" borderId="0" xfId="0" applyNumberFormat="1" applyFont="1" applyFill="1" applyBorder="1" applyAlignment="1">
      <alignment vertical="center"/>
    </xf>
    <xf numFmtId="0" fontId="0" fillId="0" borderId="24" xfId="0" applyFont="1" applyFill="1" applyBorder="1" applyAlignment="1">
      <alignment vertical="center"/>
    </xf>
    <xf numFmtId="0" fontId="25" fillId="0" borderId="55" xfId="0" applyFont="1" applyFill="1" applyBorder="1" applyAlignment="1">
      <alignment horizontal="center" vertical="center"/>
    </xf>
    <xf numFmtId="0" fontId="25" fillId="0" borderId="52" xfId="0" applyFont="1" applyFill="1" applyBorder="1" applyAlignment="1">
      <alignment horizontal="center" vertical="center"/>
    </xf>
    <xf numFmtId="0" fontId="25" fillId="0" borderId="37"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0" fillId="0" borderId="138" xfId="0" applyFont="1" applyFill="1" applyBorder="1" applyAlignment="1">
      <alignment vertical="center"/>
    </xf>
    <xf numFmtId="189" fontId="0" fillId="0" borderId="0" xfId="0" applyNumberFormat="1" applyFont="1" applyFill="1" applyBorder="1" applyAlignment="1">
      <alignment horizontal="right" vertical="center"/>
    </xf>
    <xf numFmtId="0" fontId="0" fillId="0" borderId="16" xfId="0" applyFont="1" applyFill="1" applyBorder="1" applyAlignment="1">
      <alignment vertical="center"/>
    </xf>
    <xf numFmtId="0" fontId="0" fillId="0" borderId="16" xfId="0" applyFont="1" applyFill="1" applyBorder="1" applyAlignment="1">
      <alignment vertical="center" shrinkToFit="1"/>
    </xf>
    <xf numFmtId="189" fontId="0" fillId="0" borderId="136" xfId="0" applyNumberFormat="1" applyFont="1" applyFill="1" applyBorder="1" applyAlignment="1">
      <alignment horizontal="right" vertical="center"/>
    </xf>
    <xf numFmtId="184" fontId="0" fillId="0" borderId="14"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189" fontId="0" fillId="0" borderId="120" xfId="0" applyNumberFormat="1" applyFont="1" applyFill="1" applyBorder="1" applyAlignment="1">
      <alignment horizontal="right" vertical="center"/>
    </xf>
    <xf numFmtId="179" fontId="0" fillId="0" borderId="15" xfId="0" applyNumberFormat="1" applyFont="1" applyFill="1" applyBorder="1" applyAlignment="1">
      <alignment vertical="center"/>
    </xf>
    <xf numFmtId="179" fontId="0" fillId="0" borderId="136" xfId="0" applyNumberFormat="1" applyFont="1" applyFill="1" applyBorder="1" applyAlignment="1">
      <alignment vertical="center"/>
    </xf>
    <xf numFmtId="183" fontId="0" fillId="0" borderId="15" xfId="0" applyNumberFormat="1" applyFont="1" applyFill="1" applyBorder="1">
      <alignment vertical="center"/>
    </xf>
    <xf numFmtId="183" fontId="0" fillId="0" borderId="0" xfId="0" applyNumberFormat="1" applyFont="1" applyFill="1" applyBorder="1">
      <alignment vertical="center"/>
    </xf>
    <xf numFmtId="188" fontId="33" fillId="0" borderId="165" xfId="0" applyNumberFormat="1" applyFont="1" applyFill="1" applyBorder="1">
      <alignment vertical="center"/>
    </xf>
    <xf numFmtId="188" fontId="0" fillId="0" borderId="165" xfId="0" applyNumberFormat="1" applyFont="1" applyFill="1" applyBorder="1">
      <alignment vertical="center"/>
    </xf>
    <xf numFmtId="184" fontId="33" fillId="0" borderId="0" xfId="0" applyNumberFormat="1" applyFont="1" applyFill="1" applyBorder="1" applyAlignment="1">
      <alignment horizontal="right" vertical="center" shrinkToFit="1"/>
    </xf>
    <xf numFmtId="184" fontId="33" fillId="0" borderId="14" xfId="0" applyNumberFormat="1" applyFont="1" applyFill="1" applyBorder="1" applyAlignment="1">
      <alignment horizontal="right" vertical="center"/>
    </xf>
    <xf numFmtId="0" fontId="0" fillId="0" borderId="0" xfId="0" applyNumberFormat="1" applyFont="1" applyFill="1" applyBorder="1" applyAlignment="1">
      <alignment horizontal="center" vertical="center"/>
    </xf>
    <xf numFmtId="0" fontId="0" fillId="0" borderId="138" xfId="0" applyFont="1" applyFill="1" applyBorder="1" applyAlignment="1">
      <alignment horizontal="right" vertical="center"/>
    </xf>
    <xf numFmtId="0" fontId="0" fillId="0" borderId="0" xfId="0" applyFont="1" applyFill="1" applyBorder="1" applyAlignment="1">
      <alignment vertical="center" shrinkToFit="1"/>
    </xf>
    <xf numFmtId="181" fontId="0" fillId="0" borderId="0" xfId="0" applyNumberFormat="1" applyFont="1" applyFill="1" applyBorder="1" applyAlignment="1">
      <alignment vertical="center" shrinkToFit="1"/>
    </xf>
    <xf numFmtId="177" fontId="0" fillId="0" borderId="0" xfId="0" applyNumberFormat="1" applyFont="1" applyFill="1" applyBorder="1" applyAlignment="1">
      <alignment vertical="center" shrinkToFit="1"/>
    </xf>
    <xf numFmtId="188" fontId="0" fillId="0" borderId="170" xfId="0" applyNumberFormat="1" applyFont="1" applyFill="1" applyBorder="1">
      <alignment vertical="center"/>
    </xf>
    <xf numFmtId="41"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4" fontId="33" fillId="0" borderId="0"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35" fillId="0" borderId="0" xfId="0" applyFont="1" applyFill="1" applyAlignment="1">
      <alignment vertical="center"/>
    </xf>
    <xf numFmtId="193" fontId="0" fillId="0" borderId="16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0" fontId="35" fillId="0" borderId="0" xfId="0" applyFont="1" applyFill="1">
      <alignment vertical="center"/>
    </xf>
    <xf numFmtId="182" fontId="0" fillId="0" borderId="0" xfId="0" applyNumberFormat="1" applyFont="1" applyFill="1" applyAlignment="1">
      <alignment vertical="center"/>
    </xf>
    <xf numFmtId="0" fontId="0" fillId="0" borderId="39" xfId="0" applyFont="1" applyFill="1" applyBorder="1" applyAlignment="1">
      <alignment vertical="center" shrinkToFit="1"/>
    </xf>
    <xf numFmtId="49" fontId="0" fillId="0" borderId="25" xfId="0" applyNumberFormat="1" applyFont="1" applyFill="1" applyBorder="1" applyAlignment="1">
      <alignment horizontal="center" vertical="center"/>
    </xf>
    <xf numFmtId="49" fontId="0" fillId="0" borderId="25" xfId="0" applyNumberFormat="1" applyFont="1" applyFill="1" applyBorder="1" applyAlignment="1">
      <alignment vertical="center"/>
    </xf>
    <xf numFmtId="49" fontId="0" fillId="0" borderId="26" xfId="0" applyNumberFormat="1" applyFont="1" applyFill="1" applyBorder="1" applyAlignment="1">
      <alignment vertical="center"/>
    </xf>
    <xf numFmtId="204" fontId="0" fillId="0" borderId="14" xfId="0" applyNumberFormat="1" applyFont="1" applyFill="1" applyBorder="1" applyAlignment="1">
      <alignment vertical="center"/>
    </xf>
    <xf numFmtId="204" fontId="0" fillId="0" borderId="0" xfId="0" applyNumberFormat="1" applyFont="1" applyFill="1" applyBorder="1" applyAlignment="1">
      <alignment vertical="center"/>
    </xf>
    <xf numFmtId="0" fontId="0" fillId="0" borderId="37" xfId="0" applyFont="1" applyFill="1" applyBorder="1" applyAlignment="1">
      <alignment horizontal="center" vertical="center"/>
    </xf>
    <xf numFmtId="182" fontId="33" fillId="0" borderId="72" xfId="0" applyNumberFormat="1" applyFont="1" applyFill="1" applyBorder="1" applyAlignment="1">
      <alignment horizontal="right" vertical="center"/>
    </xf>
    <xf numFmtId="182" fontId="25" fillId="0" borderId="72" xfId="0" applyNumberFormat="1" applyFont="1" applyFill="1" applyBorder="1" applyAlignment="1">
      <alignment horizontal="right" vertical="center"/>
    </xf>
    <xf numFmtId="182" fontId="0" fillId="0" borderId="72" xfId="0" applyNumberFormat="1" applyFont="1" applyFill="1" applyBorder="1" applyAlignment="1">
      <alignment horizontal="right" vertical="center"/>
    </xf>
    <xf numFmtId="0" fontId="35" fillId="0" borderId="0" xfId="0" applyFont="1" applyFill="1" applyBorder="1" applyAlignment="1">
      <alignment vertical="center"/>
    </xf>
    <xf numFmtId="184" fontId="35" fillId="0" borderId="0" xfId="0" applyNumberFormat="1" applyFont="1" applyFill="1" applyBorder="1" applyAlignment="1">
      <alignment vertical="center"/>
    </xf>
    <xf numFmtId="184" fontId="33" fillId="0" borderId="136" xfId="0" applyNumberFormat="1" applyFont="1" applyFill="1" applyBorder="1" applyAlignment="1">
      <alignment horizontal="right" vertical="center" shrinkToFit="1"/>
    </xf>
    <xf numFmtId="184" fontId="33" fillId="0" borderId="136" xfId="0" applyNumberFormat="1" applyFont="1" applyFill="1" applyBorder="1" applyAlignment="1">
      <alignment horizontal="right" vertical="center"/>
    </xf>
    <xf numFmtId="0" fontId="25" fillId="0" borderId="170" xfId="0" applyFont="1" applyFill="1" applyBorder="1" applyAlignment="1">
      <alignment vertical="center"/>
    </xf>
    <xf numFmtId="0" fontId="38" fillId="0" borderId="0" xfId="0" applyFont="1" applyFill="1" applyBorder="1" applyAlignment="1">
      <alignment horizontal="left" vertical="center"/>
    </xf>
    <xf numFmtId="0" fontId="35" fillId="0" borderId="0" xfId="0" applyFont="1" applyFill="1" applyBorder="1" applyAlignment="1">
      <alignment horizontal="right" vertical="center"/>
    </xf>
    <xf numFmtId="0" fontId="39" fillId="0" borderId="0" xfId="0" applyFont="1" applyFill="1" applyBorder="1" applyAlignment="1">
      <alignment vertical="center"/>
    </xf>
    <xf numFmtId="0" fontId="39" fillId="0" borderId="0" xfId="0" applyFont="1" applyFill="1" applyBorder="1" applyAlignment="1">
      <alignment horizontal="left" vertical="top" wrapText="1"/>
    </xf>
    <xf numFmtId="0" fontId="35" fillId="0" borderId="0" xfId="0" applyFont="1" applyFill="1" applyBorder="1" applyAlignment="1">
      <alignment horizontal="left" vertical="center" wrapText="1"/>
    </xf>
    <xf numFmtId="0" fontId="39" fillId="0" borderId="0" xfId="0" applyFont="1" applyFill="1" applyBorder="1" applyAlignment="1">
      <alignment horizontal="right" vertical="center"/>
    </xf>
    <xf numFmtId="182" fontId="39" fillId="0" borderId="0" xfId="0" applyNumberFormat="1" applyFont="1" applyFill="1" applyBorder="1" applyAlignment="1">
      <alignment horizontal="right" vertical="center"/>
    </xf>
    <xf numFmtId="182" fontId="40" fillId="0" borderId="0" xfId="0" applyNumberFormat="1" applyFont="1" applyFill="1" applyBorder="1" applyAlignment="1">
      <alignment vertical="center"/>
    </xf>
    <xf numFmtId="182" fontId="37" fillId="0" borderId="0" xfId="0" applyNumberFormat="1" applyFont="1" applyFill="1" applyAlignment="1">
      <alignment vertical="center"/>
    </xf>
    <xf numFmtId="182" fontId="35" fillId="0" borderId="0" xfId="0" applyNumberFormat="1" applyFont="1" applyFill="1" applyBorder="1" applyAlignment="1">
      <alignment horizontal="right" vertical="center"/>
    </xf>
    <xf numFmtId="0" fontId="18" fillId="0" borderId="0" xfId="0" applyFont="1" applyAlignment="1">
      <alignment vertical="center"/>
    </xf>
    <xf numFmtId="37" fontId="0" fillId="0" borderId="72" xfId="0" applyNumberFormat="1" applyFont="1" applyFill="1" applyBorder="1" applyAlignment="1">
      <alignment horizontal="right" vertical="center"/>
    </xf>
    <xf numFmtId="0" fontId="18" fillId="0" borderId="0" xfId="0" applyFont="1" applyFill="1" applyBorder="1" applyAlignment="1">
      <alignment vertical="center"/>
    </xf>
    <xf numFmtId="193" fontId="35" fillId="0" borderId="0" xfId="0" applyNumberFormat="1" applyFont="1" applyFill="1" applyBorder="1" applyAlignment="1">
      <alignment vertical="center"/>
    </xf>
    <xf numFmtId="0" fontId="18" fillId="0" borderId="251" xfId="0" applyFont="1" applyFill="1" applyBorder="1" applyAlignment="1">
      <alignment horizontal="center" vertical="center"/>
    </xf>
    <xf numFmtId="0" fontId="0" fillId="0" borderId="251" xfId="0" applyFont="1" applyFill="1" applyBorder="1" applyAlignment="1">
      <alignment horizontal="center" vertical="center"/>
    </xf>
    <xf numFmtId="0" fontId="0" fillId="0" borderId="203" xfId="0" applyFont="1" applyFill="1" applyBorder="1" applyAlignment="1">
      <alignment vertical="center"/>
    </xf>
    <xf numFmtId="0" fontId="0" fillId="0" borderId="239" xfId="0" applyFont="1" applyFill="1" applyBorder="1" applyAlignment="1">
      <alignment vertical="center"/>
    </xf>
    <xf numFmtId="0" fontId="0" fillId="0" borderId="168" xfId="0" applyFont="1" applyFill="1" applyBorder="1" applyAlignment="1">
      <alignment vertical="center"/>
    </xf>
    <xf numFmtId="0" fontId="0" fillId="0" borderId="232" xfId="0" applyFont="1" applyFill="1" applyBorder="1" applyAlignment="1">
      <alignment vertical="center"/>
    </xf>
    <xf numFmtId="185" fontId="0" fillId="0" borderId="0" xfId="0" applyNumberFormat="1" applyFont="1" applyFill="1" applyBorder="1" applyAlignment="1">
      <alignment vertical="center"/>
    </xf>
    <xf numFmtId="193" fontId="0" fillId="0" borderId="0" xfId="0" applyNumberFormat="1" applyFont="1" applyFill="1" applyBorder="1" applyAlignment="1">
      <alignment horizontal="righ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25" fillId="0" borderId="33" xfId="0" applyFont="1" applyFill="1" applyBorder="1" applyAlignment="1">
      <alignment horizontal="right" vertical="center"/>
    </xf>
    <xf numFmtId="189" fontId="0" fillId="0" borderId="14" xfId="0" applyNumberFormat="1" applyFont="1" applyFill="1" applyBorder="1" applyAlignment="1">
      <alignment horizontal="center" vertical="center"/>
    </xf>
    <xf numFmtId="0" fontId="25" fillId="0" borderId="33" xfId="0" applyFont="1" applyFill="1" applyBorder="1" applyAlignment="1">
      <alignment vertical="center"/>
    </xf>
    <xf numFmtId="179" fontId="0" fillId="0" borderId="136" xfId="0" applyNumberFormat="1" applyFont="1" applyFill="1" applyBorder="1" applyAlignment="1">
      <alignment horizontal="right" vertical="center"/>
    </xf>
    <xf numFmtId="0" fontId="35" fillId="0" borderId="0" xfId="0" applyFont="1" applyFill="1" applyBorder="1" applyAlignment="1">
      <alignment horizontal="center" vertical="center"/>
    </xf>
    <xf numFmtId="0" fontId="0" fillId="0" borderId="143" xfId="0" applyFont="1" applyFill="1" applyBorder="1" applyAlignment="1">
      <alignment vertical="center"/>
    </xf>
    <xf numFmtId="0" fontId="0" fillId="0" borderId="125" xfId="0" applyFont="1" applyFill="1" applyBorder="1" applyAlignment="1">
      <alignment vertical="center"/>
    </xf>
    <xf numFmtId="0" fontId="25" fillId="0" borderId="199" xfId="0" applyFont="1" applyFill="1" applyBorder="1" applyAlignment="1">
      <alignment vertical="center"/>
    </xf>
    <xf numFmtId="0" fontId="25" fillId="0" borderId="143" xfId="0" applyFont="1" applyFill="1" applyBorder="1" applyAlignment="1">
      <alignment vertical="center"/>
    </xf>
    <xf numFmtId="0" fontId="25" fillId="0" borderId="25" xfId="0" applyFont="1" applyFill="1" applyBorder="1" applyAlignment="1">
      <alignment vertical="center"/>
    </xf>
    <xf numFmtId="0" fontId="35" fillId="0" borderId="143" xfId="0" applyFont="1" applyFill="1" applyBorder="1" applyAlignment="1">
      <alignment horizontal="left" vertical="center" wrapText="1"/>
    </xf>
    <xf numFmtId="0" fontId="35" fillId="0" borderId="143" xfId="0" applyFont="1" applyFill="1" applyBorder="1" applyAlignment="1">
      <alignment vertical="center"/>
    </xf>
    <xf numFmtId="0" fontId="35" fillId="0" borderId="143"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286" xfId="0" applyFont="1" applyFill="1" applyBorder="1" applyAlignment="1">
      <alignment vertical="center"/>
    </xf>
    <xf numFmtId="0" fontId="18" fillId="0" borderId="288" xfId="0" applyFont="1" applyFill="1" applyBorder="1" applyAlignment="1">
      <alignment vertical="center"/>
    </xf>
    <xf numFmtId="187" fontId="0" fillId="0" borderId="0" xfId="0" applyNumberFormat="1" applyFont="1" applyFill="1" applyBorder="1" applyAlignment="1">
      <alignment vertical="center"/>
    </xf>
    <xf numFmtId="0" fontId="0" fillId="0" borderId="212" xfId="0" applyFont="1" applyFill="1" applyBorder="1" applyAlignment="1">
      <alignment vertical="center"/>
    </xf>
    <xf numFmtId="0" fontId="43" fillId="0" borderId="0" xfId="0" applyFont="1" applyFill="1" applyBorder="1" applyAlignment="1">
      <alignment vertical="center"/>
    </xf>
    <xf numFmtId="0" fontId="0" fillId="0" borderId="296" xfId="0" applyFont="1" applyFill="1" applyBorder="1" applyAlignment="1">
      <alignment vertical="center"/>
    </xf>
    <xf numFmtId="0" fontId="39" fillId="0" borderId="304" xfId="0" applyFont="1" applyFill="1" applyBorder="1" applyAlignment="1">
      <alignment horizontal="center" vertical="center"/>
    </xf>
    <xf numFmtId="0" fontId="25" fillId="0" borderId="19" xfId="0" applyFont="1" applyFill="1" applyBorder="1" applyAlignment="1">
      <alignment horizontal="center" vertical="center"/>
    </xf>
    <xf numFmtId="0" fontId="32" fillId="0" borderId="0" xfId="0" applyFont="1" applyFill="1" applyBorder="1" applyAlignment="1">
      <alignment vertical="center"/>
    </xf>
    <xf numFmtId="207" fontId="25" fillId="0" borderId="19" xfId="0" applyNumberFormat="1" applyFont="1" applyFill="1" applyBorder="1" applyAlignment="1">
      <alignment horizontal="center" vertical="center"/>
    </xf>
    <xf numFmtId="0" fontId="25" fillId="0" borderId="127" xfId="0" applyFont="1" applyFill="1" applyBorder="1" applyAlignment="1">
      <alignment horizontal="center" vertical="center"/>
    </xf>
    <xf numFmtId="207" fontId="25" fillId="0" borderId="14" xfId="0" applyNumberFormat="1" applyFont="1" applyFill="1" applyBorder="1" applyAlignment="1">
      <alignment horizontal="center" vertical="center" shrinkToFit="1"/>
    </xf>
    <xf numFmtId="207" fontId="0" fillId="0" borderId="14" xfId="0" applyNumberFormat="1" applyFont="1" applyFill="1" applyBorder="1" applyAlignment="1">
      <alignment horizontal="center" vertical="center" shrinkToFit="1"/>
    </xf>
    <xf numFmtId="41" fontId="25" fillId="0" borderId="14" xfId="0" applyNumberFormat="1" applyFont="1" applyFill="1" applyBorder="1" applyAlignment="1">
      <alignment vertical="center" shrinkToFit="1"/>
    </xf>
    <xf numFmtId="41" fontId="25" fillId="0" borderId="0" xfId="0" applyNumberFormat="1" applyFont="1" applyFill="1" applyBorder="1" applyAlignment="1">
      <alignment vertical="center" shrinkToFit="1"/>
    </xf>
    <xf numFmtId="41" fontId="25" fillId="0" borderId="0" xfId="0" applyNumberFormat="1" applyFont="1" applyFill="1" applyBorder="1" applyAlignment="1">
      <alignment vertical="center"/>
    </xf>
    <xf numFmtId="41" fontId="25" fillId="0" borderId="14" xfId="0" applyNumberFormat="1" applyFont="1" applyFill="1" applyBorder="1" applyAlignment="1">
      <alignment horizontal="center" vertical="center"/>
    </xf>
    <xf numFmtId="41" fontId="25" fillId="0" borderId="0" xfId="0" applyNumberFormat="1" applyFont="1" applyFill="1" applyBorder="1" applyAlignment="1">
      <alignment horizontal="center" vertical="center"/>
    </xf>
    <xf numFmtId="41" fontId="25" fillId="0" borderId="15" xfId="0" applyNumberFormat="1" applyFont="1" applyFill="1" applyBorder="1" applyAlignment="1">
      <alignment horizontal="center" vertical="center"/>
    </xf>
    <xf numFmtId="41" fontId="25" fillId="0" borderId="162" xfId="0" applyNumberFormat="1" applyFont="1" applyFill="1" applyBorder="1" applyAlignment="1">
      <alignment horizontal="center" vertical="center"/>
    </xf>
    <xf numFmtId="210" fontId="39" fillId="0" borderId="152" xfId="0" applyNumberFormat="1" applyFont="1" applyFill="1" applyBorder="1" applyAlignment="1">
      <alignment vertical="center"/>
    </xf>
    <xf numFmtId="210" fontId="39" fillId="0" borderId="67" xfId="0" applyNumberFormat="1" applyFont="1" applyFill="1" applyBorder="1" applyAlignment="1">
      <alignment vertical="center"/>
    </xf>
    <xf numFmtId="210" fontId="39" fillId="0" borderId="216" xfId="0" applyNumberFormat="1" applyFont="1" applyFill="1" applyBorder="1" applyAlignment="1">
      <alignment vertical="center"/>
    </xf>
    <xf numFmtId="201" fontId="0" fillId="0" borderId="203" xfId="0" applyNumberFormat="1" applyFont="1" applyFill="1" applyBorder="1" applyAlignment="1">
      <alignment horizontal="right" vertical="center"/>
    </xf>
    <xf numFmtId="0" fontId="0" fillId="0" borderId="37"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198" fontId="0" fillId="0" borderId="192" xfId="0" applyNumberFormat="1" applyFont="1" applyFill="1" applyBorder="1" applyAlignment="1">
      <alignment horizontal="center" vertical="center"/>
    </xf>
    <xf numFmtId="198" fontId="0" fillId="0" borderId="200" xfId="0" applyNumberFormat="1" applyFont="1" applyFill="1" applyBorder="1" applyAlignment="1">
      <alignment horizontal="center" vertical="center"/>
    </xf>
    <xf numFmtId="182" fontId="0" fillId="0" borderId="162" xfId="0" applyNumberFormat="1" applyFont="1" applyFill="1" applyBorder="1" applyAlignment="1">
      <alignment horizontal="right" vertical="center"/>
    </xf>
    <xf numFmtId="0" fontId="0" fillId="0" borderId="25" xfId="0" applyFont="1" applyFill="1" applyBorder="1" applyAlignment="1">
      <alignment vertical="center"/>
    </xf>
    <xf numFmtId="0" fontId="0" fillId="0" borderId="23" xfId="0" applyFont="1" applyFill="1" applyBorder="1" applyAlignment="1">
      <alignment horizontal="left" vertical="center"/>
    </xf>
    <xf numFmtId="184" fontId="0" fillId="0" borderId="136" xfId="0" applyNumberFormat="1" applyFont="1" applyFill="1" applyBorder="1" applyAlignment="1">
      <alignment horizontal="right" vertical="center"/>
    </xf>
    <xf numFmtId="0" fontId="0" fillId="0" borderId="295" xfId="0" applyFont="1" applyFill="1" applyBorder="1" applyAlignment="1">
      <alignment horizontal="distributed" vertical="center"/>
    </xf>
    <xf numFmtId="0" fontId="0" fillId="0" borderId="23" xfId="0" applyFont="1" applyFill="1" applyBorder="1" applyAlignment="1">
      <alignment horizontal="left" vertical="center" shrinkToFit="1"/>
    </xf>
    <xf numFmtId="189" fontId="0" fillId="0" borderId="14" xfId="0" applyNumberFormat="1" applyFont="1" applyFill="1" applyBorder="1" applyAlignment="1">
      <alignment vertical="center"/>
    </xf>
    <xf numFmtId="189" fontId="0" fillId="0" borderId="0" xfId="0" applyNumberFormat="1" applyFont="1" applyFill="1" applyBorder="1" applyAlignment="1">
      <alignment vertical="center"/>
    </xf>
    <xf numFmtId="200" fontId="0" fillId="0" borderId="15" xfId="0" applyNumberFormat="1" applyFont="1" applyFill="1" applyBorder="1" applyAlignment="1">
      <alignment vertical="center"/>
    </xf>
    <xf numFmtId="200" fontId="0" fillId="0" borderId="0" xfId="0" applyNumberFormat="1" applyFont="1" applyFill="1" applyBorder="1" applyAlignment="1">
      <alignment vertical="center"/>
    </xf>
    <xf numFmtId="186" fontId="0" fillId="0" borderId="0" xfId="0" applyNumberFormat="1" applyFont="1" applyFill="1" applyBorder="1" applyAlignment="1">
      <alignment vertical="center"/>
    </xf>
    <xf numFmtId="182" fontId="0" fillId="0" borderId="0" xfId="0" applyNumberFormat="1" applyFont="1" applyFill="1" applyBorder="1" applyAlignment="1" applyProtection="1">
      <alignment vertical="center"/>
    </xf>
    <xf numFmtId="186" fontId="0" fillId="0" borderId="0" xfId="0" applyNumberFormat="1" applyFont="1" applyFill="1" applyBorder="1" applyAlignment="1" applyProtection="1">
      <alignment vertical="center"/>
    </xf>
    <xf numFmtId="197" fontId="0" fillId="0" borderId="0" xfId="0" applyNumberFormat="1" applyFont="1" applyFill="1" applyBorder="1" applyAlignment="1">
      <alignment horizontal="center" vertical="center"/>
    </xf>
    <xf numFmtId="184" fontId="0" fillId="0" borderId="0" xfId="0" applyNumberFormat="1" applyFont="1" applyFill="1" applyBorder="1" applyAlignment="1">
      <alignment vertical="center"/>
    </xf>
    <xf numFmtId="182" fontId="35" fillId="0" borderId="0" xfId="0" applyNumberFormat="1" applyFont="1" applyFill="1" applyBorder="1" applyAlignment="1">
      <alignment vertical="center"/>
    </xf>
    <xf numFmtId="204" fontId="18" fillId="0" borderId="0" xfId="0" applyNumberFormat="1" applyFont="1" applyFill="1" applyBorder="1" applyAlignment="1">
      <alignment horizontal="right" vertical="center"/>
    </xf>
    <xf numFmtId="201" fontId="18"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shrinkToFit="1"/>
    </xf>
    <xf numFmtId="197" fontId="0" fillId="0" borderId="0" xfId="0" applyNumberFormat="1" applyFont="1" applyFill="1" applyBorder="1" applyAlignment="1">
      <alignment horizontal="right" vertical="center"/>
    </xf>
    <xf numFmtId="176" fontId="0" fillId="0" borderId="131" xfId="0" applyNumberFormat="1" applyFont="1" applyFill="1" applyBorder="1" applyAlignment="1">
      <alignment horizontal="right" vertical="center"/>
    </xf>
    <xf numFmtId="177" fontId="0" fillId="0" borderId="203" xfId="0" applyNumberFormat="1" applyFont="1" applyFill="1" applyBorder="1" applyAlignment="1">
      <alignment vertical="center" shrinkToFit="1"/>
    </xf>
    <xf numFmtId="38" fontId="24" fillId="0" borderId="0" xfId="33" applyFont="1" applyFill="1" applyBorder="1">
      <alignment vertical="center"/>
    </xf>
    <xf numFmtId="176" fontId="24" fillId="0" borderId="0" xfId="0" applyNumberFormat="1" applyFont="1" applyFill="1" applyBorder="1" applyAlignment="1">
      <alignment horizontal="right" vertical="center"/>
    </xf>
    <xf numFmtId="211" fontId="0" fillId="0" borderId="0" xfId="0" applyNumberFormat="1" applyFont="1" applyFill="1" applyBorder="1" applyAlignment="1">
      <alignment vertical="center" shrinkToFit="1"/>
    </xf>
    <xf numFmtId="0" fontId="0" fillId="0" borderId="304" xfId="0" applyFont="1" applyFill="1" applyBorder="1" applyAlignment="1">
      <alignment horizontal="center" vertical="center"/>
    </xf>
    <xf numFmtId="38" fontId="35" fillId="0" borderId="0" xfId="33" applyFont="1" applyFill="1" applyBorder="1" applyAlignment="1">
      <alignment vertical="center"/>
    </xf>
    <xf numFmtId="207" fontId="0" fillId="0" borderId="19" xfId="0" applyNumberFormat="1" applyFont="1" applyFill="1" applyBorder="1" applyAlignment="1">
      <alignment horizontal="center" vertical="center"/>
    </xf>
    <xf numFmtId="207" fontId="0" fillId="0" borderId="289" xfId="0" applyNumberFormat="1" applyFont="1" applyFill="1" applyBorder="1" applyAlignment="1">
      <alignment horizontal="center" vertical="center"/>
    </xf>
    <xf numFmtId="184" fontId="0" fillId="0" borderId="10" xfId="0" applyNumberFormat="1" applyFont="1" applyFill="1" applyBorder="1" applyAlignment="1">
      <alignment vertical="center"/>
    </xf>
    <xf numFmtId="207" fontId="0" fillId="0" borderId="283" xfId="0" applyNumberFormat="1" applyFont="1" applyFill="1" applyBorder="1" applyAlignment="1">
      <alignment horizontal="center" vertical="center"/>
    </xf>
    <xf numFmtId="0" fontId="25" fillId="0" borderId="127" xfId="0" applyNumberFormat="1" applyFont="1" applyFill="1" applyBorder="1" applyAlignment="1">
      <alignment horizontal="center" vertical="center"/>
    </xf>
    <xf numFmtId="0" fontId="25" fillId="0" borderId="14" xfId="0" applyNumberFormat="1" applyFont="1" applyFill="1" applyBorder="1" applyAlignment="1">
      <alignment horizontal="center" vertical="center" shrinkToFit="1"/>
    </xf>
    <xf numFmtId="0" fontId="0" fillId="0" borderId="14" xfId="0" applyNumberFormat="1" applyFont="1" applyFill="1" applyBorder="1" applyAlignment="1">
      <alignment horizontal="center" vertical="center" shrinkToFit="1"/>
    </xf>
    <xf numFmtId="0" fontId="0" fillId="0" borderId="139" xfId="0" applyNumberFormat="1" applyFont="1" applyFill="1" applyBorder="1" applyAlignment="1">
      <alignment horizontal="center" vertical="center"/>
    </xf>
    <xf numFmtId="0" fontId="25" fillId="0" borderId="38" xfId="0" applyNumberFormat="1" applyFont="1" applyFill="1" applyBorder="1" applyAlignment="1">
      <alignment horizontal="center" vertical="center" shrinkToFit="1"/>
    </xf>
    <xf numFmtId="182" fontId="0" fillId="0" borderId="183" xfId="0" applyNumberFormat="1" applyFont="1" applyFill="1" applyBorder="1" applyAlignment="1">
      <alignment horizontal="right" vertical="center"/>
    </xf>
    <xf numFmtId="0" fontId="0" fillId="0" borderId="126" xfId="0" applyFont="1" applyFill="1" applyBorder="1" applyAlignment="1">
      <alignment horizontal="distributed" vertical="center"/>
    </xf>
    <xf numFmtId="0" fontId="0" fillId="0" borderId="41" xfId="0" applyFont="1" applyFill="1" applyBorder="1" applyAlignment="1">
      <alignment horizontal="distributed" vertical="center"/>
    </xf>
    <xf numFmtId="0" fontId="0" fillId="0" borderId="56" xfId="0" applyFont="1" applyFill="1" applyBorder="1" applyAlignment="1">
      <alignment horizontal="distributed" vertical="center"/>
    </xf>
    <xf numFmtId="182" fontId="0" fillId="0" borderId="193" xfId="0" applyNumberFormat="1" applyFont="1" applyFill="1" applyBorder="1" applyAlignment="1">
      <alignment horizontal="right" vertical="center"/>
    </xf>
    <xf numFmtId="182" fontId="0" fillId="0" borderId="36" xfId="0" applyNumberFormat="1" applyFont="1" applyFill="1" applyBorder="1" applyAlignment="1">
      <alignment horizontal="right" vertical="center"/>
    </xf>
    <xf numFmtId="182" fontId="0" fillId="0" borderId="39" xfId="0" applyNumberFormat="1" applyFont="1" applyFill="1" applyBorder="1" applyAlignment="1">
      <alignment horizontal="right" vertical="center"/>
    </xf>
    <xf numFmtId="182" fontId="0" fillId="0" borderId="201" xfId="0" applyNumberFormat="1" applyFont="1" applyFill="1" applyBorder="1" applyAlignment="1">
      <alignment horizontal="right" vertical="center"/>
    </xf>
    <xf numFmtId="182" fontId="0" fillId="0" borderId="62" xfId="0" applyNumberFormat="1" applyFont="1" applyFill="1" applyBorder="1" applyAlignment="1">
      <alignment horizontal="right" vertical="center"/>
    </xf>
    <xf numFmtId="38" fontId="24" fillId="0" borderId="14" xfId="33" applyFill="1" applyBorder="1">
      <alignment vertical="center"/>
    </xf>
    <xf numFmtId="38" fontId="24" fillId="0" borderId="120" xfId="33" applyFill="1" applyBorder="1">
      <alignment vertical="center"/>
    </xf>
    <xf numFmtId="41" fontId="0" fillId="0" borderId="254" xfId="0" applyNumberFormat="1" applyFont="1" applyFill="1" applyBorder="1" applyAlignment="1">
      <alignment horizontal="center" vertical="center"/>
    </xf>
    <xf numFmtId="0" fontId="18" fillId="0" borderId="253" xfId="0" applyFont="1" applyFill="1" applyBorder="1" applyAlignment="1">
      <alignment horizontal="center" vertical="center"/>
    </xf>
    <xf numFmtId="38" fontId="24" fillId="0" borderId="240" xfId="33" applyFill="1" applyBorder="1" applyAlignment="1">
      <alignment horizontal="center" vertical="center"/>
    </xf>
    <xf numFmtId="181" fontId="18" fillId="0" borderId="0" xfId="0" applyNumberFormat="1" applyFont="1" applyFill="1" applyBorder="1" applyAlignment="1">
      <alignment vertical="center" shrinkToFit="1"/>
    </xf>
    <xf numFmtId="202" fontId="0" fillId="0" borderId="0"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shrinkToFit="1"/>
    </xf>
    <xf numFmtId="41" fontId="0" fillId="0" borderId="0" xfId="0" applyNumberFormat="1" applyFont="1" applyFill="1" applyBorder="1" applyAlignment="1">
      <alignment horizontal="center" vertical="center"/>
    </xf>
    <xf numFmtId="180" fontId="0" fillId="0" borderId="26" xfId="0" applyNumberFormat="1" applyFont="1" applyFill="1" applyBorder="1" applyAlignment="1">
      <alignment horizontal="center" vertical="center"/>
    </xf>
    <xf numFmtId="204" fontId="0" fillId="0" borderId="140" xfId="0" applyNumberFormat="1" applyFont="1" applyFill="1" applyBorder="1" applyAlignment="1">
      <alignment vertical="center"/>
    </xf>
    <xf numFmtId="204" fontId="0" fillId="0" borderId="171" xfId="0" applyNumberFormat="1" applyFont="1" applyFill="1" applyBorder="1" applyAlignment="1">
      <alignment vertical="center"/>
    </xf>
    <xf numFmtId="179" fontId="0" fillId="0" borderId="143" xfId="0" applyNumberFormat="1" applyFont="1" applyFill="1" applyBorder="1" applyAlignment="1">
      <alignment vertical="center"/>
    </xf>
    <xf numFmtId="0" fontId="0" fillId="0" borderId="25" xfId="0" applyFont="1" applyFill="1" applyBorder="1" applyAlignment="1">
      <alignment horizontal="center" vertical="center" shrinkToFit="1"/>
    </xf>
    <xf numFmtId="184" fontId="0" fillId="0" borderId="0" xfId="0" applyNumberFormat="1" applyFont="1" applyFill="1" applyBorder="1" applyAlignment="1">
      <alignment horizontal="right" vertical="center" shrinkToFit="1"/>
    </xf>
    <xf numFmtId="184" fontId="0" fillId="0" borderId="136" xfId="0" applyNumberFormat="1" applyFont="1" applyFill="1" applyBorder="1" applyAlignment="1">
      <alignment horizontal="right" vertical="center" shrinkToFit="1"/>
    </xf>
    <xf numFmtId="182" fontId="0" fillId="0" borderId="136" xfId="0" applyNumberFormat="1" applyFont="1" applyFill="1" applyBorder="1" applyAlignment="1">
      <alignment vertical="center"/>
    </xf>
    <xf numFmtId="184" fontId="0" fillId="0" borderId="140" xfId="0" applyNumberFormat="1" applyFont="1" applyFill="1" applyBorder="1" applyAlignment="1">
      <alignment horizontal="right" vertical="center"/>
    </xf>
    <xf numFmtId="49" fontId="0" fillId="0" borderId="25" xfId="0" applyNumberFormat="1" applyFont="1" applyFill="1" applyBorder="1" applyAlignment="1">
      <alignment horizontal="right" vertical="center"/>
    </xf>
    <xf numFmtId="0" fontId="0" fillId="0" borderId="187" xfId="0" applyFont="1" applyFill="1" applyBorder="1" applyAlignment="1">
      <alignment horizontal="center" vertical="center"/>
    </xf>
    <xf numFmtId="182" fontId="0" fillId="0" borderId="280" xfId="0" applyNumberFormat="1" applyFont="1" applyFill="1" applyBorder="1" applyAlignment="1" applyProtection="1">
      <alignment vertical="center"/>
    </xf>
    <xf numFmtId="182" fontId="0" fillId="0" borderId="203" xfId="0" applyNumberFormat="1" applyFont="1" applyFill="1" applyBorder="1" applyAlignment="1" applyProtection="1">
      <alignment vertical="center"/>
    </xf>
    <xf numFmtId="196" fontId="0" fillId="0" borderId="203" xfId="0" applyNumberFormat="1" applyFont="1" applyFill="1" applyBorder="1" applyAlignment="1" applyProtection="1">
      <alignment vertical="center"/>
    </xf>
    <xf numFmtId="0" fontId="0" fillId="0" borderId="0" xfId="0" applyFont="1" applyFill="1" applyBorder="1" applyAlignment="1">
      <alignment horizontal="distributed" vertical="center"/>
    </xf>
    <xf numFmtId="182"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13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left" vertical="center"/>
    </xf>
    <xf numFmtId="0" fontId="0" fillId="0" borderId="203" xfId="0" applyFont="1" applyFill="1" applyBorder="1" applyAlignment="1">
      <alignment horizontal="left" vertical="center"/>
    </xf>
    <xf numFmtId="204" fontId="0" fillId="0" borderId="0" xfId="0" applyNumberFormat="1" applyFont="1" applyFill="1" applyBorder="1" applyAlignment="1">
      <alignment horizontal="center" vertical="center"/>
    </xf>
    <xf numFmtId="0" fontId="0" fillId="0" borderId="137" xfId="0" applyFont="1" applyFill="1" applyBorder="1" applyAlignment="1">
      <alignment horizontal="center" vertical="center"/>
    </xf>
    <xf numFmtId="177" fontId="0" fillId="0" borderId="0" xfId="0" applyNumberFormat="1" applyFont="1" applyFill="1" applyBorder="1" applyAlignment="1">
      <alignment horizontal="right" vertical="center"/>
    </xf>
    <xf numFmtId="0" fontId="39" fillId="0" borderId="161" xfId="0" applyFont="1" applyFill="1" applyBorder="1" applyAlignment="1">
      <alignment horizontal="center" vertical="center"/>
    </xf>
    <xf numFmtId="182" fontId="0" fillId="0" borderId="15" xfId="0" applyNumberFormat="1" applyFont="1" applyFill="1" applyBorder="1" applyAlignment="1">
      <alignment horizontal="right" vertical="center"/>
    </xf>
    <xf numFmtId="182" fontId="25" fillId="0" borderId="0" xfId="0" applyNumberFormat="1" applyFont="1" applyFill="1" applyBorder="1" applyAlignment="1">
      <alignment horizontal="right" vertical="center"/>
    </xf>
    <xf numFmtId="0" fontId="25" fillId="0" borderId="0" xfId="0" applyFont="1" applyFill="1" applyBorder="1" applyAlignment="1">
      <alignment horizontal="left" vertical="center"/>
    </xf>
    <xf numFmtId="182" fontId="0" fillId="0" borderId="0" xfId="0" applyNumberFormat="1" applyFont="1" applyFill="1" applyBorder="1" applyAlignment="1">
      <alignment vertical="center"/>
    </xf>
    <xf numFmtId="0" fontId="39" fillId="0" borderId="0" xfId="0" applyFont="1" applyFill="1" applyBorder="1" applyAlignment="1">
      <alignment horizontal="left" vertical="center" wrapText="1"/>
    </xf>
    <xf numFmtId="182" fontId="25"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39" fillId="0" borderId="128" xfId="0" applyFont="1" applyFill="1" applyBorder="1" applyAlignment="1">
      <alignment horizontal="center" vertical="center"/>
    </xf>
    <xf numFmtId="182" fontId="0" fillId="0" borderId="125" xfId="0" applyNumberFormat="1" applyFont="1" applyFill="1" applyBorder="1" applyAlignment="1">
      <alignment horizontal="right" vertical="center"/>
    </xf>
    <xf numFmtId="182" fontId="0" fillId="0" borderId="199" xfId="0" applyNumberFormat="1" applyFont="1" applyFill="1" applyBorder="1" applyAlignment="1">
      <alignment horizontal="right" vertical="center"/>
    </xf>
    <xf numFmtId="182" fontId="0" fillId="0" borderId="20" xfId="0" applyNumberFormat="1" applyFont="1" applyFill="1" applyBorder="1" applyAlignment="1">
      <alignment horizontal="right" vertical="center"/>
    </xf>
    <xf numFmtId="0" fontId="25" fillId="0" borderId="0" xfId="0" applyFont="1" applyFill="1" applyBorder="1" applyAlignment="1">
      <alignment horizontal="right" vertical="center"/>
    </xf>
    <xf numFmtId="0" fontId="25" fillId="0" borderId="11" xfId="0" applyFont="1" applyFill="1" applyBorder="1" applyAlignment="1">
      <alignment horizontal="center" vertical="center"/>
    </xf>
    <xf numFmtId="182" fontId="0" fillId="0" borderId="14" xfId="0" applyNumberFormat="1" applyFont="1" applyFill="1" applyBorder="1" applyAlignment="1">
      <alignment vertical="center"/>
    </xf>
    <xf numFmtId="182" fontId="25" fillId="0" borderId="0" xfId="0" applyNumberFormat="1" applyFont="1" applyFill="1" applyBorder="1" applyAlignment="1">
      <alignment vertical="top" wrapText="1"/>
    </xf>
    <xf numFmtId="0" fontId="0" fillId="0" borderId="32" xfId="0" applyFont="1" applyFill="1" applyBorder="1" applyAlignment="1">
      <alignment horizontal="center" vertical="center"/>
    </xf>
    <xf numFmtId="183" fontId="0" fillId="0" borderId="22" xfId="0" applyNumberFormat="1" applyFont="1" applyFill="1" applyBorder="1" applyAlignment="1">
      <alignment horizontal="right" vertical="center"/>
    </xf>
    <xf numFmtId="0" fontId="0" fillId="0" borderId="36" xfId="0" applyFont="1" applyFill="1" applyBorder="1" applyAlignment="1">
      <alignment horizontal="center" vertical="center"/>
    </xf>
    <xf numFmtId="188" fontId="0" fillId="0" borderId="0" xfId="0" applyNumberFormat="1" applyFont="1" applyFill="1" applyBorder="1" applyAlignment="1">
      <alignment horizontal="right" vertical="center"/>
    </xf>
    <xf numFmtId="0" fontId="0" fillId="0" borderId="25" xfId="0" applyFont="1" applyFill="1" applyBorder="1" applyAlignment="1">
      <alignment horizontal="center" vertical="center"/>
    </xf>
    <xf numFmtId="182" fontId="0" fillId="0" borderId="120" xfId="0" applyNumberFormat="1" applyFont="1" applyFill="1" applyBorder="1" applyAlignment="1">
      <alignment horizontal="right" vertical="center"/>
    </xf>
    <xf numFmtId="182" fontId="0" fillId="0" borderId="156" xfId="0" applyNumberFormat="1" applyFont="1" applyFill="1" applyBorder="1" applyAlignment="1">
      <alignment horizontal="right" vertical="center"/>
    </xf>
    <xf numFmtId="188" fontId="0" fillId="0" borderId="136"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shrinkToFit="1"/>
    </xf>
    <xf numFmtId="183" fontId="0" fillId="0" borderId="15" xfId="0" applyNumberFormat="1" applyFont="1" applyFill="1" applyBorder="1" applyAlignment="1">
      <alignment horizontal="right" vertical="center"/>
    </xf>
    <xf numFmtId="0" fontId="0" fillId="0" borderId="135" xfId="0" applyFont="1" applyFill="1" applyBorder="1" applyAlignment="1">
      <alignment vertical="center"/>
    </xf>
    <xf numFmtId="0" fontId="0" fillId="0" borderId="23" xfId="0" applyFont="1" applyFill="1" applyBorder="1" applyAlignment="1">
      <alignment vertical="center"/>
    </xf>
    <xf numFmtId="0" fontId="0" fillId="0" borderId="28" xfId="0" applyFont="1" applyFill="1" applyBorder="1" applyAlignment="1">
      <alignment horizontal="center" vertical="center"/>
    </xf>
    <xf numFmtId="183" fontId="0" fillId="0" borderId="136" xfId="0" applyNumberFormat="1" applyFont="1" applyFill="1" applyBorder="1" applyAlignment="1">
      <alignment horizontal="right" vertical="center"/>
    </xf>
    <xf numFmtId="0" fontId="0" fillId="0" borderId="0" xfId="0" applyFont="1" applyFill="1" applyBorder="1" applyAlignment="1">
      <alignment horizontal="right" vertical="center"/>
    </xf>
    <xf numFmtId="38" fontId="24" fillId="0" borderId="0" xfId="33" applyFill="1" applyBorder="1">
      <alignment vertical="center"/>
    </xf>
    <xf numFmtId="181" fontId="0" fillId="0" borderId="0" xfId="0" applyNumberFormat="1" applyFont="1" applyFill="1" applyBorder="1" applyAlignment="1">
      <alignment horizontal="center" vertical="center"/>
    </xf>
    <xf numFmtId="183" fontId="0" fillId="0" borderId="0" xfId="0" applyNumberFormat="1" applyFont="1" applyFill="1" applyBorder="1" applyAlignment="1">
      <alignment vertical="center"/>
    </xf>
    <xf numFmtId="181" fontId="0" fillId="0" borderId="203" xfId="0" applyNumberFormat="1" applyFont="1" applyFill="1" applyBorder="1" applyAlignment="1">
      <alignment horizontal="center" vertical="center"/>
    </xf>
    <xf numFmtId="184" fontId="0" fillId="0" borderId="0" xfId="0" applyNumberFormat="1" applyFont="1" applyFill="1" applyBorder="1" applyAlignment="1">
      <alignment horizontal="right" vertical="center"/>
    </xf>
    <xf numFmtId="184" fontId="0" fillId="0" borderId="20" xfId="0" applyNumberFormat="1" applyFont="1" applyFill="1" applyBorder="1" applyAlignment="1">
      <alignment horizontal="right" vertical="center"/>
    </xf>
    <xf numFmtId="182" fontId="0" fillId="0" borderId="203" xfId="0" applyNumberFormat="1" applyFont="1" applyFill="1" applyBorder="1" applyAlignment="1">
      <alignment horizontal="right" vertical="center"/>
    </xf>
    <xf numFmtId="0" fontId="33" fillId="0" borderId="31"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27" xfId="0" applyFont="1" applyFill="1" applyBorder="1" applyAlignment="1">
      <alignment horizontal="center" vertical="center"/>
    </xf>
    <xf numFmtId="184" fontId="0" fillId="0" borderId="120" xfId="0" applyNumberFormat="1" applyFont="1" applyFill="1" applyBorder="1" applyAlignment="1">
      <alignment horizontal="right" vertical="center"/>
    </xf>
    <xf numFmtId="0" fontId="33" fillId="0" borderId="0" xfId="0" applyFont="1" applyFill="1" applyBorder="1" applyAlignment="1">
      <alignment horizontal="right" vertical="center"/>
    </xf>
    <xf numFmtId="200" fontId="0" fillId="0" borderId="0" xfId="0" applyNumberFormat="1" applyFont="1" applyFill="1" applyBorder="1" applyAlignment="1">
      <alignment horizontal="right" vertical="center"/>
    </xf>
    <xf numFmtId="0" fontId="33" fillId="0" borderId="34" xfId="0" applyFont="1" applyFill="1" applyBorder="1" applyAlignment="1">
      <alignment horizontal="center" vertical="center"/>
    </xf>
    <xf numFmtId="0" fontId="0" fillId="0" borderId="0" xfId="0" applyFont="1" applyFill="1" applyBorder="1" applyAlignment="1">
      <alignment vertical="center"/>
    </xf>
    <xf numFmtId="0" fontId="0" fillId="0" borderId="46" xfId="0" applyFont="1" applyFill="1" applyBorder="1" applyAlignment="1">
      <alignment horizontal="center" vertical="center"/>
    </xf>
    <xf numFmtId="0" fontId="0" fillId="0" borderId="61" xfId="0" applyFont="1" applyFill="1" applyBorder="1" applyAlignment="1">
      <alignment horizontal="center" vertical="center"/>
    </xf>
    <xf numFmtId="184" fontId="0" fillId="0" borderId="14" xfId="0" applyNumberFormat="1" applyFont="1" applyFill="1" applyBorder="1" applyAlignment="1">
      <alignment vertical="center"/>
    </xf>
    <xf numFmtId="0" fontId="33" fillId="0" borderId="30" xfId="0" applyFont="1" applyFill="1" applyBorder="1" applyAlignment="1">
      <alignment horizontal="center" vertical="center"/>
    </xf>
    <xf numFmtId="184" fontId="0" fillId="0" borderId="140" xfId="0" applyNumberFormat="1" applyFont="1" applyFill="1" applyBorder="1" applyAlignment="1">
      <alignment vertical="center"/>
    </xf>
    <xf numFmtId="201" fontId="0" fillId="0" borderId="0" xfId="0" applyNumberFormat="1" applyFont="1" applyFill="1" applyBorder="1" applyAlignment="1">
      <alignment horizontal="right" vertical="center"/>
    </xf>
    <xf numFmtId="204" fontId="0" fillId="0" borderId="0" xfId="0" applyNumberFormat="1" applyFont="1" applyFill="1" applyBorder="1" applyAlignment="1">
      <alignment horizontal="right" vertical="center"/>
    </xf>
    <xf numFmtId="201" fontId="0" fillId="0" borderId="0" xfId="0" applyNumberFormat="1" applyFont="1" applyFill="1" applyBorder="1" applyAlignment="1">
      <alignment vertical="center"/>
    </xf>
    <xf numFmtId="204" fontId="0" fillId="0" borderId="203" xfId="0" applyNumberFormat="1" applyFont="1" applyFill="1" applyBorder="1" applyAlignment="1">
      <alignment horizontal="center" vertical="center"/>
    </xf>
    <xf numFmtId="201" fontId="0" fillId="0" borderId="203" xfId="0" applyNumberFormat="1" applyFont="1" applyFill="1" applyBorder="1" applyAlignment="1">
      <alignment vertical="center"/>
    </xf>
    <xf numFmtId="177" fontId="0" fillId="0" borderId="203" xfId="0" applyNumberFormat="1" applyFont="1" applyFill="1" applyBorder="1" applyAlignment="1">
      <alignment horizontal="right" vertical="center"/>
    </xf>
    <xf numFmtId="210" fontId="0" fillId="0" borderId="216" xfId="0" applyNumberFormat="1" applyFont="1" applyFill="1" applyBorder="1" applyAlignment="1">
      <alignment vertical="center"/>
    </xf>
    <xf numFmtId="37" fontId="0" fillId="0" borderId="88" xfId="0" applyNumberFormat="1" applyFont="1" applyFill="1" applyBorder="1" applyAlignment="1">
      <alignment horizontal="right" vertical="center"/>
    </xf>
    <xf numFmtId="37" fontId="0" fillId="0" borderId="73" xfId="0" applyNumberFormat="1" applyFont="1" applyFill="1" applyBorder="1" applyAlignment="1">
      <alignment horizontal="right" vertical="center"/>
    </xf>
    <xf numFmtId="184" fontId="0" fillId="0" borderId="225" xfId="0" applyNumberFormat="1" applyFont="1" applyFill="1" applyBorder="1" applyAlignment="1">
      <alignment vertical="center"/>
    </xf>
    <xf numFmtId="184" fontId="0" fillId="0" borderId="10" xfId="0" applyNumberFormat="1" applyFont="1" applyFill="1" applyBorder="1" applyAlignment="1">
      <alignment vertical="center" shrinkToFit="1"/>
    </xf>
    <xf numFmtId="184" fontId="0" fillId="0" borderId="198" xfId="0" applyNumberFormat="1" applyFont="1" applyFill="1" applyBorder="1" applyAlignment="1">
      <alignment horizontal="right" vertical="center"/>
    </xf>
    <xf numFmtId="184" fontId="0" fillId="0" borderId="125" xfId="0" applyNumberFormat="1" applyFont="1" applyFill="1" applyBorder="1" applyAlignment="1">
      <alignment horizontal="right" vertical="center"/>
    </xf>
    <xf numFmtId="184" fontId="0" fillId="0" borderId="13" xfId="0" applyNumberFormat="1" applyFont="1" applyFill="1" applyBorder="1" applyAlignment="1">
      <alignment horizontal="right" vertical="center"/>
    </xf>
    <xf numFmtId="184" fontId="0" fillId="0" borderId="36" xfId="0" applyNumberFormat="1" applyFont="1" applyFill="1" applyBorder="1" applyAlignment="1">
      <alignment horizontal="right" vertical="center"/>
    </xf>
    <xf numFmtId="184" fontId="0" fillId="0" borderId="22" xfId="0" applyNumberFormat="1" applyFont="1" applyFill="1" applyBorder="1" applyAlignment="1">
      <alignment vertical="center"/>
    </xf>
    <xf numFmtId="200" fontId="0" fillId="0" borderId="20" xfId="0" applyNumberFormat="1" applyFont="1" applyFill="1" applyBorder="1" applyAlignment="1">
      <alignment horizontal="right" vertical="center"/>
    </xf>
    <xf numFmtId="182" fontId="0" fillId="0" borderId="136"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0" fontId="0" fillId="0" borderId="135" xfId="0" applyFill="1" applyBorder="1">
      <alignment vertical="center"/>
    </xf>
    <xf numFmtId="0" fontId="0" fillId="0" borderId="23" xfId="0" applyFill="1" applyBorder="1">
      <alignment vertical="center"/>
    </xf>
    <xf numFmtId="189" fontId="0" fillId="0" borderId="14" xfId="0" applyNumberFormat="1" applyFill="1" applyBorder="1">
      <alignment vertical="center"/>
    </xf>
    <xf numFmtId="184" fontId="0" fillId="0" borderId="0" xfId="0" applyNumberFormat="1" applyFill="1">
      <alignment vertical="center"/>
    </xf>
    <xf numFmtId="189" fontId="0" fillId="0" borderId="0" xfId="0" applyNumberFormat="1" applyFill="1">
      <alignment vertical="center"/>
    </xf>
    <xf numFmtId="0" fontId="0" fillId="0" borderId="0" xfId="0" applyFill="1">
      <alignment vertical="center"/>
    </xf>
    <xf numFmtId="189" fontId="0" fillId="0" borderId="235" xfId="0" applyNumberFormat="1" applyFont="1" applyFill="1" applyBorder="1" applyAlignment="1">
      <alignment vertical="center"/>
    </xf>
    <xf numFmtId="184" fontId="0" fillId="0" borderId="143" xfId="0" applyNumberFormat="1" applyFont="1" applyFill="1" applyBorder="1" applyAlignment="1">
      <alignment vertical="center"/>
    </xf>
    <xf numFmtId="189" fontId="0" fillId="0" borderId="143" xfId="0" applyNumberFormat="1" applyFont="1" applyFill="1" applyBorder="1" applyAlignment="1">
      <alignment vertical="center"/>
    </xf>
    <xf numFmtId="0" fontId="0" fillId="0" borderId="16" xfId="0" applyFill="1" applyBorder="1">
      <alignment vertical="center"/>
    </xf>
    <xf numFmtId="0" fontId="0" fillId="0" borderId="300" xfId="0" applyFill="1" applyBorder="1">
      <alignment vertical="center"/>
    </xf>
    <xf numFmtId="0" fontId="0" fillId="0" borderId="232" xfId="0" applyFill="1" applyBorder="1">
      <alignment vertical="center"/>
    </xf>
    <xf numFmtId="189" fontId="0" fillId="0" borderId="143" xfId="0" applyNumberFormat="1" applyFill="1" applyBorder="1">
      <alignment vertical="center"/>
    </xf>
    <xf numFmtId="184" fontId="0" fillId="0" borderId="143" xfId="0" applyNumberFormat="1" applyFill="1" applyBorder="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203" xfId="0" applyNumberFormat="1" applyFont="1" applyFill="1" applyBorder="1" applyAlignment="1">
      <alignment horizontal="center" vertical="center"/>
    </xf>
    <xf numFmtId="181" fontId="18" fillId="0" borderId="203" xfId="0" applyNumberFormat="1" applyFont="1" applyFill="1" applyBorder="1" applyAlignment="1">
      <alignment horizontal="center" vertical="center"/>
    </xf>
    <xf numFmtId="41" fontId="0" fillId="0" borderId="203" xfId="0" applyNumberFormat="1" applyFont="1" applyFill="1" applyBorder="1" applyAlignment="1">
      <alignment horizontal="center" vertical="center"/>
    </xf>
    <xf numFmtId="202" fontId="0" fillId="0" borderId="203" xfId="0" applyNumberFormat="1" applyFont="1" applyFill="1" applyBorder="1" applyAlignment="1">
      <alignment horizontal="center" vertical="center"/>
    </xf>
    <xf numFmtId="0" fontId="0" fillId="0" borderId="0" xfId="0" applyFont="1" applyFill="1" applyAlignment="1">
      <alignment horizontal="center" vertical="center" shrinkToFit="1"/>
    </xf>
    <xf numFmtId="0" fontId="0" fillId="0" borderId="10" xfId="0" applyFont="1" applyFill="1" applyBorder="1">
      <alignment vertical="center"/>
    </xf>
    <xf numFmtId="180" fontId="0" fillId="0" borderId="19" xfId="0" applyNumberFormat="1" applyFont="1" applyFill="1" applyBorder="1" applyAlignment="1">
      <alignment horizontal="center" vertical="center"/>
    </xf>
    <xf numFmtId="199" fontId="0" fillId="0" borderId="0" xfId="0" applyNumberFormat="1" applyFont="1" applyFill="1" applyBorder="1" applyAlignment="1">
      <alignment vertical="center"/>
    </xf>
    <xf numFmtId="180" fontId="0" fillId="0" borderId="137" xfId="0" applyNumberFormat="1" applyFont="1" applyFill="1" applyBorder="1" applyAlignment="1">
      <alignment horizontal="center" vertical="center"/>
    </xf>
    <xf numFmtId="199" fontId="0" fillId="0" borderId="25" xfId="0" applyNumberFormat="1" applyFont="1" applyFill="1" applyBorder="1" applyAlignment="1">
      <alignment vertical="center"/>
    </xf>
    <xf numFmtId="0" fontId="0" fillId="0" borderId="21" xfId="0" applyFont="1" applyFill="1" applyBorder="1">
      <alignment vertical="center"/>
    </xf>
    <xf numFmtId="0" fontId="0" fillId="0" borderId="0" xfId="0" applyFont="1" applyFill="1" applyAlignment="1">
      <alignment horizontal="center" vertical="top"/>
    </xf>
    <xf numFmtId="0" fontId="0" fillId="0" borderId="203" xfId="0" applyFont="1" applyFill="1" applyBorder="1">
      <alignment vertical="center"/>
    </xf>
    <xf numFmtId="0" fontId="0" fillId="0" borderId="203" xfId="0" applyFont="1" applyFill="1" applyBorder="1" applyAlignment="1">
      <alignment horizontal="right" vertical="center"/>
    </xf>
    <xf numFmtId="193" fontId="0" fillId="0" borderId="128" xfId="0" applyNumberFormat="1" applyFont="1" applyFill="1" applyBorder="1" applyAlignment="1">
      <alignment horizontal="center" vertical="center"/>
    </xf>
    <xf numFmtId="0" fontId="0" fillId="0" borderId="22" xfId="0" applyFont="1" applyFill="1" applyBorder="1" applyAlignment="1">
      <alignment vertical="center"/>
    </xf>
    <xf numFmtId="0" fontId="0" fillId="0" borderId="22" xfId="0" applyFont="1" applyFill="1" applyBorder="1">
      <alignment vertical="center"/>
    </xf>
    <xf numFmtId="183" fontId="0" fillId="0" borderId="22" xfId="0" applyNumberFormat="1" applyFont="1" applyFill="1" applyBorder="1" applyAlignment="1">
      <alignment vertical="center"/>
    </xf>
    <xf numFmtId="193" fontId="0" fillId="0" borderId="152"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179" fontId="0" fillId="0" borderId="22" xfId="0" applyNumberFormat="1" applyFont="1" applyFill="1" applyBorder="1" applyAlignment="1">
      <alignment vertical="center"/>
    </xf>
    <xf numFmtId="182" fontId="0" fillId="0" borderId="0" xfId="34" applyNumberFormat="1" applyFont="1" applyFill="1" applyBorder="1" applyAlignment="1" applyProtection="1">
      <alignment vertical="center"/>
    </xf>
    <xf numFmtId="183" fontId="0" fillId="0" borderId="0" xfId="34" applyNumberFormat="1" applyFont="1" applyFill="1" applyBorder="1" applyAlignment="1" applyProtection="1">
      <alignment horizontal="right" vertical="center"/>
    </xf>
    <xf numFmtId="183" fontId="0" fillId="0" borderId="203" xfId="34" applyNumberFormat="1" applyFont="1" applyFill="1" applyBorder="1" applyAlignment="1" applyProtection="1">
      <alignment horizontal="right" vertical="center"/>
    </xf>
    <xf numFmtId="188" fontId="0" fillId="0" borderId="203" xfId="0" applyNumberFormat="1" applyFont="1" applyFill="1" applyBorder="1" applyAlignment="1">
      <alignment horizontal="right" vertical="center"/>
    </xf>
    <xf numFmtId="38" fontId="0" fillId="0" borderId="0" xfId="33" applyFont="1" applyFill="1" applyBorder="1">
      <alignment vertical="center"/>
    </xf>
    <xf numFmtId="183" fontId="0" fillId="0" borderId="203" xfId="0" applyNumberFormat="1" applyFont="1" applyFill="1" applyBorder="1" applyAlignment="1">
      <alignment horizontal="right" vertical="center"/>
    </xf>
    <xf numFmtId="38" fontId="0" fillId="0" borderId="203" xfId="33" applyFont="1" applyFill="1" applyBorder="1" applyAlignment="1">
      <alignment horizontal="right" vertical="center"/>
    </xf>
    <xf numFmtId="183" fontId="0" fillId="0" borderId="148" xfId="0" applyNumberFormat="1" applyFont="1" applyFill="1" applyBorder="1" applyAlignment="1">
      <alignment horizontal="right" vertical="center"/>
    </xf>
    <xf numFmtId="183" fontId="0" fillId="0" borderId="0" xfId="33" applyNumberFormat="1" applyFont="1" applyFill="1" applyBorder="1" applyAlignment="1" applyProtection="1">
      <alignment horizontal="right" vertical="center"/>
    </xf>
    <xf numFmtId="183" fontId="0" fillId="0" borderId="22" xfId="33" applyNumberFormat="1" applyFont="1" applyFill="1" applyBorder="1" applyAlignment="1" applyProtection="1">
      <alignment horizontal="right" vertical="center"/>
    </xf>
    <xf numFmtId="188" fontId="0" fillId="0" borderId="58"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179" fontId="0" fillId="0" borderId="58" xfId="0" applyNumberFormat="1" applyFont="1" applyFill="1" applyBorder="1" applyAlignment="1">
      <alignment horizontal="right" vertical="center"/>
    </xf>
    <xf numFmtId="184" fontId="0" fillId="0" borderId="136" xfId="0" applyNumberFormat="1" applyFont="1" applyFill="1" applyBorder="1" applyAlignment="1">
      <alignment vertical="center"/>
    </xf>
    <xf numFmtId="184" fontId="0" fillId="0" borderId="203" xfId="0" applyNumberFormat="1" applyFont="1" applyFill="1" applyBorder="1" applyAlignment="1">
      <alignment vertical="center"/>
    </xf>
    <xf numFmtId="184" fontId="0" fillId="0" borderId="148" xfId="0" applyNumberFormat="1" applyFont="1" applyFill="1" applyBorder="1" applyAlignment="1">
      <alignment vertical="center"/>
    </xf>
    <xf numFmtId="184" fontId="0" fillId="0" borderId="203" xfId="0" applyNumberFormat="1" applyFont="1" applyFill="1" applyBorder="1" applyAlignment="1">
      <alignment horizontal="right" vertical="center"/>
    </xf>
    <xf numFmtId="184" fontId="0" fillId="0" borderId="148" xfId="0" applyNumberFormat="1" applyFont="1" applyFill="1" applyBorder="1" applyAlignment="1">
      <alignment horizontal="right" vertical="center"/>
    </xf>
    <xf numFmtId="183" fontId="0" fillId="0" borderId="65" xfId="0" applyNumberFormat="1" applyFont="1" applyFill="1" applyBorder="1">
      <alignment vertical="center"/>
    </xf>
    <xf numFmtId="183" fontId="0" fillId="0" borderId="66" xfId="0" applyNumberFormat="1" applyFont="1" applyFill="1" applyBorder="1">
      <alignment vertical="center"/>
    </xf>
    <xf numFmtId="188" fontId="0" fillId="0" borderId="182" xfId="0" applyNumberFormat="1" applyFont="1" applyFill="1" applyBorder="1">
      <alignment vertical="center"/>
    </xf>
    <xf numFmtId="199" fontId="0" fillId="0" borderId="15" xfId="0" applyNumberFormat="1" applyFont="1" applyFill="1" applyBorder="1" applyAlignment="1">
      <alignment vertical="center"/>
    </xf>
    <xf numFmtId="199" fontId="0" fillId="0" borderId="65" xfId="0" applyNumberFormat="1" applyFont="1" applyFill="1" applyBorder="1" applyAlignment="1">
      <alignment vertical="center"/>
    </xf>
    <xf numFmtId="41" fontId="0" fillId="0" borderId="14" xfId="0" applyNumberFormat="1" applyFont="1" applyFill="1" applyBorder="1" applyAlignment="1">
      <alignment vertical="center"/>
    </xf>
    <xf numFmtId="41" fontId="0" fillId="0" borderId="20" xfId="0" applyNumberFormat="1" applyFont="1" applyFill="1" applyBorder="1" applyAlignment="1">
      <alignment vertical="center"/>
    </xf>
    <xf numFmtId="182" fontId="0" fillId="0" borderId="20" xfId="0" applyNumberFormat="1" applyFont="1" applyFill="1" applyBorder="1" applyAlignment="1">
      <alignment vertical="center"/>
    </xf>
    <xf numFmtId="182" fontId="0" fillId="0" borderId="20" xfId="0" applyNumberFormat="1" applyFont="1" applyFill="1" applyBorder="1" applyAlignment="1" applyProtection="1">
      <alignment vertical="center"/>
    </xf>
    <xf numFmtId="182" fontId="0" fillId="0" borderId="233" xfId="0" applyNumberFormat="1" applyFont="1" applyFill="1" applyBorder="1" applyAlignment="1" applyProtection="1">
      <alignment vertical="center"/>
    </xf>
    <xf numFmtId="0" fontId="47" fillId="0" borderId="0" xfId="0" applyFont="1" applyBorder="1">
      <alignment vertical="center"/>
    </xf>
    <xf numFmtId="0" fontId="47" fillId="0" borderId="0" xfId="0" applyFont="1">
      <alignment vertical="center"/>
    </xf>
    <xf numFmtId="49" fontId="47" fillId="0" borderId="0" xfId="0" applyNumberFormat="1" applyFont="1">
      <alignment vertical="center"/>
    </xf>
    <xf numFmtId="0" fontId="47" fillId="0" borderId="317" xfId="0" applyFont="1" applyBorder="1">
      <alignment vertical="center"/>
    </xf>
    <xf numFmtId="205" fontId="47" fillId="0" borderId="317" xfId="0" applyNumberFormat="1" applyFont="1" applyBorder="1" applyAlignment="1">
      <alignment horizontal="right" vertical="center"/>
    </xf>
    <xf numFmtId="182" fontId="47" fillId="0" borderId="317" xfId="0" applyNumberFormat="1" applyFont="1" applyBorder="1">
      <alignment vertical="center"/>
    </xf>
    <xf numFmtId="182" fontId="47" fillId="0" borderId="317" xfId="0" applyNumberFormat="1" applyFont="1" applyBorder="1" applyAlignment="1">
      <alignment horizontal="right" vertical="center"/>
    </xf>
    <xf numFmtId="182" fontId="47" fillId="0" borderId="0" xfId="0" applyNumberFormat="1" applyFont="1" applyBorder="1" applyAlignment="1">
      <alignment horizontal="right" vertical="center"/>
    </xf>
    <xf numFmtId="182" fontId="47" fillId="0" borderId="0" xfId="0" applyNumberFormat="1" applyFont="1" applyBorder="1" applyAlignment="1">
      <alignment vertical="center"/>
    </xf>
    <xf numFmtId="183" fontId="47" fillId="0" borderId="0" xfId="0" applyNumberFormat="1" applyFont="1" applyBorder="1">
      <alignment vertical="center"/>
    </xf>
    <xf numFmtId="183" fontId="47" fillId="0" borderId="0" xfId="0" applyNumberFormat="1" applyFont="1" applyBorder="1" applyAlignment="1">
      <alignment horizontal="right" vertical="center"/>
    </xf>
    <xf numFmtId="0" fontId="47" fillId="0" borderId="0" xfId="0" applyFont="1" applyFill="1" applyBorder="1">
      <alignment vertical="center"/>
    </xf>
    <xf numFmtId="182" fontId="47" fillId="0" borderId="0" xfId="0" applyNumberFormat="1" applyFont="1" applyFill="1" applyBorder="1" applyAlignment="1">
      <alignment horizontal="right" vertical="center"/>
    </xf>
    <xf numFmtId="0" fontId="47" fillId="0" borderId="317" xfId="0" applyFont="1" applyBorder="1" applyAlignment="1">
      <alignment horizontal="center" vertical="center"/>
    </xf>
    <xf numFmtId="183" fontId="47" fillId="0" borderId="317" xfId="0" applyNumberFormat="1" applyFont="1" applyBorder="1" applyAlignment="1">
      <alignment vertical="center"/>
    </xf>
    <xf numFmtId="182" fontId="47" fillId="0" borderId="317" xfId="0" applyNumberFormat="1" applyFont="1" applyBorder="1" applyAlignment="1">
      <alignment vertical="center"/>
    </xf>
    <xf numFmtId="198" fontId="48" fillId="0" borderId="317" xfId="0" applyNumberFormat="1" applyFont="1" applyBorder="1" applyAlignment="1">
      <alignment horizontal="center" vertical="center"/>
    </xf>
    <xf numFmtId="0" fontId="47" fillId="0" borderId="0" xfId="0" applyFont="1" applyBorder="1" applyAlignment="1">
      <alignment horizontal="center" vertical="center"/>
    </xf>
    <xf numFmtId="183" fontId="47" fillId="0" borderId="0" xfId="0" applyNumberFormat="1" applyFont="1" applyBorder="1" applyAlignment="1">
      <alignment vertical="center"/>
    </xf>
    <xf numFmtId="183" fontId="47" fillId="0" borderId="0" xfId="0" applyNumberFormat="1" applyFont="1" applyFill="1" applyBorder="1" applyAlignment="1">
      <alignment vertical="center"/>
    </xf>
    <xf numFmtId="206" fontId="49" fillId="0" borderId="0" xfId="0" applyNumberFormat="1" applyFont="1" applyBorder="1" applyAlignment="1">
      <alignment horizontal="center" vertical="center"/>
    </xf>
    <xf numFmtId="183" fontId="49" fillId="0" borderId="0" xfId="0" applyNumberFormat="1" applyFont="1" applyBorder="1" applyAlignment="1">
      <alignment vertical="center"/>
    </xf>
    <xf numFmtId="183" fontId="49" fillId="0" borderId="0" xfId="0" applyNumberFormat="1" applyFont="1" applyFill="1" applyBorder="1" applyAlignment="1">
      <alignment vertical="center"/>
    </xf>
    <xf numFmtId="179" fontId="47" fillId="0" borderId="317" xfId="0" applyNumberFormat="1" applyFont="1" applyBorder="1" applyAlignment="1">
      <alignment horizontal="right" vertical="center"/>
    </xf>
    <xf numFmtId="190" fontId="47" fillId="0" borderId="317" xfId="0" applyNumberFormat="1" applyFont="1" applyBorder="1" applyAlignment="1">
      <alignment horizontal="right" vertical="center"/>
    </xf>
    <xf numFmtId="191" fontId="47" fillId="0" borderId="317" xfId="0" applyNumberFormat="1" applyFont="1" applyBorder="1" applyAlignment="1">
      <alignment vertical="center"/>
    </xf>
    <xf numFmtId="0" fontId="47" fillId="0" borderId="317" xfId="0" applyFont="1" applyBorder="1" applyAlignment="1">
      <alignment vertical="center" shrinkToFit="1"/>
    </xf>
    <xf numFmtId="182" fontId="47" fillId="0" borderId="317" xfId="0" applyNumberFormat="1" applyFont="1" applyBorder="1" applyAlignment="1">
      <alignment vertical="center" shrinkToFit="1"/>
    </xf>
    <xf numFmtId="183" fontId="47" fillId="0" borderId="317" xfId="0" applyNumberFormat="1" applyFont="1" applyBorder="1" applyAlignment="1">
      <alignment vertical="center" shrinkToFit="1"/>
    </xf>
    <xf numFmtId="0" fontId="47" fillId="0" borderId="317" xfId="0" applyFont="1" applyBorder="1" applyAlignment="1">
      <alignment horizontal="center" vertical="center" shrinkToFit="1"/>
    </xf>
    <xf numFmtId="0" fontId="47" fillId="0" borderId="0" xfId="0" applyFont="1" applyBorder="1" applyAlignment="1">
      <alignment vertical="center"/>
    </xf>
    <xf numFmtId="188" fontId="47" fillId="0" borderId="317" xfId="0" applyNumberFormat="1" applyFont="1" applyBorder="1" applyAlignment="1">
      <alignment horizontal="right" vertical="center" shrinkToFit="1"/>
    </xf>
    <xf numFmtId="188" fontId="47" fillId="0" borderId="0" xfId="0" applyNumberFormat="1" applyFont="1" applyBorder="1" applyAlignment="1">
      <alignment vertical="center"/>
    </xf>
    <xf numFmtId="188" fontId="49" fillId="0" borderId="0" xfId="0" applyNumberFormat="1" applyFont="1" applyBorder="1" applyAlignment="1">
      <alignment vertical="center"/>
    </xf>
    <xf numFmtId="183" fontId="50" fillId="0" borderId="317" xfId="0" applyNumberFormat="1" applyFont="1" applyBorder="1" applyAlignment="1">
      <alignment vertical="center"/>
    </xf>
    <xf numFmtId="0" fontId="47" fillId="0" borderId="317" xfId="0" applyFont="1" applyBorder="1" applyAlignment="1">
      <alignment horizontal="center" vertical="center"/>
    </xf>
    <xf numFmtId="0" fontId="0" fillId="0" borderId="25"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6" xfId="0" applyFont="1" applyFill="1" applyBorder="1" applyAlignment="1">
      <alignment horizontal="distributed" vertical="center"/>
    </xf>
    <xf numFmtId="182" fontId="0" fillId="0" borderId="0" xfId="0" applyNumberFormat="1" applyFont="1" applyFill="1" applyBorder="1" applyAlignment="1">
      <alignment horizontal="right" vertical="center"/>
    </xf>
    <xf numFmtId="183" fontId="24" fillId="0" borderId="14" xfId="33" applyNumberFormat="1" applyFont="1" applyFill="1" applyBorder="1">
      <alignment vertical="center"/>
    </xf>
    <xf numFmtId="183" fontId="24" fillId="0" borderId="0" xfId="33" applyNumberFormat="1" applyFont="1" applyFill="1" applyBorder="1">
      <alignment vertical="center"/>
    </xf>
    <xf numFmtId="183" fontId="24" fillId="0" borderId="140" xfId="33" applyNumberFormat="1" applyFont="1" applyFill="1" applyBorder="1">
      <alignment vertical="center"/>
    </xf>
    <xf numFmtId="183" fontId="24" fillId="0" borderId="203" xfId="33" applyNumberFormat="1" applyFont="1" applyFill="1" applyBorder="1">
      <alignment vertical="center"/>
    </xf>
    <xf numFmtId="0" fontId="0" fillId="0" borderId="174" xfId="0" applyFont="1" applyFill="1" applyBorder="1" applyAlignment="1">
      <alignment horizontal="center" vertical="center"/>
    </xf>
    <xf numFmtId="0" fontId="0" fillId="0" borderId="175" xfId="0" applyFont="1" applyFill="1" applyBorder="1" applyAlignment="1">
      <alignment horizontal="center" vertical="center"/>
    </xf>
    <xf numFmtId="0" fontId="0" fillId="0" borderId="173" xfId="0" applyFont="1" applyFill="1" applyBorder="1" applyAlignment="1">
      <alignment horizontal="center" vertical="center"/>
    </xf>
    <xf numFmtId="183" fontId="0" fillId="0" borderId="0" xfId="0" applyNumberFormat="1" applyFont="1" applyFill="1" applyBorder="1" applyAlignment="1">
      <alignment horizontal="right" vertical="center"/>
    </xf>
    <xf numFmtId="0" fontId="0" fillId="0" borderId="13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160" xfId="0" applyFont="1" applyFill="1" applyBorder="1" applyAlignment="1">
      <alignment horizontal="center" vertical="center"/>
    </xf>
    <xf numFmtId="0" fontId="19" fillId="0" borderId="25" xfId="0" applyFont="1" applyFill="1" applyBorder="1" applyAlignment="1">
      <alignment horizontal="distributed" vertical="center"/>
    </xf>
    <xf numFmtId="0" fontId="19" fillId="0" borderId="0" xfId="0" applyFont="1" applyFill="1" applyBorder="1" applyAlignment="1">
      <alignment horizontal="distributed" vertical="center"/>
    </xf>
    <xf numFmtId="0" fontId="19" fillId="0" borderId="16" xfId="0" applyFont="1" applyFill="1" applyBorder="1" applyAlignment="1">
      <alignment horizontal="distributed" vertical="center"/>
    </xf>
    <xf numFmtId="183" fontId="0" fillId="0" borderId="171" xfId="0" applyNumberFormat="1" applyFont="1" applyFill="1" applyBorder="1" applyAlignment="1">
      <alignment horizontal="right" vertical="center"/>
    </xf>
    <xf numFmtId="183" fontId="0" fillId="0" borderId="14" xfId="0" applyNumberFormat="1" applyFont="1" applyFill="1" applyBorder="1" applyAlignment="1">
      <alignment horizontal="right" vertical="center"/>
    </xf>
    <xf numFmtId="183" fontId="0" fillId="0" borderId="140" xfId="0" applyNumberFormat="1" applyFont="1" applyFill="1" applyBorder="1" applyAlignment="1">
      <alignment horizontal="right" vertical="center"/>
    </xf>
    <xf numFmtId="182" fontId="0" fillId="0" borderId="136" xfId="0" applyNumberFormat="1" applyFont="1" applyFill="1" applyBorder="1" applyAlignment="1">
      <alignment horizontal="right" vertical="center"/>
    </xf>
    <xf numFmtId="0" fontId="0" fillId="0" borderId="135" xfId="0" applyFont="1" applyFill="1" applyBorder="1" applyAlignment="1">
      <alignment horizontal="distributed" vertical="center"/>
    </xf>
    <xf numFmtId="0" fontId="0" fillId="0" borderId="23" xfId="0" applyFont="1" applyFill="1" applyBorder="1" applyAlignment="1">
      <alignment horizontal="distributed" vertical="center"/>
    </xf>
    <xf numFmtId="0" fontId="18" fillId="0" borderId="135"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182" fontId="0" fillId="0" borderId="0" xfId="0" applyNumberFormat="1" applyFont="1" applyFill="1" applyAlignment="1">
      <alignment horizontal="center" vertical="center"/>
    </xf>
    <xf numFmtId="0" fontId="0" fillId="0" borderId="0" xfId="0" applyFont="1" applyFill="1" applyAlignment="1">
      <alignment horizontal="center" vertical="center"/>
    </xf>
    <xf numFmtId="183" fontId="0" fillId="0" borderId="0" xfId="0" applyNumberFormat="1" applyFont="1" applyFill="1" applyAlignment="1">
      <alignment horizontal="center" vertical="center"/>
    </xf>
    <xf numFmtId="182" fontId="0" fillId="0" borderId="171" xfId="0" applyNumberFormat="1" applyFont="1" applyFill="1" applyBorder="1" applyAlignment="1">
      <alignment horizontal="right" vertical="center"/>
    </xf>
    <xf numFmtId="182" fontId="0" fillId="0" borderId="148" xfId="0" applyNumberFormat="1" applyFont="1" applyFill="1" applyBorder="1" applyAlignment="1">
      <alignment horizontal="right" vertical="center"/>
    </xf>
    <xf numFmtId="0" fontId="0" fillId="0" borderId="178" xfId="0" applyFont="1" applyFill="1" applyBorder="1" applyAlignment="1">
      <alignment horizontal="center" vertical="center"/>
    </xf>
    <xf numFmtId="0" fontId="0" fillId="0" borderId="179" xfId="0" applyFont="1" applyFill="1" applyBorder="1" applyAlignment="1">
      <alignment horizontal="center" vertical="center"/>
    </xf>
    <xf numFmtId="0" fontId="0" fillId="0" borderId="0" xfId="0" applyFont="1" applyFill="1" applyBorder="1" applyAlignment="1">
      <alignment horizontal="left" vertical="center"/>
    </xf>
    <xf numFmtId="0" fontId="0" fillId="0" borderId="64" xfId="0" applyFont="1" applyFill="1" applyBorder="1" applyAlignment="1">
      <alignment horizontal="distributed" vertical="center"/>
    </xf>
    <xf numFmtId="0" fontId="0" fillId="0" borderId="149" xfId="0" applyFont="1" applyFill="1" applyBorder="1" applyAlignment="1">
      <alignment horizontal="distributed" vertical="center"/>
    </xf>
    <xf numFmtId="201" fontId="19" fillId="0" borderId="0" xfId="0" applyNumberFormat="1" applyFont="1" applyFill="1" applyBorder="1" applyAlignment="1">
      <alignment horizontal="right" vertical="center"/>
    </xf>
    <xf numFmtId="201" fontId="19" fillId="0" borderId="136" xfId="0" applyNumberFormat="1" applyFont="1" applyFill="1" applyBorder="1" applyAlignment="1">
      <alignment horizontal="right" vertical="center"/>
    </xf>
    <xf numFmtId="0" fontId="0" fillId="0" borderId="171" xfId="0" applyFont="1" applyFill="1" applyBorder="1" applyAlignment="1">
      <alignment horizontal="distributed" vertical="center"/>
    </xf>
    <xf numFmtId="0" fontId="0" fillId="0" borderId="160" xfId="0" applyFont="1" applyFill="1" applyBorder="1" applyAlignment="1">
      <alignment horizontal="distributed" vertical="center"/>
    </xf>
    <xf numFmtId="0" fontId="0" fillId="0" borderId="203" xfId="0" applyFont="1" applyFill="1" applyBorder="1" applyAlignment="1">
      <alignment horizontal="left" vertical="center"/>
    </xf>
    <xf numFmtId="202" fontId="19" fillId="0" borderId="0" xfId="0" applyNumberFormat="1" applyFont="1" applyFill="1" applyBorder="1" applyAlignment="1">
      <alignment horizontal="right" vertical="center"/>
    </xf>
    <xf numFmtId="202" fontId="19" fillId="0" borderId="136" xfId="0" applyNumberFormat="1" applyFont="1" applyFill="1" applyBorder="1" applyAlignment="1">
      <alignment horizontal="right" vertical="center"/>
    </xf>
    <xf numFmtId="204" fontId="0" fillId="0" borderId="0" xfId="0" applyNumberFormat="1" applyFont="1" applyFill="1" applyBorder="1" applyAlignment="1">
      <alignment horizontal="center" vertical="center"/>
    </xf>
    <xf numFmtId="0" fontId="45" fillId="0" borderId="0" xfId="0" applyFont="1" applyFill="1" applyBorder="1" applyAlignment="1">
      <alignment horizontal="center" vertical="center"/>
    </xf>
    <xf numFmtId="0" fontId="19" fillId="0" borderId="135" xfId="0" applyFont="1" applyFill="1" applyBorder="1" applyAlignment="1">
      <alignment horizontal="distributed" vertical="center"/>
    </xf>
    <xf numFmtId="0" fontId="19" fillId="0" borderId="23" xfId="0" applyFont="1" applyFill="1" applyBorder="1" applyAlignment="1">
      <alignment horizontal="distributed" vertical="center"/>
    </xf>
    <xf numFmtId="0" fontId="0" fillId="0" borderId="13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06" xfId="0" applyFont="1" applyFill="1" applyBorder="1" applyAlignment="1">
      <alignment horizontal="center" vertical="center"/>
    </xf>
    <xf numFmtId="0" fontId="0" fillId="0" borderId="207" xfId="0" applyFont="1" applyFill="1" applyBorder="1" applyAlignment="1">
      <alignment horizontal="center" vertical="center"/>
    </xf>
    <xf numFmtId="0" fontId="0" fillId="0" borderId="208"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76" xfId="0" applyFont="1" applyFill="1" applyBorder="1" applyAlignment="1">
      <alignment horizontal="center" vertical="center"/>
    </xf>
    <xf numFmtId="201" fontId="19" fillId="0" borderId="203" xfId="0" applyNumberFormat="1" applyFont="1" applyFill="1" applyBorder="1" applyAlignment="1">
      <alignment horizontal="right" vertical="center"/>
    </xf>
    <xf numFmtId="201" fontId="19" fillId="0" borderId="233" xfId="0" applyNumberFormat="1" applyFont="1" applyFill="1" applyBorder="1" applyAlignment="1">
      <alignment horizontal="right" vertical="center"/>
    </xf>
    <xf numFmtId="204" fontId="0" fillId="0" borderId="203" xfId="0" applyNumberFormat="1" applyFont="1" applyFill="1" applyBorder="1" applyAlignment="1">
      <alignment horizontal="center" vertical="center"/>
    </xf>
    <xf numFmtId="203" fontId="19" fillId="0" borderId="0" xfId="0" applyNumberFormat="1" applyFont="1" applyFill="1" applyBorder="1" applyAlignment="1">
      <alignment horizontal="center" vertical="center"/>
    </xf>
    <xf numFmtId="203" fontId="19" fillId="0" borderId="136" xfId="0" applyNumberFormat="1" applyFont="1" applyFill="1" applyBorder="1" applyAlignment="1">
      <alignment horizontal="center" vertical="center"/>
    </xf>
    <xf numFmtId="177" fontId="0" fillId="0" borderId="0" xfId="0" applyNumberFormat="1" applyFont="1" applyFill="1" applyBorder="1" applyAlignment="1">
      <alignment horizontal="right" vertical="center"/>
    </xf>
    <xf numFmtId="177" fontId="0" fillId="0" borderId="136" xfId="0" applyNumberFormat="1" applyFont="1" applyFill="1" applyBorder="1" applyAlignment="1">
      <alignment horizontal="right" vertical="center"/>
    </xf>
    <xf numFmtId="211" fontId="0" fillId="0" borderId="0" xfId="0" applyNumberFormat="1" applyFont="1" applyFill="1" applyBorder="1" applyAlignment="1">
      <alignment horizontal="right" vertical="center"/>
    </xf>
    <xf numFmtId="211" fontId="0" fillId="0" borderId="136" xfId="0" applyNumberFormat="1" applyFont="1" applyFill="1" applyBorder="1" applyAlignment="1">
      <alignment horizontal="right" vertical="center"/>
    </xf>
    <xf numFmtId="0" fontId="0" fillId="0" borderId="180" xfId="0" applyFont="1" applyFill="1" applyBorder="1" applyAlignment="1">
      <alignment horizontal="center" vertical="center"/>
    </xf>
    <xf numFmtId="183" fontId="24" fillId="0" borderId="190" xfId="33" applyNumberFormat="1" applyFont="1" applyFill="1" applyBorder="1">
      <alignment vertical="center"/>
    </xf>
    <xf numFmtId="183" fontId="24" fillId="0" borderId="57" xfId="33" applyNumberFormat="1" applyFont="1" applyFill="1" applyBorder="1">
      <alignment vertical="center"/>
    </xf>
    <xf numFmtId="182" fontId="0" fillId="0" borderId="203" xfId="0" applyNumberFormat="1" applyFont="1" applyFill="1" applyBorder="1" applyAlignment="1">
      <alignment horizontal="right" vertical="center"/>
    </xf>
    <xf numFmtId="0" fontId="0" fillId="0" borderId="177"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172"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91" xfId="0" applyFont="1" applyFill="1" applyBorder="1" applyAlignment="1">
      <alignment horizontal="center" vertical="center"/>
    </xf>
    <xf numFmtId="177" fontId="0" fillId="0" borderId="203" xfId="0" applyNumberFormat="1" applyFont="1" applyFill="1" applyBorder="1" applyAlignment="1">
      <alignment horizontal="right" vertical="center"/>
    </xf>
    <xf numFmtId="177" fontId="0" fillId="0" borderId="148" xfId="0" applyNumberFormat="1" applyFont="1" applyFill="1" applyBorder="1" applyAlignment="1">
      <alignment horizontal="right" vertical="center"/>
    </xf>
    <xf numFmtId="0" fontId="41" fillId="0" borderId="295" xfId="0" applyFont="1" applyFill="1" applyBorder="1" applyAlignment="1">
      <alignment horizontal="center" vertical="center"/>
    </xf>
    <xf numFmtId="0" fontId="41" fillId="0" borderId="161" xfId="0" applyFont="1" applyFill="1" applyBorder="1" applyAlignment="1">
      <alignment horizontal="center" vertical="center"/>
    </xf>
    <xf numFmtId="0" fontId="39" fillId="0" borderId="303" xfId="0" applyFont="1" applyFill="1" applyBorder="1" applyAlignment="1">
      <alignment horizontal="center" vertical="center"/>
    </xf>
    <xf numFmtId="0" fontId="39" fillId="0" borderId="285" xfId="0" applyFont="1" applyFill="1" applyBorder="1" applyAlignment="1">
      <alignment horizontal="center" vertical="center"/>
    </xf>
    <xf numFmtId="184" fontId="0" fillId="0" borderId="128" xfId="0" applyNumberFormat="1" applyFont="1" applyFill="1" applyBorder="1" applyAlignment="1">
      <alignment horizontal="right" vertical="center"/>
    </xf>
    <xf numFmtId="184" fontId="0" fillId="0" borderId="215" xfId="0" applyNumberFormat="1" applyFont="1" applyFill="1" applyBorder="1" applyAlignment="1">
      <alignment horizontal="right" vertical="center"/>
    </xf>
    <xf numFmtId="184" fontId="0" fillId="0" borderId="216" xfId="0" applyNumberFormat="1" applyFont="1" applyFill="1" applyBorder="1" applyAlignment="1">
      <alignment horizontal="right" vertical="center"/>
    </xf>
    <xf numFmtId="184" fontId="0" fillId="0" borderId="217" xfId="0" applyNumberFormat="1" applyFont="1" applyFill="1" applyBorder="1" applyAlignment="1">
      <alignment horizontal="right" vertical="center"/>
    </xf>
    <xf numFmtId="0" fontId="39" fillId="0" borderId="300" xfId="0" applyFont="1" applyFill="1" applyBorder="1" applyAlignment="1">
      <alignment horizontal="center" vertical="center"/>
    </xf>
    <xf numFmtId="0" fontId="39" fillId="0" borderId="232" xfId="0" applyFont="1" applyFill="1" applyBorder="1" applyAlignment="1">
      <alignment horizontal="center" vertical="center"/>
    </xf>
    <xf numFmtId="213" fontId="0" fillId="0" borderId="284" xfId="0" applyNumberFormat="1" applyFont="1" applyFill="1" applyBorder="1" applyAlignment="1">
      <alignment horizontal="right" vertical="center"/>
    </xf>
    <xf numFmtId="213" fontId="0" fillId="0" borderId="285" xfId="0" applyNumberFormat="1" applyFont="1" applyFill="1" applyBorder="1" applyAlignment="1">
      <alignment horizontal="right" vertical="center"/>
    </xf>
    <xf numFmtId="0" fontId="39" fillId="0" borderId="295" xfId="0" applyFont="1" applyFill="1" applyBorder="1" applyAlignment="1">
      <alignment horizontal="center" vertical="center"/>
    </xf>
    <xf numFmtId="0" fontId="39" fillId="0" borderId="161" xfId="0" applyFont="1" applyFill="1" applyBorder="1" applyAlignment="1">
      <alignment horizontal="center" vertical="center"/>
    </xf>
    <xf numFmtId="0" fontId="39" fillId="0" borderId="129" xfId="0" applyFont="1" applyFill="1" applyBorder="1" applyAlignment="1">
      <alignment horizontal="center" vertical="center"/>
    </xf>
    <xf numFmtId="0" fontId="39" fillId="0" borderId="150" xfId="0" applyFont="1" applyFill="1" applyBorder="1" applyAlignment="1">
      <alignment horizontal="center" vertical="center"/>
    </xf>
    <xf numFmtId="0" fontId="39" fillId="0" borderId="151" xfId="0" applyFont="1" applyFill="1" applyBorder="1" applyAlignment="1">
      <alignment horizontal="center" vertical="center"/>
    </xf>
    <xf numFmtId="213" fontId="0" fillId="0" borderId="129" xfId="0" applyNumberFormat="1" applyFont="1" applyFill="1" applyBorder="1" applyAlignment="1">
      <alignment horizontal="right" vertical="center"/>
    </xf>
    <xf numFmtId="213" fontId="0" fillId="0" borderId="161" xfId="0" applyNumberFormat="1" applyFont="1" applyFill="1" applyBorder="1" applyAlignment="1">
      <alignment horizontal="right" vertical="center"/>
    </xf>
    <xf numFmtId="0" fontId="39" fillId="0" borderId="312" xfId="0" applyFont="1" applyFill="1" applyBorder="1" applyAlignment="1">
      <alignment horizontal="center" vertical="center"/>
    </xf>
    <xf numFmtId="0" fontId="39" fillId="0" borderId="316" xfId="0" applyFont="1" applyFill="1" applyBorder="1" applyAlignment="1">
      <alignment horizontal="center" vertical="center"/>
    </xf>
    <xf numFmtId="0" fontId="39" fillId="0" borderId="301" xfId="0" applyFont="1" applyFill="1" applyBorder="1" applyAlignment="1">
      <alignment horizontal="center" vertical="center"/>
    </xf>
    <xf numFmtId="0" fontId="39" fillId="0" borderId="297" xfId="0" applyFont="1" applyFill="1" applyBorder="1" applyAlignment="1">
      <alignment horizontal="center" vertical="center"/>
    </xf>
    <xf numFmtId="0" fontId="39" fillId="0" borderId="288" xfId="0" applyFont="1" applyFill="1" applyBorder="1" applyAlignment="1">
      <alignment horizontal="center" vertical="center"/>
    </xf>
    <xf numFmtId="0" fontId="0" fillId="0" borderId="287" xfId="0" applyFont="1" applyFill="1" applyBorder="1" applyAlignment="1">
      <alignment horizontal="center" vertical="center"/>
    </xf>
    <xf numFmtId="0" fontId="0" fillId="0" borderId="305" xfId="0" applyFont="1" applyFill="1" applyBorder="1" applyAlignment="1">
      <alignment horizontal="center" vertical="center"/>
    </xf>
    <xf numFmtId="0" fontId="0" fillId="0" borderId="306" xfId="0" applyFont="1" applyFill="1" applyBorder="1" applyAlignment="1">
      <alignment horizontal="center" vertical="center"/>
    </xf>
    <xf numFmtId="0" fontId="39" fillId="0" borderId="130" xfId="0" applyFont="1" applyFill="1" applyBorder="1" applyAlignment="1">
      <alignment horizontal="center" vertical="center"/>
    </xf>
    <xf numFmtId="210" fontId="39" fillId="0" borderId="229" xfId="0" applyNumberFormat="1" applyFont="1" applyFill="1" applyBorder="1" applyAlignment="1">
      <alignment vertical="center"/>
    </xf>
    <xf numFmtId="210" fontId="39" fillId="0" borderId="285" xfId="0" applyNumberFormat="1" applyFont="1" applyFill="1" applyBorder="1" applyAlignment="1">
      <alignment vertical="center"/>
    </xf>
    <xf numFmtId="0" fontId="0" fillId="0" borderId="130" xfId="0" applyFont="1" applyFill="1" applyBorder="1" applyAlignment="1">
      <alignment horizontal="center" vertical="center"/>
    </xf>
    <xf numFmtId="0" fontId="0" fillId="0" borderId="202" xfId="0" applyFont="1" applyFill="1" applyBorder="1" applyAlignment="1">
      <alignment horizontal="center" vertical="center"/>
    </xf>
    <xf numFmtId="210" fontId="0" fillId="0" borderId="229" xfId="0" applyNumberFormat="1" applyFont="1" applyFill="1" applyBorder="1" applyAlignment="1">
      <alignment vertical="center"/>
    </xf>
    <xf numFmtId="210" fontId="0" fillId="0" borderId="230" xfId="0" applyNumberFormat="1" applyFont="1" applyFill="1" applyBorder="1" applyAlignment="1">
      <alignment vertical="center"/>
    </xf>
    <xf numFmtId="0" fontId="39" fillId="0" borderId="0" xfId="0" applyFont="1" applyFill="1" applyBorder="1" applyAlignment="1">
      <alignment horizontal="left" vertical="center"/>
    </xf>
    <xf numFmtId="213" fontId="0" fillId="0" borderId="128" xfId="0" applyNumberFormat="1" applyFont="1" applyFill="1" applyBorder="1" applyAlignment="1">
      <alignment horizontal="right" vertical="center"/>
    </xf>
    <xf numFmtId="213" fontId="0" fillId="0" borderId="216" xfId="0" applyNumberFormat="1" applyFont="1" applyFill="1" applyBorder="1" applyAlignment="1">
      <alignment horizontal="right" vertical="center"/>
    </xf>
    <xf numFmtId="0" fontId="25" fillId="0" borderId="75" xfId="0" applyFont="1" applyFill="1" applyBorder="1" applyAlignment="1">
      <alignment horizontal="center" vertical="center" shrinkToFit="1"/>
    </xf>
    <xf numFmtId="182" fontId="0" fillId="0" borderId="211" xfId="0" applyNumberFormat="1" applyFont="1" applyFill="1" applyBorder="1" applyAlignment="1">
      <alignment horizontal="right" vertical="center"/>
    </xf>
    <xf numFmtId="182" fontId="0" fillId="0" borderId="182" xfId="0" applyNumberFormat="1" applyFont="1" applyFill="1" applyBorder="1" applyAlignment="1">
      <alignment horizontal="right" vertical="center"/>
    </xf>
    <xf numFmtId="182" fontId="0" fillId="0" borderId="170" xfId="0" applyNumberFormat="1" applyFont="1" applyFill="1" applyBorder="1" applyAlignment="1">
      <alignment horizontal="right" vertical="center"/>
    </xf>
    <xf numFmtId="0" fontId="25" fillId="0" borderId="78" xfId="0" applyFont="1" applyFill="1" applyBorder="1" applyAlignment="1">
      <alignment horizontal="center" vertical="center"/>
    </xf>
    <xf numFmtId="182" fontId="0" fillId="0" borderId="15" xfId="0" applyNumberFormat="1" applyFont="1" applyFill="1" applyBorder="1" applyAlignment="1">
      <alignment horizontal="right" vertical="center"/>
    </xf>
    <xf numFmtId="0" fontId="25" fillId="0" borderId="63" xfId="0" applyFont="1" applyFill="1" applyBorder="1" applyAlignment="1">
      <alignment horizontal="distributed" vertical="center"/>
    </xf>
    <xf numFmtId="182" fontId="25" fillId="0" borderId="15" xfId="0" applyNumberFormat="1" applyFont="1" applyFill="1" applyBorder="1" applyAlignment="1">
      <alignment horizontal="right" vertical="center"/>
    </xf>
    <xf numFmtId="198" fontId="0" fillId="0" borderId="214" xfId="0" applyNumberFormat="1" applyFont="1" applyFill="1" applyBorder="1" applyAlignment="1">
      <alignment horizontal="center" vertical="center"/>
    </xf>
    <xf numFmtId="198" fontId="0" fillId="0" borderId="210" xfId="0" applyNumberFormat="1" applyFont="1" applyFill="1" applyBorder="1" applyAlignment="1">
      <alignment horizontal="center" vertical="center"/>
    </xf>
    <xf numFmtId="198" fontId="25" fillId="0" borderId="184" xfId="0" applyNumberFormat="1" applyFont="1" applyFill="1" applyBorder="1" applyAlignment="1">
      <alignment horizontal="center" vertical="center"/>
    </xf>
    <xf numFmtId="198" fontId="25" fillId="0" borderId="189" xfId="0" applyNumberFormat="1" applyFont="1" applyFill="1" applyBorder="1" applyAlignment="1">
      <alignment horizontal="center" vertical="center"/>
    </xf>
    <xf numFmtId="182" fontId="0" fillId="0" borderId="74" xfId="0" applyNumberFormat="1" applyFont="1" applyFill="1" applyBorder="1" applyAlignment="1">
      <alignment horizontal="right" vertical="center"/>
    </xf>
    <xf numFmtId="182" fontId="0" fillId="0" borderId="65" xfId="0" applyNumberFormat="1" applyFont="1" applyFill="1" applyBorder="1" applyAlignment="1">
      <alignment horizontal="right" vertical="center"/>
    </xf>
    <xf numFmtId="198" fontId="25" fillId="0" borderId="187" xfId="0" applyNumberFormat="1" applyFont="1" applyFill="1" applyBorder="1" applyAlignment="1">
      <alignment horizontal="center" vertical="center"/>
    </xf>
    <xf numFmtId="198" fontId="25" fillId="0" borderId="185" xfId="0" applyNumberFormat="1" applyFont="1" applyFill="1" applyBorder="1" applyAlignment="1">
      <alignment horizontal="center" vertical="center"/>
    </xf>
    <xf numFmtId="182" fontId="25" fillId="0" borderId="170" xfId="0" applyNumberFormat="1" applyFont="1" applyFill="1" applyBorder="1" applyAlignment="1">
      <alignment horizontal="right" vertical="center"/>
    </xf>
    <xf numFmtId="182" fontId="0" fillId="0" borderId="181" xfId="0" applyNumberFormat="1" applyFont="1" applyFill="1" applyBorder="1" applyAlignment="1">
      <alignment horizontal="right" vertical="center"/>
    </xf>
    <xf numFmtId="182" fontId="0" fillId="0" borderId="16" xfId="0" applyNumberFormat="1" applyFont="1" applyFill="1" applyBorder="1" applyAlignment="1">
      <alignment horizontal="right" vertical="center"/>
    </xf>
    <xf numFmtId="182" fontId="0" fillId="0" borderId="66" xfId="0" applyNumberFormat="1" applyFont="1" applyFill="1" applyBorder="1" applyAlignment="1">
      <alignment horizontal="right" vertical="center"/>
    </xf>
    <xf numFmtId="183" fontId="0" fillId="0" borderId="88" xfId="0" applyNumberFormat="1" applyFont="1" applyFill="1" applyBorder="1" applyAlignment="1">
      <alignment horizontal="right" vertical="center"/>
    </xf>
    <xf numFmtId="183" fontId="0" fillId="0" borderId="89" xfId="0" applyNumberFormat="1" applyFont="1" applyFill="1" applyBorder="1" applyAlignment="1">
      <alignment horizontal="right" vertical="center"/>
    </xf>
    <xf numFmtId="198" fontId="0" fillId="0" borderId="213" xfId="0" applyNumberFormat="1" applyFont="1" applyFill="1" applyBorder="1" applyAlignment="1">
      <alignment horizontal="center" vertical="center"/>
    </xf>
    <xf numFmtId="198" fontId="0" fillId="0" borderId="209" xfId="0" applyNumberFormat="1" applyFont="1" applyFill="1" applyBorder="1" applyAlignment="1">
      <alignment horizontal="center" vertical="center"/>
    </xf>
    <xf numFmtId="183" fontId="0" fillId="0" borderId="82" xfId="0" applyNumberFormat="1" applyFont="1" applyFill="1" applyBorder="1" applyAlignment="1">
      <alignment horizontal="right" vertical="center"/>
    </xf>
    <xf numFmtId="0" fontId="37" fillId="0" borderId="0" xfId="0" applyFont="1" applyFill="1" applyBorder="1" applyAlignment="1">
      <alignment horizontal="left" vertical="center"/>
    </xf>
    <xf numFmtId="0" fontId="25" fillId="0" borderId="83" xfId="0" applyFont="1" applyFill="1" applyBorder="1" applyAlignment="1">
      <alignment horizontal="distributed" vertical="center" shrinkToFit="1"/>
    </xf>
    <xf numFmtId="0" fontId="25" fillId="0" borderId="42" xfId="0" applyFont="1" applyFill="1" applyBorder="1" applyAlignment="1">
      <alignment horizontal="distributed" vertical="center"/>
    </xf>
    <xf numFmtId="0" fontId="25" fillId="0" borderId="84" xfId="0" applyFont="1" applyFill="1" applyBorder="1" applyAlignment="1">
      <alignment horizontal="distributed" vertical="center"/>
    </xf>
    <xf numFmtId="182" fontId="25" fillId="0" borderId="0" xfId="0" applyNumberFormat="1" applyFont="1" applyFill="1" applyBorder="1" applyAlignment="1">
      <alignment horizontal="right" vertical="center"/>
    </xf>
    <xf numFmtId="0" fontId="25" fillId="0" borderId="0" xfId="0" applyFont="1" applyFill="1" applyBorder="1" applyAlignment="1">
      <alignment horizontal="left" vertical="center"/>
    </xf>
    <xf numFmtId="0" fontId="25" fillId="0" borderId="45" xfId="0" applyFont="1" applyFill="1" applyBorder="1" applyAlignment="1">
      <alignment horizontal="distributed" vertical="center"/>
    </xf>
    <xf numFmtId="0" fontId="25" fillId="0" borderId="85" xfId="0" applyFont="1" applyFill="1" applyBorder="1" applyAlignment="1">
      <alignment horizontal="distributed" vertical="center"/>
    </xf>
    <xf numFmtId="182" fontId="25" fillId="0" borderId="16" xfId="0" applyNumberFormat="1" applyFont="1" applyFill="1" applyBorder="1" applyAlignment="1">
      <alignment horizontal="right" vertical="center"/>
    </xf>
    <xf numFmtId="182" fontId="0" fillId="0" borderId="16" xfId="0" applyNumberFormat="1" applyFont="1" applyFill="1" applyBorder="1" applyAlignment="1">
      <alignment vertical="center"/>
    </xf>
    <xf numFmtId="182" fontId="0" fillId="0" borderId="0" xfId="0" applyNumberFormat="1" applyFont="1" applyFill="1" applyBorder="1" applyAlignment="1">
      <alignment vertical="center"/>
    </xf>
    <xf numFmtId="182" fontId="25" fillId="0" borderId="75" xfId="0" applyNumberFormat="1" applyFont="1" applyFill="1" applyBorder="1" applyAlignment="1">
      <alignment horizontal="distributed" vertical="center"/>
    </xf>
    <xf numFmtId="0" fontId="25" fillId="0" borderId="290" xfId="0" applyFont="1" applyFill="1" applyBorder="1" applyAlignment="1">
      <alignment horizontal="center" vertical="center"/>
    </xf>
    <xf numFmtId="0" fontId="25" fillId="0" borderId="293" xfId="0" applyFont="1" applyFill="1" applyBorder="1" applyAlignment="1">
      <alignment horizontal="center" vertical="center"/>
    </xf>
    <xf numFmtId="198" fontId="25" fillId="0" borderId="164" xfId="0" applyNumberFormat="1" applyFont="1" applyFill="1" applyBorder="1" applyAlignment="1">
      <alignment horizontal="center" vertical="center"/>
    </xf>
    <xf numFmtId="198" fontId="25" fillId="0" borderId="163" xfId="0" applyNumberFormat="1" applyFont="1" applyFill="1" applyBorder="1" applyAlignment="1">
      <alignment horizontal="center" vertical="center"/>
    </xf>
    <xf numFmtId="182" fontId="0" fillId="0" borderId="211" xfId="0" applyNumberFormat="1" applyFont="1" applyFill="1" applyBorder="1" applyAlignment="1">
      <alignment vertical="center"/>
    </xf>
    <xf numFmtId="182" fontId="0" fillId="0" borderId="182" xfId="0" applyNumberFormat="1" applyFont="1" applyFill="1" applyBorder="1" applyAlignment="1">
      <alignment vertical="center"/>
    </xf>
    <xf numFmtId="182" fontId="0" fillId="0" borderId="181" xfId="0" applyNumberFormat="1" applyFont="1" applyFill="1" applyBorder="1" applyAlignment="1">
      <alignment vertical="center"/>
    </xf>
    <xf numFmtId="182" fontId="0" fillId="0" borderId="170" xfId="0" applyNumberFormat="1" applyFont="1" applyFill="1" applyBorder="1" applyAlignment="1">
      <alignment vertical="center"/>
    </xf>
    <xf numFmtId="0" fontId="0" fillId="0" borderId="0" xfId="0" applyFont="1" applyFill="1" applyBorder="1" applyAlignment="1">
      <alignment horizontal="left" vertical="center" shrinkToFit="1"/>
    </xf>
    <xf numFmtId="0" fontId="25" fillId="0" borderId="295" xfId="0" applyFont="1" applyFill="1" applyBorder="1" applyAlignment="1">
      <alignment horizontal="center" vertical="center"/>
    </xf>
    <xf numFmtId="0" fontId="25" fillId="0" borderId="130" xfId="0" applyFont="1" applyFill="1" applyBorder="1" applyAlignment="1">
      <alignment horizontal="center" vertical="center"/>
    </xf>
    <xf numFmtId="0" fontId="25" fillId="0" borderId="161" xfId="0" applyFont="1" applyFill="1" applyBorder="1" applyAlignment="1">
      <alignment horizontal="center" vertical="center"/>
    </xf>
    <xf numFmtId="0" fontId="39" fillId="0" borderId="135" xfId="0" applyFont="1" applyFill="1" applyBorder="1" applyAlignment="1">
      <alignment horizontal="distributed" vertical="center"/>
    </xf>
    <xf numFmtId="0" fontId="39" fillId="0" borderId="0" xfId="0" applyFont="1" applyFill="1" applyBorder="1" applyAlignment="1">
      <alignment horizontal="distributed" vertical="center"/>
    </xf>
    <xf numFmtId="0" fontId="39" fillId="0" borderId="13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168" xfId="0" applyFont="1" applyFill="1" applyBorder="1" applyAlignment="1">
      <alignment horizontal="left" vertical="center" wrapText="1"/>
    </xf>
    <xf numFmtId="0" fontId="39" fillId="0" borderId="203" xfId="0" applyFont="1" applyFill="1" applyBorder="1" applyAlignment="1">
      <alignment horizontal="left" vertical="center" wrapText="1"/>
    </xf>
    <xf numFmtId="182" fontId="0" fillId="0" borderId="120" xfId="0" applyNumberFormat="1" applyFont="1" applyFill="1" applyBorder="1" applyAlignment="1">
      <alignment horizontal="center" vertical="center"/>
    </xf>
    <xf numFmtId="182" fontId="0" fillId="0" borderId="23" xfId="0" applyNumberFormat="1" applyFont="1" applyFill="1" applyBorder="1" applyAlignment="1">
      <alignment horizontal="center" vertical="center"/>
    </xf>
    <xf numFmtId="182" fontId="25" fillId="0" borderId="0" xfId="0" applyNumberFormat="1" applyFont="1" applyFill="1" applyBorder="1" applyAlignment="1">
      <alignment horizontal="left" vertical="center"/>
    </xf>
    <xf numFmtId="182" fontId="25" fillId="0" borderId="78" xfId="0" applyNumberFormat="1" applyFont="1" applyFill="1" applyBorder="1" applyAlignment="1">
      <alignment horizontal="center" vertical="center"/>
    </xf>
    <xf numFmtId="182" fontId="25" fillId="0" borderId="63" xfId="0" applyNumberFormat="1" applyFont="1" applyFill="1" applyBorder="1" applyAlignment="1">
      <alignment horizontal="distributed" vertical="center"/>
    </xf>
    <xf numFmtId="182" fontId="0" fillId="0" borderId="74" xfId="0" applyNumberFormat="1" applyFont="1" applyFill="1" applyBorder="1" applyAlignment="1">
      <alignment vertical="center"/>
    </xf>
    <xf numFmtId="182" fontId="0" fillId="0" borderId="15" xfId="0" applyNumberFormat="1" applyFont="1" applyFill="1" applyBorder="1" applyAlignment="1">
      <alignment vertical="center"/>
    </xf>
    <xf numFmtId="182" fontId="0" fillId="0" borderId="65" xfId="0" applyNumberFormat="1" applyFont="1" applyFill="1" applyBorder="1" applyAlignment="1">
      <alignment vertical="center"/>
    </xf>
    <xf numFmtId="182" fontId="42" fillId="0" borderId="0" xfId="0" applyNumberFormat="1" applyFont="1" applyFill="1" applyBorder="1" applyAlignment="1">
      <alignment horizontal="left" vertical="top" wrapText="1"/>
    </xf>
    <xf numFmtId="182" fontId="46" fillId="0" borderId="0" xfId="0" applyNumberFormat="1" applyFont="1" applyFill="1" applyAlignment="1">
      <alignment horizontal="left" vertical="center"/>
    </xf>
    <xf numFmtId="182" fontId="0" fillId="0" borderId="66" xfId="0" applyNumberFormat="1" applyFont="1" applyFill="1" applyBorder="1" applyAlignment="1">
      <alignment vertical="center"/>
    </xf>
    <xf numFmtId="182" fontId="25" fillId="0" borderId="47" xfId="0" applyNumberFormat="1" applyFont="1" applyFill="1" applyBorder="1" applyAlignment="1">
      <alignment horizontal="distributed" vertical="center"/>
    </xf>
    <xf numFmtId="38" fontId="24" fillId="0" borderId="235" xfId="33" applyFont="1" applyFill="1" applyBorder="1" applyAlignment="1">
      <alignment horizontal="center" vertical="center"/>
    </xf>
    <xf numFmtId="38" fontId="24" fillId="0" borderId="233" xfId="33" applyFont="1" applyFill="1" applyBorder="1" applyAlignment="1">
      <alignment horizontal="center" vertical="center"/>
    </xf>
    <xf numFmtId="0" fontId="0" fillId="0" borderId="129" xfId="0" applyFont="1" applyFill="1" applyBorder="1" applyAlignment="1">
      <alignment horizontal="center" vertical="center"/>
    </xf>
    <xf numFmtId="0" fontId="0" fillId="0" borderId="161" xfId="0" applyFont="1" applyFill="1" applyBorder="1" applyAlignment="1">
      <alignment horizontal="center" vertical="center"/>
    </xf>
    <xf numFmtId="38" fontId="24" fillId="0" borderId="127" xfId="33" applyFont="1" applyFill="1" applyBorder="1" applyAlignment="1">
      <alignment horizontal="center" vertical="center"/>
    </xf>
    <xf numFmtId="38" fontId="24" fillId="0" borderId="153" xfId="33" applyFont="1" applyFill="1" applyBorder="1" applyAlignment="1">
      <alignment horizontal="center" vertical="center"/>
    </xf>
    <xf numFmtId="38" fontId="24" fillId="0" borderId="120" xfId="33" applyFont="1" applyFill="1" applyBorder="1" applyAlignment="1">
      <alignment horizontal="center" vertical="center"/>
    </xf>
    <xf numFmtId="38" fontId="24" fillId="0" borderId="136" xfId="33" applyFont="1" applyFill="1" applyBorder="1" applyAlignment="1">
      <alignment horizontal="center" vertical="center"/>
    </xf>
    <xf numFmtId="0" fontId="25" fillId="0" borderId="90" xfId="0" applyFont="1" applyFill="1" applyBorder="1" applyAlignment="1">
      <alignment horizontal="distributed" vertical="center"/>
    </xf>
    <xf numFmtId="0" fontId="25" fillId="0" borderId="91" xfId="0" applyFont="1" applyFill="1" applyBorder="1" applyAlignment="1">
      <alignment horizontal="distributed" vertical="center"/>
    </xf>
    <xf numFmtId="0" fontId="0" fillId="0" borderId="0" xfId="0" applyFont="1" applyFill="1" applyBorder="1" applyAlignment="1">
      <alignment horizontal="center" vertical="center"/>
    </xf>
    <xf numFmtId="0" fontId="39" fillId="0" borderId="313" xfId="0" applyFont="1" applyFill="1" applyBorder="1" applyAlignment="1">
      <alignment horizontal="center" vertical="center"/>
    </xf>
    <xf numFmtId="0" fontId="39" fillId="0" borderId="314" xfId="0" applyFont="1" applyFill="1" applyBorder="1" applyAlignment="1">
      <alignment horizontal="center" vertical="center"/>
    </xf>
    <xf numFmtId="0" fontId="39" fillId="0" borderId="315"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215" xfId="0" applyFont="1" applyFill="1" applyBorder="1" applyAlignment="1">
      <alignment horizontal="center" vertical="center"/>
    </xf>
    <xf numFmtId="38" fontId="24" fillId="0" borderId="151" xfId="33" applyFont="1" applyFill="1" applyBorder="1" applyAlignment="1">
      <alignment horizontal="center" vertical="center"/>
    </xf>
    <xf numFmtId="38" fontId="24" fillId="0" borderId="23" xfId="33" applyFont="1" applyFill="1" applyBorder="1" applyAlignment="1">
      <alignment horizontal="center" vertical="center"/>
    </xf>
    <xf numFmtId="38" fontId="24" fillId="0" borderId="232" xfId="33" applyFont="1" applyFill="1" applyBorder="1" applyAlignment="1">
      <alignment horizontal="center" vertical="center"/>
    </xf>
    <xf numFmtId="182" fontId="0" fillId="0" borderId="127" xfId="0" applyNumberFormat="1" applyFont="1" applyFill="1" applyBorder="1" applyAlignment="1">
      <alignment horizontal="center" vertical="center"/>
    </xf>
    <xf numFmtId="182" fontId="0" fillId="0" borderId="151" xfId="0" applyNumberFormat="1" applyFont="1" applyFill="1" applyBorder="1" applyAlignment="1">
      <alignment horizontal="center" vertical="center"/>
    </xf>
    <xf numFmtId="0" fontId="39" fillId="0" borderId="128" xfId="0" applyFont="1" applyFill="1" applyBorder="1" applyAlignment="1">
      <alignment horizontal="center" vertical="center"/>
    </xf>
    <xf numFmtId="182" fontId="0" fillId="0" borderId="235" xfId="0" applyNumberFormat="1" applyFont="1" applyFill="1" applyBorder="1" applyAlignment="1">
      <alignment horizontal="center" vertical="center"/>
    </xf>
    <xf numFmtId="182" fontId="0" fillId="0" borderId="232" xfId="0" applyNumberFormat="1" applyFont="1" applyFill="1" applyBorder="1" applyAlignment="1">
      <alignment horizontal="center" vertical="center"/>
    </xf>
    <xf numFmtId="0" fontId="40" fillId="0" borderId="0" xfId="0" applyFont="1" applyFill="1" applyBorder="1" applyAlignment="1">
      <alignment horizontal="left" vertical="top" wrapText="1"/>
    </xf>
    <xf numFmtId="0" fontId="25" fillId="0" borderId="80" xfId="0" applyFont="1" applyFill="1" applyBorder="1" applyAlignment="1">
      <alignment horizontal="distributed" vertical="center" wrapText="1"/>
    </xf>
    <xf numFmtId="0" fontId="25" fillId="0" borderId="15" xfId="0" applyFont="1" applyFill="1" applyBorder="1" applyAlignment="1">
      <alignment horizontal="distributed" vertical="center" wrapText="1"/>
    </xf>
    <xf numFmtId="0" fontId="25" fillId="0" borderId="74" xfId="0" applyFont="1" applyFill="1" applyBorder="1" applyAlignment="1">
      <alignment horizontal="distributed" vertical="center" wrapText="1"/>
    </xf>
    <xf numFmtId="0" fontId="25" fillId="0" borderId="135" xfId="0" applyFont="1" applyFill="1" applyBorder="1" applyAlignment="1">
      <alignment horizontal="distributed" vertical="center" wrapText="1"/>
    </xf>
    <xf numFmtId="0" fontId="25" fillId="0" borderId="0" xfId="0" applyFont="1" applyFill="1" applyBorder="1" applyAlignment="1">
      <alignment horizontal="distributed" vertical="center" wrapText="1"/>
    </xf>
    <xf numFmtId="0" fontId="25" fillId="0" borderId="16" xfId="0" applyFont="1" applyFill="1" applyBorder="1" applyAlignment="1">
      <alignment horizontal="distributed" vertical="center" wrapText="1"/>
    </xf>
    <xf numFmtId="0" fontId="25" fillId="0" borderId="307" xfId="0" applyFont="1" applyFill="1" applyBorder="1" applyAlignment="1">
      <alignment horizontal="distributed" vertical="center" wrapText="1"/>
    </xf>
    <xf numFmtId="0" fontId="25" fillId="0" borderId="36" xfId="0" applyFont="1" applyFill="1" applyBorder="1" applyAlignment="1">
      <alignment horizontal="distributed" vertical="center" wrapText="1"/>
    </xf>
    <xf numFmtId="0" fontId="25" fillId="0" borderId="17" xfId="0" applyFont="1" applyFill="1" applyBorder="1" applyAlignment="1">
      <alignment horizontal="distributed" vertical="center" wrapText="1"/>
    </xf>
    <xf numFmtId="185" fontId="0" fillId="0" borderId="66" xfId="0" applyNumberFormat="1" applyFont="1" applyFill="1" applyBorder="1" applyAlignment="1">
      <alignment vertical="center"/>
    </xf>
    <xf numFmtId="185" fontId="0" fillId="0" borderId="87" xfId="0" applyNumberFormat="1" applyFont="1" applyFill="1" applyBorder="1" applyAlignment="1">
      <alignment vertical="center"/>
    </xf>
    <xf numFmtId="0" fontId="28" fillId="0" borderId="61"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5" fillId="0" borderId="37" xfId="0" applyFont="1" applyFill="1" applyBorder="1" applyAlignment="1">
      <alignment horizontal="distributed" vertical="center" justifyLastLine="1"/>
    </xf>
    <xf numFmtId="0" fontId="25" fillId="0" borderId="12" xfId="0" applyFont="1" applyFill="1" applyBorder="1" applyAlignment="1">
      <alignment horizontal="distributed" vertical="center" justifyLastLine="1"/>
    </xf>
    <xf numFmtId="0" fontId="25" fillId="0" borderId="97" xfId="0" applyFont="1" applyFill="1" applyBorder="1" applyAlignment="1">
      <alignment horizontal="distributed" vertical="center" wrapText="1"/>
    </xf>
    <xf numFmtId="0" fontId="25" fillId="0" borderId="83" xfId="0" applyFont="1" applyFill="1" applyBorder="1" applyAlignment="1">
      <alignment horizontal="distributed" vertical="center" wrapText="1"/>
    </xf>
    <xf numFmtId="0" fontId="25" fillId="0" borderId="98" xfId="0" applyFont="1" applyFill="1" applyBorder="1" applyAlignment="1">
      <alignment horizontal="distributed" vertical="center" wrapText="1"/>
    </xf>
    <xf numFmtId="0" fontId="25" fillId="0" borderId="99" xfId="0" applyFont="1" applyFill="1" applyBorder="1" applyAlignment="1">
      <alignment horizontal="distributed" vertical="center" wrapText="1"/>
    </xf>
    <xf numFmtId="0" fontId="25" fillId="0" borderId="100" xfId="0" applyFont="1" applyFill="1" applyBorder="1" applyAlignment="1">
      <alignment horizontal="center" vertical="center" shrinkToFit="1"/>
    </xf>
    <xf numFmtId="185" fontId="0" fillId="0" borderId="93" xfId="0" applyNumberFormat="1" applyFont="1" applyFill="1" applyBorder="1" applyAlignment="1">
      <alignment vertical="center"/>
    </xf>
    <xf numFmtId="185" fontId="0" fillId="0" borderId="86" xfId="0" applyNumberFormat="1" applyFont="1" applyFill="1" applyBorder="1" applyAlignment="1">
      <alignment vertical="center"/>
    </xf>
    <xf numFmtId="0" fontId="44" fillId="0" borderId="24"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7" xfId="0" applyFont="1" applyFill="1" applyBorder="1" applyAlignment="1">
      <alignment horizontal="center" vertical="center" wrapText="1"/>
    </xf>
    <xf numFmtId="185" fontId="0" fillId="0" borderId="0" xfId="0" applyNumberFormat="1" applyFont="1" applyFill="1" applyBorder="1" applyAlignment="1">
      <alignment horizontal="right" vertical="center"/>
    </xf>
    <xf numFmtId="185" fontId="0" fillId="0" borderId="203" xfId="0" applyNumberFormat="1" applyFont="1" applyFill="1" applyBorder="1" applyAlignment="1">
      <alignment horizontal="right" vertical="center"/>
    </xf>
    <xf numFmtId="209" fontId="25" fillId="0" borderId="15" xfId="0" applyNumberFormat="1" applyFont="1" applyFill="1" applyBorder="1" applyAlignment="1">
      <alignment horizontal="right" vertical="center"/>
    </xf>
    <xf numFmtId="209" fontId="25" fillId="0" borderId="15" xfId="0" applyNumberFormat="1" applyFont="1" applyFill="1" applyBorder="1" applyAlignment="1">
      <alignment vertical="center"/>
    </xf>
    <xf numFmtId="209" fontId="25" fillId="0" borderId="59" xfId="0" applyNumberFormat="1" applyFont="1" applyFill="1" applyBorder="1" applyAlignment="1">
      <alignment vertical="center"/>
    </xf>
    <xf numFmtId="0" fontId="25" fillId="0" borderId="213" xfId="0" applyFont="1" applyFill="1" applyBorder="1" applyAlignment="1">
      <alignment horizontal="center" vertical="center"/>
    </xf>
    <xf numFmtId="0" fontId="25" fillId="0" borderId="282" xfId="0" applyFont="1" applyFill="1" applyBorder="1" applyAlignment="1">
      <alignment horizontal="center" vertical="center"/>
    </xf>
    <xf numFmtId="0" fontId="25" fillId="0" borderId="281" xfId="0" applyFont="1" applyFill="1" applyBorder="1" applyAlignment="1">
      <alignment horizontal="center" vertical="center"/>
    </xf>
    <xf numFmtId="182" fontId="0" fillId="0" borderId="125" xfId="0" applyNumberFormat="1" applyFont="1" applyFill="1" applyBorder="1" applyAlignment="1">
      <alignment horizontal="right" vertical="center"/>
    </xf>
    <xf numFmtId="182" fontId="0" fillId="0" borderId="199" xfId="0" applyNumberFormat="1" applyFont="1" applyFill="1" applyBorder="1" applyAlignment="1">
      <alignment horizontal="right" vertical="center"/>
    </xf>
    <xf numFmtId="182" fontId="0" fillId="0" borderId="20" xfId="0" applyNumberFormat="1" applyFont="1" applyFill="1" applyBorder="1" applyAlignment="1">
      <alignment horizontal="right" vertical="center"/>
    </xf>
    <xf numFmtId="200" fontId="24" fillId="0" borderId="15" xfId="33" applyNumberFormat="1" applyFont="1" applyFill="1" applyBorder="1">
      <alignment vertical="center"/>
    </xf>
    <xf numFmtId="200" fontId="24" fillId="0" borderId="65" xfId="33" applyNumberFormat="1" applyFont="1" applyFill="1" applyBorder="1">
      <alignment vertical="center"/>
    </xf>
    <xf numFmtId="41" fontId="25" fillId="0" borderId="0" xfId="0" applyNumberFormat="1" applyFont="1" applyFill="1" applyBorder="1" applyAlignment="1">
      <alignment horizontal="right" vertical="center"/>
    </xf>
    <xf numFmtId="41" fontId="25" fillId="0" borderId="20" xfId="0" applyNumberFormat="1" applyFont="1" applyFill="1" applyBorder="1" applyAlignment="1">
      <alignment horizontal="right" vertical="center"/>
    </xf>
    <xf numFmtId="0" fontId="25" fillId="0" borderId="0" xfId="0" applyFont="1" applyFill="1" applyBorder="1" applyAlignment="1">
      <alignment horizontal="right" vertical="center"/>
    </xf>
    <xf numFmtId="0" fontId="25" fillId="0" borderId="101" xfId="0" applyFont="1" applyFill="1" applyBorder="1" applyAlignment="1">
      <alignment horizontal="center" vertical="center"/>
    </xf>
    <xf numFmtId="0" fontId="25" fillId="0" borderId="102" xfId="0" applyFont="1" applyFill="1" applyBorder="1" applyAlignment="1">
      <alignment horizontal="center" vertical="center"/>
    </xf>
    <xf numFmtId="0" fontId="25" fillId="0" borderId="103" xfId="0" applyFont="1" applyFill="1" applyBorder="1" applyAlignment="1">
      <alignment horizontal="center" vertical="center"/>
    </xf>
    <xf numFmtId="0" fontId="25" fillId="0" borderId="104" xfId="0" applyFont="1" applyFill="1" applyBorder="1" applyAlignment="1">
      <alignment horizontal="center" vertical="center"/>
    </xf>
    <xf numFmtId="0" fontId="25" fillId="0" borderId="105" xfId="0" applyFont="1" applyFill="1" applyBorder="1" applyAlignment="1">
      <alignment horizontal="center" vertical="center"/>
    </xf>
    <xf numFmtId="0" fontId="25" fillId="0" borderId="106" xfId="0" applyFont="1" applyFill="1" applyBorder="1" applyAlignment="1">
      <alignment horizontal="center" vertical="center"/>
    </xf>
    <xf numFmtId="0" fontId="25" fillId="0" borderId="308" xfId="0" applyFont="1" applyFill="1" applyBorder="1" applyAlignment="1">
      <alignment horizontal="center" vertical="center"/>
    </xf>
    <xf numFmtId="0" fontId="25" fillId="0" borderId="30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39" xfId="0" applyFont="1" applyFill="1" applyBorder="1" applyAlignment="1">
      <alignment horizontal="center" vertical="center"/>
    </xf>
    <xf numFmtId="182" fontId="25" fillId="0" borderId="20" xfId="0" applyNumberFormat="1" applyFont="1" applyFill="1" applyBorder="1" applyAlignment="1">
      <alignment horizontal="right" vertical="center"/>
    </xf>
    <xf numFmtId="0" fontId="25" fillId="0" borderId="150" xfId="0" applyFont="1" applyFill="1" applyBorder="1" applyAlignment="1">
      <alignment horizontal="distributed" vertical="center" wrapText="1"/>
    </xf>
    <xf numFmtId="0" fontId="25" fillId="0" borderId="57" xfId="0" applyFont="1" applyFill="1" applyBorder="1" applyAlignment="1">
      <alignment horizontal="distributed" vertical="center" wrapText="1"/>
    </xf>
    <xf numFmtId="182" fontId="0" fillId="0" borderId="125" xfId="0" applyNumberFormat="1" applyFont="1" applyFill="1" applyBorder="1" applyAlignment="1">
      <alignment vertical="center"/>
    </xf>
    <xf numFmtId="182" fontId="25" fillId="0" borderId="0" xfId="0" applyNumberFormat="1" applyFont="1" applyFill="1" applyBorder="1" applyAlignment="1">
      <alignment vertical="center"/>
    </xf>
    <xf numFmtId="182" fontId="25" fillId="0" borderId="66" xfId="0" applyNumberFormat="1" applyFont="1" applyFill="1" applyBorder="1" applyAlignment="1">
      <alignment vertical="center"/>
    </xf>
    <xf numFmtId="0" fontId="25" fillId="0" borderId="0" xfId="0" applyFont="1" applyFill="1" applyBorder="1" applyAlignment="1">
      <alignment vertical="center" wrapText="1"/>
    </xf>
    <xf numFmtId="0" fontId="25" fillId="0" borderId="234"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65" xfId="0" applyFont="1" applyFill="1" applyBorder="1" applyAlignment="1">
      <alignment horizontal="center" vertical="center"/>
    </xf>
    <xf numFmtId="0" fontId="25" fillId="0" borderId="107"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53"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60" xfId="0" applyFont="1" applyFill="1" applyBorder="1" applyAlignment="1">
      <alignment horizontal="center" vertical="center"/>
    </xf>
    <xf numFmtId="182" fontId="0" fillId="0" borderId="199" xfId="0" applyNumberFormat="1" applyFont="1" applyFill="1" applyBorder="1" applyAlignment="1">
      <alignment vertical="center"/>
    </xf>
    <xf numFmtId="0" fontId="0" fillId="0" borderId="228" xfId="0" applyFont="1" applyFill="1" applyBorder="1" applyAlignment="1">
      <alignment horizontal="center" vertical="center"/>
    </xf>
    <xf numFmtId="0" fontId="0" fillId="0" borderId="209" xfId="0" applyFont="1" applyFill="1" applyBorder="1" applyAlignment="1">
      <alignment horizontal="center" vertical="center"/>
    </xf>
    <xf numFmtId="182" fontId="0" fillId="0" borderId="229" xfId="0" applyNumberFormat="1" applyFont="1" applyFill="1" applyBorder="1" applyAlignment="1">
      <alignment vertical="center"/>
    </xf>
    <xf numFmtId="182" fontId="0" fillId="0" borderId="230" xfId="0" applyNumberFormat="1" applyFont="1" applyFill="1" applyBorder="1" applyAlignment="1">
      <alignment vertical="center"/>
    </xf>
    <xf numFmtId="0" fontId="25" fillId="0" borderId="18" xfId="0" applyFont="1" applyFill="1" applyBorder="1" applyAlignment="1">
      <alignment horizontal="distributed" vertical="center"/>
    </xf>
    <xf numFmtId="0" fontId="25" fillId="0" borderId="81" xfId="0" applyFont="1" applyFill="1" applyBorder="1" applyAlignment="1">
      <alignment horizontal="distributed" vertical="center"/>
    </xf>
    <xf numFmtId="0" fontId="25" fillId="0" borderId="77" xfId="0" applyFont="1" applyFill="1" applyBorder="1" applyAlignment="1">
      <alignment horizontal="center" vertical="center"/>
    </xf>
    <xf numFmtId="0" fontId="25" fillId="0" borderId="132" xfId="0" applyFont="1" applyFill="1" applyBorder="1" applyAlignment="1">
      <alignment horizontal="center" vertical="center"/>
    </xf>
    <xf numFmtId="0" fontId="0" fillId="0" borderId="156" xfId="0" applyFont="1" applyFill="1" applyBorder="1" applyAlignment="1">
      <alignment horizontal="distributed" vertical="center"/>
    </xf>
    <xf numFmtId="0" fontId="0" fillId="0" borderId="125" xfId="0" applyFont="1" applyFill="1" applyBorder="1" applyAlignment="1">
      <alignment horizontal="distributed" vertical="center"/>
    </xf>
    <xf numFmtId="0" fontId="0" fillId="0" borderId="157" xfId="0" applyFont="1" applyFill="1" applyBorder="1" applyAlignment="1">
      <alignment horizontal="distributed" vertical="center"/>
    </xf>
    <xf numFmtId="0" fontId="26" fillId="0" borderId="154" xfId="0" applyFont="1" applyFill="1" applyBorder="1" applyAlignment="1">
      <alignment horizontal="center" vertical="center" wrapText="1"/>
    </xf>
    <xf numFmtId="0" fontId="26" fillId="0" borderId="49" xfId="0" applyFont="1" applyFill="1" applyBorder="1" applyAlignment="1">
      <alignment horizontal="center" vertical="center"/>
    </xf>
    <xf numFmtId="0" fontId="26" fillId="0" borderId="155" xfId="0" applyFont="1" applyFill="1" applyBorder="1" applyAlignment="1">
      <alignment horizontal="center" vertical="center"/>
    </xf>
    <xf numFmtId="0" fontId="25" fillId="0" borderId="15"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0" borderId="74" xfId="0" applyFont="1" applyFill="1" applyBorder="1" applyAlignment="1">
      <alignment horizontal="distributed" vertical="center"/>
    </xf>
    <xf numFmtId="182" fontId="0" fillId="0" borderId="24" xfId="0" applyNumberFormat="1" applyFont="1" applyFill="1" applyBorder="1" applyAlignment="1">
      <alignment vertical="center"/>
    </xf>
    <xf numFmtId="0" fontId="0" fillId="0" borderId="26" xfId="0" applyFont="1" applyFill="1" applyBorder="1" applyAlignment="1">
      <alignment horizontal="center" vertical="center"/>
    </xf>
    <xf numFmtId="0" fontId="0" fillId="0" borderId="109" xfId="0" applyFont="1" applyFill="1" applyBorder="1" applyAlignment="1">
      <alignment horizontal="center" vertical="center"/>
    </xf>
    <xf numFmtId="182" fontId="0" fillId="0" borderId="14" xfId="0" applyNumberFormat="1" applyFont="1" applyFill="1" applyBorder="1" applyAlignment="1">
      <alignment vertical="center"/>
    </xf>
    <xf numFmtId="0" fontId="25" fillId="0" borderId="0" xfId="0" applyFont="1" applyFill="1" applyBorder="1" applyAlignment="1">
      <alignment horizontal="distributed" vertical="center"/>
    </xf>
    <xf numFmtId="0" fontId="0" fillId="0" borderId="0" xfId="0" applyFont="1" applyFill="1" applyAlignment="1">
      <alignment horizontal="distributed" vertical="center"/>
    </xf>
    <xf numFmtId="182" fontId="0" fillId="0" borderId="159" xfId="0" applyNumberFormat="1" applyFont="1" applyFill="1" applyBorder="1" applyAlignment="1">
      <alignment vertical="center"/>
    </xf>
    <xf numFmtId="182" fontId="0" fillId="0" borderId="158" xfId="0" applyNumberFormat="1" applyFont="1" applyFill="1" applyBorder="1" applyAlignment="1">
      <alignment vertical="center"/>
    </xf>
    <xf numFmtId="182" fontId="25" fillId="0" borderId="0" xfId="0" applyNumberFormat="1" applyFont="1" applyFill="1" applyBorder="1" applyAlignment="1">
      <alignment vertical="top" wrapText="1"/>
    </xf>
    <xf numFmtId="182" fontId="0" fillId="0" borderId="76" xfId="0" applyNumberFormat="1" applyFont="1" applyFill="1" applyBorder="1" applyAlignment="1">
      <alignment vertical="center"/>
    </xf>
    <xf numFmtId="182" fontId="0" fillId="0" borderId="20" xfId="0" applyNumberFormat="1" applyFont="1" applyFill="1" applyBorder="1" applyAlignment="1">
      <alignment vertical="center"/>
    </xf>
    <xf numFmtId="0" fontId="0" fillId="0" borderId="226" xfId="0" applyFont="1" applyFill="1" applyBorder="1" applyAlignment="1">
      <alignment horizontal="center" vertical="center"/>
    </xf>
    <xf numFmtId="0" fontId="0" fillId="0" borderId="227"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309" xfId="0" applyFont="1" applyFill="1" applyBorder="1" applyAlignment="1">
      <alignment horizontal="center" vertical="center"/>
    </xf>
    <xf numFmtId="0" fontId="0" fillId="0" borderId="194" xfId="0" applyFont="1" applyFill="1" applyBorder="1" applyAlignment="1">
      <alignment horizontal="center" vertical="center"/>
    </xf>
    <xf numFmtId="183" fontId="0" fillId="0" borderId="120" xfId="0" applyNumberFormat="1" applyFont="1" applyFill="1" applyBorder="1" applyAlignment="1">
      <alignment horizontal="right" vertical="center"/>
    </xf>
    <xf numFmtId="183" fontId="0" fillId="0" borderId="188" xfId="0" applyNumberFormat="1" applyFont="1" applyFill="1" applyBorder="1" applyAlignment="1">
      <alignment horizontal="right" vertical="center"/>
    </xf>
    <xf numFmtId="183" fontId="0" fillId="0" borderId="170" xfId="0" applyNumberFormat="1" applyFont="1" applyFill="1" applyBorder="1" applyAlignment="1">
      <alignment horizontal="right" vertical="center"/>
    </xf>
    <xf numFmtId="183" fontId="0" fillId="0" borderId="194" xfId="0" applyNumberFormat="1" applyFont="1" applyFill="1" applyBorder="1" applyAlignment="1">
      <alignment horizontal="right" vertical="center"/>
    </xf>
    <xf numFmtId="199" fontId="0" fillId="0" borderId="120" xfId="0" applyNumberFormat="1" applyFont="1" applyFill="1" applyBorder="1" applyAlignment="1">
      <alignment horizontal="right" vertical="center"/>
    </xf>
    <xf numFmtId="199" fontId="0" fillId="0" borderId="0" xfId="0" applyNumberFormat="1" applyFont="1" applyFill="1" applyBorder="1" applyAlignment="1">
      <alignment horizontal="right" vertical="center"/>
    </xf>
    <xf numFmtId="212" fontId="0" fillId="0" borderId="143" xfId="0" applyNumberFormat="1" applyFont="1" applyFill="1" applyBorder="1" applyAlignment="1">
      <alignment horizontal="right" vertical="center"/>
    </xf>
    <xf numFmtId="0" fontId="0" fillId="0" borderId="294" xfId="0" applyFont="1" applyFill="1" applyBorder="1" applyAlignment="1">
      <alignment horizontal="center" vertical="center"/>
    </xf>
    <xf numFmtId="0" fontId="0" fillId="0" borderId="126" xfId="0" applyFont="1" applyFill="1" applyBorder="1" applyAlignment="1">
      <alignment horizontal="center" vertical="center"/>
    </xf>
    <xf numFmtId="183" fontId="0" fillId="0" borderId="127" xfId="0" applyNumberFormat="1" applyFont="1" applyFill="1" applyBorder="1" applyAlignment="1">
      <alignment horizontal="right" vertical="center"/>
    </xf>
    <xf numFmtId="183" fontId="0" fillId="0" borderId="57" xfId="0" applyNumberFormat="1" applyFont="1" applyFill="1" applyBorder="1" applyAlignment="1">
      <alignment horizontal="right" vertical="center"/>
    </xf>
    <xf numFmtId="183" fontId="0" fillId="0" borderId="151" xfId="0" applyNumberFormat="1" applyFont="1" applyFill="1" applyBorder="1" applyAlignment="1">
      <alignment horizontal="right" vertical="center"/>
    </xf>
    <xf numFmtId="183" fontId="0" fillId="0" borderId="156" xfId="0" applyNumberFormat="1" applyFont="1" applyFill="1" applyBorder="1" applyAlignment="1">
      <alignment horizontal="right" vertical="center"/>
    </xf>
    <xf numFmtId="183" fontId="0" fillId="0" borderId="125" xfId="0" applyNumberFormat="1" applyFont="1" applyFill="1" applyBorder="1" applyAlignment="1">
      <alignment horizontal="right" vertical="center"/>
    </xf>
    <xf numFmtId="183" fontId="0" fillId="0" borderId="126" xfId="0" applyNumberFormat="1" applyFont="1" applyFill="1" applyBorder="1" applyAlignment="1">
      <alignment horizontal="right" vertical="center"/>
    </xf>
    <xf numFmtId="199" fontId="0" fillId="0" borderId="57" xfId="0" applyNumberFormat="1" applyFont="1" applyFill="1" applyBorder="1" applyAlignment="1">
      <alignment horizontal="right" vertical="center"/>
    </xf>
    <xf numFmtId="0" fontId="0" fillId="0" borderId="32" xfId="0" applyFont="1" applyFill="1" applyBorder="1" applyAlignment="1">
      <alignment horizontal="center" vertical="center"/>
    </xf>
    <xf numFmtId="0" fontId="0" fillId="0" borderId="236" xfId="0" applyFont="1" applyFill="1" applyBorder="1" applyAlignment="1">
      <alignment horizontal="center" vertical="center"/>
    </xf>
    <xf numFmtId="0" fontId="0" fillId="0" borderId="157" xfId="0" applyFont="1" applyFill="1" applyBorder="1" applyAlignment="1">
      <alignment horizontal="center" vertical="center"/>
    </xf>
    <xf numFmtId="183" fontId="0" fillId="0" borderId="16" xfId="0" applyNumberFormat="1" applyFont="1" applyFill="1" applyBorder="1" applyAlignment="1">
      <alignment horizontal="right" vertical="center"/>
    </xf>
    <xf numFmtId="183" fontId="0" fillId="0" borderId="198" xfId="0" applyNumberFormat="1" applyFont="1" applyFill="1" applyBorder="1" applyAlignment="1">
      <alignment horizontal="right" vertical="center"/>
    </xf>
    <xf numFmtId="183" fontId="0" fillId="0" borderId="157" xfId="0" applyNumberFormat="1" applyFont="1" applyFill="1" applyBorder="1" applyAlignment="1">
      <alignment horizontal="right" vertical="center"/>
    </xf>
    <xf numFmtId="183" fontId="0" fillId="0" borderId="22"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56" xfId="0" applyFont="1" applyFill="1" applyBorder="1" applyAlignment="1">
      <alignment horizontal="center" vertical="center"/>
    </xf>
    <xf numFmtId="212" fontId="0" fillId="0" borderId="125"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2" fontId="0" fillId="0" borderId="127" xfId="0" applyNumberFormat="1" applyFont="1" applyFill="1" applyBorder="1" applyAlignment="1">
      <alignment horizontal="right" vertical="center"/>
    </xf>
    <xf numFmtId="182" fontId="0" fillId="0" borderId="57" xfId="0" applyNumberFormat="1" applyFont="1" applyFill="1" applyBorder="1" applyAlignment="1">
      <alignment horizontal="right" vertical="center"/>
    </xf>
    <xf numFmtId="0" fontId="0" fillId="0" borderId="8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2"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236" xfId="0" applyFont="1" applyFill="1" applyBorder="1" applyAlignment="1">
      <alignment horizontal="center" vertical="center" shrinkToFit="1"/>
    </xf>
    <xf numFmtId="182" fontId="0" fillId="0" borderId="120" xfId="0" applyNumberFormat="1" applyFont="1" applyFill="1" applyBorder="1" applyAlignment="1">
      <alignment horizontal="right" vertical="center"/>
    </xf>
    <xf numFmtId="188" fontId="0" fillId="0" borderId="57" xfId="0" applyNumberFormat="1" applyFont="1" applyFill="1" applyBorder="1" applyAlignment="1">
      <alignment horizontal="right" vertical="center"/>
    </xf>
    <xf numFmtId="183" fontId="0" fillId="0" borderId="190" xfId="0" applyNumberFormat="1" applyFont="1" applyFill="1" applyBorder="1" applyAlignment="1">
      <alignment horizontal="right" vertical="center"/>
    </xf>
    <xf numFmtId="183" fontId="0" fillId="0" borderId="191" xfId="0" applyNumberFormat="1" applyFont="1" applyFill="1" applyBorder="1" applyAlignment="1">
      <alignment horizontal="right" vertical="center"/>
    </xf>
    <xf numFmtId="182" fontId="0" fillId="0" borderId="156" xfId="0" applyNumberFormat="1" applyFont="1" applyFill="1" applyBorder="1" applyAlignment="1">
      <alignment horizontal="right" vertical="center"/>
    </xf>
    <xf numFmtId="188" fontId="0" fillId="0" borderId="143" xfId="0" applyNumberFormat="1" applyFont="1" applyFill="1" applyBorder="1" applyAlignment="1">
      <alignment horizontal="right" vertical="center"/>
    </xf>
    <xf numFmtId="188" fontId="0" fillId="0" borderId="233" xfId="0" applyNumberFormat="1" applyFont="1" applyFill="1" applyBorder="1" applyAlignment="1">
      <alignment horizontal="right" vertical="center"/>
    </xf>
    <xf numFmtId="188" fontId="0" fillId="0" borderId="136" xfId="0" applyNumberFormat="1" applyFont="1" applyFill="1" applyBorder="1" applyAlignment="1">
      <alignment horizontal="right" vertical="center"/>
    </xf>
    <xf numFmtId="188" fontId="0" fillId="0" borderId="125" xfId="0" applyNumberFormat="1" applyFont="1" applyFill="1" applyBorder="1" applyAlignment="1">
      <alignment horizontal="right" vertical="center"/>
    </xf>
    <xf numFmtId="188" fontId="0" fillId="0" borderId="22" xfId="0" applyNumberFormat="1" applyFont="1" applyFill="1" applyBorder="1" applyAlignment="1">
      <alignment horizontal="right" vertical="center"/>
    </xf>
    <xf numFmtId="188" fontId="0" fillId="0" borderId="199" xfId="0" applyNumberFormat="1" applyFont="1" applyFill="1" applyBorder="1" applyAlignment="1">
      <alignment horizontal="right" vertical="center"/>
    </xf>
    <xf numFmtId="0" fontId="0" fillId="0" borderId="97"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0" fillId="0" borderId="79" xfId="0" applyFont="1" applyFill="1" applyBorder="1" applyAlignment="1">
      <alignment horizontal="center" vertical="center"/>
    </xf>
    <xf numFmtId="0" fontId="0" fillId="0" borderId="111" xfId="0" applyFont="1" applyFill="1" applyBorder="1" applyAlignment="1">
      <alignment horizontal="center" vertical="center"/>
    </xf>
    <xf numFmtId="188" fontId="0" fillId="0" borderId="153" xfId="0" applyNumberFormat="1" applyFont="1" applyFill="1" applyBorder="1" applyAlignment="1">
      <alignment horizontal="right" vertical="center"/>
    </xf>
    <xf numFmtId="0" fontId="0" fillId="0" borderId="133"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237" xfId="0" applyFont="1" applyFill="1" applyBorder="1" applyAlignment="1">
      <alignment horizontal="center" vertical="center"/>
    </xf>
    <xf numFmtId="0" fontId="0" fillId="0" borderId="238" xfId="0" applyFont="1" applyFill="1" applyBorder="1" applyAlignment="1">
      <alignment horizontal="center" vertical="center"/>
    </xf>
    <xf numFmtId="214" fontId="0" fillId="0" borderId="125" xfId="0" applyNumberFormat="1" applyFont="1" applyFill="1" applyBorder="1" applyAlignment="1">
      <alignment horizontal="right" vertical="center"/>
    </xf>
    <xf numFmtId="214" fontId="0" fillId="0" borderId="199" xfId="0" applyNumberFormat="1" applyFont="1" applyFill="1" applyBorder="1" applyAlignment="1">
      <alignment horizontal="right" vertical="center"/>
    </xf>
    <xf numFmtId="183" fontId="0" fillId="0" borderId="20" xfId="0" applyNumberFormat="1" applyFont="1" applyFill="1" applyBorder="1" applyAlignment="1">
      <alignment horizontal="right" vertical="center"/>
    </xf>
    <xf numFmtId="0" fontId="0" fillId="0" borderId="13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183" fontId="0" fillId="0" borderId="153" xfId="0" applyNumberFormat="1" applyFont="1" applyFill="1" applyBorder="1" applyAlignment="1">
      <alignment horizontal="right" vertical="center"/>
    </xf>
    <xf numFmtId="214" fontId="0" fillId="0" borderId="203" xfId="0" applyNumberFormat="1" applyFont="1" applyFill="1" applyBorder="1" applyAlignment="1">
      <alignment horizontal="right" vertical="center"/>
    </xf>
    <xf numFmtId="214" fontId="0" fillId="0" borderId="233" xfId="0" applyNumberFormat="1" applyFont="1" applyFill="1" applyBorder="1" applyAlignment="1">
      <alignment horizontal="right" vertical="center"/>
    </xf>
    <xf numFmtId="0" fontId="0" fillId="0" borderId="2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76" xfId="0" applyFont="1" applyFill="1" applyBorder="1" applyAlignment="1">
      <alignment horizontal="center" vertical="center"/>
    </xf>
    <xf numFmtId="198" fontId="25" fillId="0" borderId="213" xfId="0" applyNumberFormat="1" applyFont="1" applyFill="1" applyBorder="1" applyAlignment="1">
      <alignment horizontal="center" vertical="center"/>
    </xf>
    <xf numFmtId="198" fontId="25" fillId="0" borderId="228" xfId="0" applyNumberFormat="1" applyFont="1" applyFill="1" applyBorder="1" applyAlignment="1">
      <alignment horizontal="center" vertical="center"/>
    </xf>
    <xf numFmtId="198" fontId="25" fillId="0" borderId="234" xfId="0" applyNumberFormat="1" applyFont="1" applyFill="1" applyBorder="1" applyAlignment="1">
      <alignment horizontal="center" vertical="center"/>
    </xf>
    <xf numFmtId="214" fontId="0" fillId="0" borderId="291" xfId="0" applyNumberFormat="1" applyFont="1" applyFill="1" applyBorder="1" applyAlignment="1">
      <alignment horizontal="right" vertical="center"/>
    </xf>
    <xf numFmtId="181" fontId="0" fillId="0" borderId="125" xfId="0" applyNumberFormat="1" applyFont="1" applyFill="1" applyBorder="1" applyAlignment="1">
      <alignment horizontal="right" vertical="center"/>
    </xf>
    <xf numFmtId="183" fontId="0" fillId="0" borderId="66" xfId="0" applyNumberFormat="1" applyFont="1" applyFill="1" applyBorder="1" applyAlignment="1">
      <alignment horizontal="right" vertical="center"/>
    </xf>
    <xf numFmtId="181" fontId="0" fillId="0" borderId="291" xfId="0" applyNumberFormat="1" applyFont="1" applyFill="1" applyBorder="1" applyAlignment="1">
      <alignment horizontal="right" vertical="center"/>
    </xf>
    <xf numFmtId="181" fontId="0" fillId="0" borderId="199" xfId="0" applyNumberFormat="1" applyFont="1" applyFill="1" applyBorder="1" applyAlignment="1">
      <alignment horizontal="right" vertical="center"/>
    </xf>
    <xf numFmtId="41" fontId="35" fillId="0" borderId="318" xfId="0" applyNumberFormat="1" applyFont="1" applyFill="1" applyBorder="1" applyAlignment="1">
      <alignment horizontal="right" vertical="center"/>
    </xf>
    <xf numFmtId="41" fontId="35" fillId="0" borderId="319" xfId="0" applyNumberFormat="1" applyFont="1" applyFill="1" applyBorder="1" applyAlignment="1">
      <alignment horizontal="right" vertical="center"/>
    </xf>
    <xf numFmtId="41" fontId="35" fillId="0" borderId="320" xfId="0" applyNumberFormat="1" applyFont="1" applyFill="1" applyBorder="1" applyAlignment="1">
      <alignment horizontal="right" vertical="center"/>
    </xf>
    <xf numFmtId="41" fontId="35" fillId="0" borderId="321" xfId="0" applyNumberFormat="1" applyFont="1" applyFill="1" applyBorder="1" applyAlignment="1">
      <alignment horizontal="right" vertical="center"/>
    </xf>
    <xf numFmtId="41" fontId="35" fillId="0" borderId="322" xfId="0" applyNumberFormat="1" applyFont="1" applyFill="1" applyBorder="1" applyAlignment="1">
      <alignment horizontal="right" vertical="center"/>
    </xf>
    <xf numFmtId="41" fontId="35" fillId="0" borderId="323" xfId="0" applyNumberFormat="1" applyFont="1" applyFill="1" applyBorder="1" applyAlignment="1">
      <alignment horizontal="right" vertical="center"/>
    </xf>
    <xf numFmtId="181" fontId="0" fillId="0" borderId="198" xfId="0" applyNumberFormat="1" applyFont="1" applyFill="1" applyBorder="1" applyAlignment="1">
      <alignment horizontal="right" vertical="center"/>
    </xf>
    <xf numFmtId="0" fontId="0" fillId="0" borderId="107"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8" xfId="0" applyFont="1" applyFill="1" applyBorder="1" applyAlignment="1">
      <alignment horizontal="center" vertical="center"/>
    </xf>
    <xf numFmtId="183" fontId="0" fillId="0" borderId="15" xfId="0" applyNumberFormat="1" applyFont="1" applyFill="1" applyBorder="1" applyAlignment="1">
      <alignment horizontal="right" vertical="center"/>
    </xf>
    <xf numFmtId="183" fontId="0" fillId="0" borderId="65" xfId="0" applyNumberFormat="1" applyFont="1" applyFill="1" applyBorder="1" applyAlignment="1">
      <alignment horizontal="right" vertical="center"/>
    </xf>
    <xf numFmtId="183" fontId="0" fillId="0" borderId="59" xfId="0" applyNumberFormat="1" applyFont="1" applyFill="1" applyBorder="1" applyAlignment="1">
      <alignment horizontal="right" vertical="center"/>
    </xf>
    <xf numFmtId="183" fontId="0" fillId="0" borderId="24" xfId="0" applyNumberFormat="1" applyFont="1" applyFill="1" applyBorder="1" applyAlignment="1">
      <alignment horizontal="right" vertical="center"/>
    </xf>
    <xf numFmtId="0" fontId="0" fillId="0" borderId="90" xfId="0" applyFont="1" applyFill="1" applyBorder="1" applyAlignment="1">
      <alignment horizontal="center" vertical="center"/>
    </xf>
    <xf numFmtId="0" fontId="0" fillId="0" borderId="292" xfId="0" applyFont="1" applyFill="1" applyBorder="1" applyAlignment="1">
      <alignment horizontal="center" vertical="center"/>
    </xf>
    <xf numFmtId="0" fontId="0" fillId="0" borderId="290" xfId="0" applyFont="1" applyFill="1" applyBorder="1" applyAlignment="1">
      <alignment horizontal="center" vertical="center"/>
    </xf>
    <xf numFmtId="0" fontId="0" fillId="0" borderId="293" xfId="0" applyFont="1" applyFill="1" applyBorder="1" applyAlignment="1">
      <alignment horizontal="center" vertical="center"/>
    </xf>
    <xf numFmtId="198" fontId="0" fillId="0" borderId="310" xfId="0" applyNumberFormat="1" applyFont="1" applyFill="1" applyBorder="1" applyAlignment="1">
      <alignment horizontal="center" vertical="center"/>
    </xf>
    <xf numFmtId="198" fontId="0" fillId="0" borderId="311" xfId="0" applyNumberFormat="1" applyFont="1" applyFill="1" applyBorder="1" applyAlignment="1">
      <alignment horizontal="center" vertical="center"/>
    </xf>
    <xf numFmtId="0" fontId="0" fillId="0" borderId="38" xfId="0" applyFont="1" applyFill="1" applyBorder="1" applyAlignment="1">
      <alignment horizontal="center" vertical="center"/>
    </xf>
    <xf numFmtId="0" fontId="0" fillId="0" borderId="42" xfId="0" applyFont="1" applyFill="1" applyBorder="1" applyAlignment="1">
      <alignment horizontal="center" vertical="center"/>
    </xf>
    <xf numFmtId="199" fontId="0" fillId="0" borderId="20" xfId="0" applyNumberFormat="1" applyFont="1" applyFill="1" applyBorder="1" applyAlignment="1">
      <alignment horizontal="right" vertical="center"/>
    </xf>
    <xf numFmtId="183" fontId="0" fillId="0" borderId="150" xfId="0" applyNumberFormat="1" applyFont="1" applyFill="1" applyBorder="1" applyAlignment="1">
      <alignment horizontal="center" vertical="center"/>
    </xf>
    <xf numFmtId="183" fontId="0" fillId="0" borderId="191" xfId="0" applyNumberFormat="1" applyFont="1" applyFill="1" applyBorder="1" applyAlignment="1">
      <alignment horizontal="center" vertical="center"/>
    </xf>
    <xf numFmtId="183" fontId="0" fillId="0" borderId="294" xfId="0" applyNumberFormat="1" applyFont="1" applyFill="1" applyBorder="1" applyAlignment="1">
      <alignment horizontal="center" vertical="center"/>
    </xf>
    <xf numFmtId="183" fontId="0" fillId="0" borderId="157" xfId="0" applyNumberFormat="1" applyFont="1" applyFill="1" applyBorder="1" applyAlignment="1">
      <alignment horizontal="center" vertical="center"/>
    </xf>
    <xf numFmtId="0" fontId="0" fillId="0" borderId="135" xfId="0" applyFont="1" applyFill="1" applyBorder="1" applyAlignment="1">
      <alignment vertical="center"/>
    </xf>
    <xf numFmtId="0" fontId="0" fillId="0" borderId="23" xfId="0" applyFont="1" applyFill="1" applyBorder="1" applyAlignment="1">
      <alignment vertical="center"/>
    </xf>
    <xf numFmtId="0" fontId="0" fillId="0" borderId="80" xfId="0" applyFont="1" applyFill="1" applyBorder="1" applyAlignment="1">
      <alignment vertical="center"/>
    </xf>
    <xf numFmtId="0" fontId="0" fillId="0" borderId="115" xfId="0" applyFont="1" applyFill="1" applyBorder="1" applyAlignment="1">
      <alignment vertical="center"/>
    </xf>
    <xf numFmtId="0" fontId="0" fillId="0" borderId="296" xfId="0" applyFont="1" applyFill="1" applyBorder="1" applyAlignment="1">
      <alignment horizontal="center" vertical="center"/>
    </xf>
    <xf numFmtId="0" fontId="0" fillId="0" borderId="297" xfId="0" applyFont="1" applyFill="1" applyBorder="1" applyAlignment="1">
      <alignment horizontal="center" vertical="center"/>
    </xf>
    <xf numFmtId="0" fontId="0" fillId="0" borderId="124" xfId="0" applyFont="1" applyFill="1" applyBorder="1" applyAlignment="1">
      <alignment vertical="center"/>
    </xf>
    <xf numFmtId="0" fontId="0" fillId="0" borderId="126" xfId="0" applyFont="1" applyFill="1" applyBorder="1" applyAlignment="1">
      <alignment vertical="center"/>
    </xf>
    <xf numFmtId="0" fontId="0" fillId="0" borderId="231" xfId="0" applyFont="1" applyFill="1" applyBorder="1" applyAlignment="1">
      <alignment horizontal="center" vertical="center"/>
    </xf>
    <xf numFmtId="0" fontId="0" fillId="0" borderId="298" xfId="0" applyFont="1" applyFill="1" applyBorder="1" applyAlignment="1">
      <alignment horizontal="center" vertical="center" shrinkToFit="1"/>
    </xf>
    <xf numFmtId="0" fontId="0" fillId="0" borderId="299" xfId="0" applyFont="1" applyFill="1" applyBorder="1" applyAlignment="1">
      <alignment horizontal="center" vertical="center" shrinkToFit="1"/>
    </xf>
    <xf numFmtId="0" fontId="0" fillId="0" borderId="149" xfId="0" applyFont="1" applyFill="1" applyBorder="1" applyAlignment="1">
      <alignment horizontal="center" vertical="center"/>
    </xf>
    <xf numFmtId="0" fontId="0" fillId="0" borderId="294" xfId="0" applyFont="1" applyFill="1" applyBorder="1" applyAlignment="1">
      <alignment vertical="center"/>
    </xf>
    <xf numFmtId="0" fontId="0" fillId="0" borderId="0" xfId="0" applyFill="1" applyAlignment="1">
      <alignment horizontal="distributed" vertical="center"/>
    </xf>
    <xf numFmtId="189" fontId="0" fillId="0" borderId="0" xfId="0" applyNumberFormat="1" applyFill="1" applyAlignment="1">
      <alignment horizontal="center" vertical="center"/>
    </xf>
    <xf numFmtId="189" fontId="0" fillId="0" borderId="136" xfId="0" applyNumberFormat="1" applyFill="1" applyBorder="1" applyAlignment="1">
      <alignment horizontal="center" vertical="center"/>
    </xf>
    <xf numFmtId="0" fontId="0" fillId="0" borderId="274" xfId="0" applyFont="1" applyFill="1" applyBorder="1" applyAlignment="1">
      <alignment horizontal="center" vertical="center"/>
    </xf>
    <xf numFmtId="0" fontId="0" fillId="0" borderId="275" xfId="0" applyFont="1" applyFill="1" applyBorder="1" applyAlignment="1">
      <alignment horizontal="center" vertical="center" wrapText="1"/>
    </xf>
    <xf numFmtId="0" fontId="0" fillId="0" borderId="278" xfId="0" applyFont="1" applyFill="1" applyBorder="1" applyAlignment="1">
      <alignment horizontal="center" vertical="center" wrapText="1"/>
    </xf>
    <xf numFmtId="0" fontId="18" fillId="0" borderId="275" xfId="0" applyFont="1" applyFill="1" applyBorder="1" applyAlignment="1">
      <alignment horizontal="center" vertical="center" wrapText="1"/>
    </xf>
    <xf numFmtId="0" fontId="18" fillId="0" borderId="278" xfId="0" applyFont="1" applyFill="1" applyBorder="1" applyAlignment="1">
      <alignment horizontal="center" vertical="center" wrapText="1"/>
    </xf>
    <xf numFmtId="0" fontId="0" fillId="0" borderId="275" xfId="0" applyFont="1" applyFill="1" applyBorder="1" applyAlignment="1">
      <alignment horizontal="center" vertical="center"/>
    </xf>
    <xf numFmtId="0" fontId="0" fillId="0" borderId="276" xfId="0" applyFont="1" applyFill="1" applyBorder="1" applyAlignment="1">
      <alignment horizontal="center" vertical="center"/>
    </xf>
    <xf numFmtId="0" fontId="0" fillId="0" borderId="277" xfId="0" applyFont="1" applyFill="1" applyBorder="1" applyAlignment="1">
      <alignment horizontal="center" vertical="center"/>
    </xf>
    <xf numFmtId="0" fontId="0" fillId="0" borderId="210" xfId="0" applyFont="1" applyFill="1" applyBorder="1" applyAlignment="1">
      <alignment horizontal="center" vertical="center"/>
    </xf>
    <xf numFmtId="0" fontId="0" fillId="0" borderId="279" xfId="0" applyFont="1" applyFill="1" applyBorder="1" applyAlignment="1">
      <alignment horizontal="center" vertical="center"/>
    </xf>
    <xf numFmtId="0" fontId="0" fillId="0" borderId="143" xfId="0" applyFont="1" applyFill="1" applyBorder="1" applyAlignment="1">
      <alignment horizontal="distributed" vertical="center"/>
    </xf>
    <xf numFmtId="189" fontId="0" fillId="0" borderId="143" xfId="0" applyNumberFormat="1" applyFont="1" applyFill="1" applyBorder="1" applyAlignment="1">
      <alignment horizontal="center" vertical="center"/>
    </xf>
    <xf numFmtId="189" fontId="0" fillId="0" borderId="233" xfId="0" applyNumberFormat="1" applyFont="1" applyFill="1" applyBorder="1" applyAlignment="1">
      <alignment horizontal="center" vertical="center"/>
    </xf>
    <xf numFmtId="189" fontId="0" fillId="0" borderId="0" xfId="0" applyNumberFormat="1" applyFont="1" applyFill="1" applyBorder="1" applyAlignment="1">
      <alignment horizontal="center" vertical="center"/>
    </xf>
    <xf numFmtId="189" fontId="0" fillId="0" borderId="20" xfId="0" applyNumberFormat="1" applyFont="1" applyFill="1" applyBorder="1" applyAlignment="1">
      <alignment horizontal="center" vertical="center"/>
    </xf>
    <xf numFmtId="0" fontId="18" fillId="0" borderId="0" xfId="0" applyFont="1" applyFill="1" applyBorder="1" applyAlignment="1">
      <alignment horizontal="distributed" vertical="center"/>
    </xf>
    <xf numFmtId="189" fontId="0" fillId="0" borderId="136" xfId="0" applyNumberFormat="1" applyFont="1" applyFill="1" applyBorder="1" applyAlignment="1">
      <alignment horizontal="center" vertical="center"/>
    </xf>
    <xf numFmtId="0" fontId="19" fillId="0" borderId="0" xfId="0" applyFont="1" applyFill="1" applyAlignment="1">
      <alignment horizontal="center" vertical="center"/>
    </xf>
    <xf numFmtId="189" fontId="0" fillId="0" borderId="66" xfId="0" applyNumberFormat="1" applyFont="1" applyFill="1" applyBorder="1" applyAlignment="1">
      <alignment horizontal="center" vertical="center"/>
    </xf>
    <xf numFmtId="0" fontId="0" fillId="0" borderId="146" xfId="0" applyFont="1" applyFill="1" applyBorder="1" applyAlignment="1">
      <alignment horizontal="center" vertical="center"/>
    </xf>
    <xf numFmtId="0" fontId="0" fillId="0" borderId="147" xfId="0" applyFont="1" applyFill="1" applyBorder="1" applyAlignment="1">
      <alignment horizontal="center" vertical="center"/>
    </xf>
    <xf numFmtId="208" fontId="0" fillId="0" borderId="0"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45" xfId="0" applyFont="1" applyFill="1" applyBorder="1" applyAlignment="1">
      <alignment horizontal="center" vertical="center" wrapText="1"/>
    </xf>
    <xf numFmtId="189" fontId="0" fillId="0" borderId="15" xfId="0" applyNumberFormat="1" applyFont="1" applyFill="1" applyBorder="1" applyAlignment="1">
      <alignment horizontal="center" vertical="center"/>
    </xf>
    <xf numFmtId="189" fontId="0" fillId="0" borderId="183" xfId="0" applyNumberFormat="1" applyFont="1" applyFill="1" applyBorder="1" applyAlignment="1">
      <alignment horizontal="center" vertical="center"/>
    </xf>
    <xf numFmtId="0" fontId="0" fillId="0" borderId="143" xfId="0" applyFill="1" applyBorder="1" applyAlignment="1">
      <alignment horizontal="distributed" vertical="center"/>
    </xf>
    <xf numFmtId="189" fontId="0" fillId="0" borderId="143" xfId="0" applyNumberFormat="1" applyFill="1" applyBorder="1" applyAlignment="1">
      <alignment horizontal="center" vertical="center"/>
    </xf>
    <xf numFmtId="189" fontId="0" fillId="0" borderId="233" xfId="0" applyNumberFormat="1" applyFill="1" applyBorder="1" applyAlignment="1">
      <alignment horizontal="center" vertical="center"/>
    </xf>
    <xf numFmtId="183" fontId="0" fillId="0" borderId="136" xfId="0" applyNumberFormat="1" applyFont="1" applyFill="1" applyBorder="1" applyAlignment="1">
      <alignment horizontal="right" vertical="center"/>
    </xf>
    <xf numFmtId="0" fontId="0" fillId="0" borderId="244" xfId="0" applyFont="1" applyFill="1" applyBorder="1" applyAlignment="1">
      <alignment vertical="center"/>
    </xf>
    <xf numFmtId="0" fontId="0" fillId="0" borderId="244" xfId="0" applyFont="1" applyFill="1" applyBorder="1" applyAlignment="1">
      <alignment horizontal="right" vertical="center"/>
    </xf>
    <xf numFmtId="0" fontId="0" fillId="0" borderId="222" xfId="0" applyFont="1" applyFill="1" applyBorder="1" applyAlignment="1">
      <alignment horizontal="center" vertical="center"/>
    </xf>
    <xf numFmtId="0" fontId="0" fillId="0" borderId="223" xfId="0" applyFont="1" applyFill="1" applyBorder="1" applyAlignment="1">
      <alignment horizontal="center" vertical="center"/>
    </xf>
    <xf numFmtId="0" fontId="0" fillId="0" borderId="242" xfId="0" applyFont="1" applyFill="1" applyBorder="1" applyAlignment="1">
      <alignment horizontal="right" vertical="center"/>
    </xf>
    <xf numFmtId="0" fontId="0" fillId="0" borderId="224" xfId="0" applyFont="1" applyFill="1" applyBorder="1" applyAlignment="1">
      <alignment horizontal="right" vertical="center"/>
    </xf>
    <xf numFmtId="183" fontId="0" fillId="0" borderId="224" xfId="0" applyNumberFormat="1" applyFont="1" applyFill="1" applyBorder="1" applyAlignment="1">
      <alignment horizontal="right" vertical="center"/>
    </xf>
    <xf numFmtId="183" fontId="0" fillId="0" borderId="243" xfId="0" applyNumberFormat="1" applyFont="1" applyFill="1" applyBorder="1" applyAlignment="1">
      <alignment horizontal="right" vertical="center"/>
    </xf>
    <xf numFmtId="0" fontId="0" fillId="0" borderId="271" xfId="0" applyFont="1" applyFill="1" applyBorder="1" applyAlignment="1">
      <alignment horizontal="center" vertical="center"/>
    </xf>
    <xf numFmtId="0" fontId="0" fillId="0" borderId="220" xfId="0" applyFont="1" applyFill="1" applyBorder="1" applyAlignment="1">
      <alignment horizontal="center" vertical="center"/>
    </xf>
    <xf numFmtId="0" fontId="0" fillId="0" borderId="240" xfId="0" applyFont="1" applyFill="1" applyBorder="1" applyAlignment="1">
      <alignment horizontal="right" vertical="center"/>
    </xf>
    <xf numFmtId="0" fontId="0" fillId="0" borderId="0" xfId="0" applyFont="1" applyFill="1" applyBorder="1" applyAlignment="1">
      <alignment horizontal="right" vertical="center"/>
    </xf>
    <xf numFmtId="183" fontId="0" fillId="0" borderId="241" xfId="0" applyNumberFormat="1" applyFont="1" applyFill="1" applyBorder="1" applyAlignment="1">
      <alignment horizontal="right" vertical="center"/>
    </xf>
    <xf numFmtId="183" fontId="0" fillId="0" borderId="220" xfId="0" applyNumberFormat="1" applyFont="1" applyFill="1" applyBorder="1" applyAlignment="1">
      <alignment horizontal="right" vertical="center"/>
    </xf>
    <xf numFmtId="0" fontId="0" fillId="0" borderId="240"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221" xfId="0" applyFont="1" applyFill="1" applyBorder="1" applyAlignment="1">
      <alignment horizontal="center" vertical="center"/>
    </xf>
    <xf numFmtId="0" fontId="0" fillId="0" borderId="219" xfId="0" applyFont="1" applyFill="1" applyBorder="1" applyAlignment="1">
      <alignment horizontal="center" vertical="center"/>
    </xf>
    <xf numFmtId="0" fontId="0" fillId="0" borderId="267" xfId="0" applyFont="1" applyFill="1" applyBorder="1" applyAlignment="1">
      <alignment horizontal="center" vertical="center"/>
    </xf>
    <xf numFmtId="0" fontId="0" fillId="0" borderId="268" xfId="0" applyFont="1" applyFill="1" applyBorder="1" applyAlignment="1">
      <alignment horizontal="center" vertical="center"/>
    </xf>
    <xf numFmtId="0" fontId="0" fillId="0" borderId="270" xfId="0" applyFont="1" applyFill="1" applyBorder="1" applyAlignment="1">
      <alignment horizontal="center" vertical="center"/>
    </xf>
    <xf numFmtId="0" fontId="0" fillId="0" borderId="264" xfId="0" applyFont="1" applyFill="1" applyBorder="1" applyAlignment="1">
      <alignment horizontal="center" vertical="center"/>
    </xf>
    <xf numFmtId="0" fontId="0" fillId="0" borderId="268" xfId="0" applyFont="1" applyFill="1" applyBorder="1" applyAlignment="1">
      <alignment horizontal="center" vertical="center" shrinkToFit="1"/>
    </xf>
    <xf numFmtId="0" fontId="0" fillId="0" borderId="269" xfId="0" applyFont="1" applyFill="1" applyBorder="1" applyAlignment="1">
      <alignment horizontal="center" vertical="center" shrinkToFit="1"/>
    </xf>
    <xf numFmtId="0" fontId="0" fillId="0" borderId="264" xfId="0" applyFont="1" applyFill="1" applyBorder="1" applyAlignment="1">
      <alignment horizontal="center" vertical="center" shrinkToFit="1"/>
    </xf>
    <xf numFmtId="0" fontId="0" fillId="0" borderId="265" xfId="0" applyFont="1" applyFill="1" applyBorder="1" applyAlignment="1">
      <alignment horizontal="center" vertical="center" shrinkToFit="1"/>
    </xf>
    <xf numFmtId="183" fontId="0" fillId="0" borderId="273" xfId="0" applyNumberFormat="1" applyFont="1" applyFill="1" applyBorder="1" applyAlignment="1">
      <alignment horizontal="center" vertical="center"/>
    </xf>
    <xf numFmtId="191" fontId="0" fillId="0" borderId="240" xfId="0" applyNumberFormat="1" applyFont="1" applyFill="1" applyBorder="1" applyAlignment="1">
      <alignment horizontal="center" vertical="center"/>
    </xf>
    <xf numFmtId="191" fontId="0" fillId="0" borderId="0" xfId="0" applyNumberFormat="1" applyFont="1" applyFill="1" applyBorder="1" applyAlignment="1">
      <alignment horizontal="center" vertical="center"/>
    </xf>
    <xf numFmtId="0" fontId="0" fillId="0" borderId="120" xfId="0" applyFont="1" applyFill="1" applyBorder="1" applyAlignment="1">
      <alignment horizontal="right" vertical="center"/>
    </xf>
    <xf numFmtId="191" fontId="0" fillId="0" borderId="254" xfId="0" applyNumberFormat="1" applyFont="1" applyFill="1" applyBorder="1" applyAlignment="1">
      <alignment horizontal="center" vertical="center"/>
    </xf>
    <xf numFmtId="191" fontId="0" fillId="0" borderId="203" xfId="0" applyNumberFormat="1" applyFont="1" applyFill="1" applyBorder="1" applyAlignment="1">
      <alignment horizontal="center" vertical="center"/>
    </xf>
    <xf numFmtId="183" fontId="0" fillId="0" borderId="224" xfId="0" applyNumberFormat="1" applyFont="1" applyFill="1" applyBorder="1" applyAlignment="1">
      <alignment vertical="center"/>
    </xf>
    <xf numFmtId="183" fontId="0" fillId="0" borderId="223" xfId="0" applyNumberFormat="1" applyFont="1" applyFill="1" applyBorder="1" applyAlignment="1">
      <alignment vertical="center"/>
    </xf>
    <xf numFmtId="0" fontId="0" fillId="0" borderId="272" xfId="0" applyFont="1" applyFill="1" applyBorder="1" applyAlignment="1">
      <alignment horizontal="right" vertical="center"/>
    </xf>
    <xf numFmtId="38" fontId="24" fillId="0" borderId="0" xfId="33" applyFill="1" applyBorder="1">
      <alignment vertical="center"/>
    </xf>
    <xf numFmtId="38" fontId="24" fillId="0" borderId="20" xfId="33" applyFill="1" applyBorder="1">
      <alignment vertical="center"/>
    </xf>
    <xf numFmtId="38" fontId="24" fillId="0" borderId="0" xfId="33" applyFill="1" applyBorder="1" applyAlignment="1">
      <alignment horizontal="right" vertical="center"/>
    </xf>
    <xf numFmtId="0" fontId="0" fillId="0" borderId="245" xfId="0" applyFont="1" applyFill="1" applyBorder="1" applyAlignment="1">
      <alignment horizontal="center" vertical="center"/>
    </xf>
    <xf numFmtId="0" fontId="0" fillId="0" borderId="260" xfId="0" applyFont="1" applyFill="1" applyBorder="1" applyAlignment="1">
      <alignment horizontal="center" vertical="center"/>
    </xf>
    <xf numFmtId="0" fontId="0" fillId="0" borderId="256" xfId="0" applyFont="1" applyFill="1" applyBorder="1" applyAlignment="1">
      <alignment horizontal="center" vertical="center"/>
    </xf>
    <xf numFmtId="0" fontId="0" fillId="0" borderId="257" xfId="0" applyFont="1" applyFill="1" applyBorder="1" applyAlignment="1">
      <alignment horizontal="center" vertical="center"/>
    </xf>
    <xf numFmtId="0" fontId="0" fillId="0" borderId="258" xfId="0" applyFont="1" applyFill="1" applyBorder="1" applyAlignment="1">
      <alignment horizontal="center" vertical="center"/>
    </xf>
    <xf numFmtId="0" fontId="0" fillId="0" borderId="259" xfId="0" applyFont="1" applyFill="1" applyBorder="1" applyAlignment="1">
      <alignment horizontal="center" vertical="center"/>
    </xf>
    <xf numFmtId="0" fontId="0" fillId="0" borderId="261" xfId="0" applyFont="1" applyFill="1" applyBorder="1" applyAlignment="1">
      <alignment horizontal="center" vertical="center"/>
    </xf>
    <xf numFmtId="0" fontId="0" fillId="0" borderId="262" xfId="0" applyFont="1" applyFill="1" applyBorder="1" applyAlignment="1">
      <alignment horizontal="center" vertical="center"/>
    </xf>
    <xf numFmtId="0" fontId="0" fillId="0" borderId="263" xfId="0" applyFont="1" applyFill="1" applyBorder="1" applyAlignment="1">
      <alignment horizontal="center" vertical="center"/>
    </xf>
    <xf numFmtId="0" fontId="0" fillId="0" borderId="265" xfId="0" applyFont="1" applyFill="1" applyBorder="1" applyAlignment="1">
      <alignment horizontal="center" vertical="center"/>
    </xf>
    <xf numFmtId="0" fontId="0" fillId="0" borderId="266" xfId="0" applyFont="1" applyFill="1" applyBorder="1" applyAlignment="1">
      <alignment horizontal="center" vertical="center"/>
    </xf>
    <xf numFmtId="181" fontId="0" fillId="0" borderId="0" xfId="0" applyNumberFormat="1" applyFont="1" applyFill="1" applyBorder="1" applyAlignment="1">
      <alignment horizontal="center" vertical="center"/>
    </xf>
    <xf numFmtId="183" fontId="0" fillId="0" borderId="240" xfId="0" applyNumberFormat="1" applyFont="1" applyFill="1" applyBorder="1" applyAlignment="1">
      <alignment vertical="center"/>
    </xf>
    <xf numFmtId="183" fontId="0" fillId="0" borderId="0" xfId="0" applyNumberFormat="1" applyFont="1" applyFill="1" applyBorder="1" applyAlignment="1">
      <alignment vertical="center"/>
    </xf>
    <xf numFmtId="0" fontId="0" fillId="0" borderId="248" xfId="0" applyFont="1" applyFill="1" applyBorder="1" applyAlignment="1">
      <alignment horizontal="center" vertical="center"/>
    </xf>
    <xf numFmtId="183" fontId="0" fillId="0" borderId="246" xfId="0" applyNumberFormat="1" applyFont="1" applyFill="1" applyBorder="1" applyAlignment="1">
      <alignment horizontal="center" vertical="center"/>
    </xf>
    <xf numFmtId="0" fontId="0" fillId="0" borderId="246" xfId="0" applyFont="1" applyFill="1" applyBorder="1" applyAlignment="1">
      <alignment horizontal="center" vertical="center"/>
    </xf>
    <xf numFmtId="0" fontId="0" fillId="0" borderId="247" xfId="0" applyFont="1" applyFill="1" applyBorder="1" applyAlignment="1">
      <alignment horizontal="center" vertical="center"/>
    </xf>
    <xf numFmtId="0" fontId="0" fillId="0" borderId="249" xfId="0" applyFont="1" applyFill="1" applyBorder="1" applyAlignment="1">
      <alignment horizontal="center" vertical="center"/>
    </xf>
    <xf numFmtId="183" fontId="0" fillId="0" borderId="249" xfId="0" applyNumberFormat="1" applyFont="1" applyFill="1" applyBorder="1" applyAlignment="1">
      <alignment horizontal="center" vertical="center"/>
    </xf>
    <xf numFmtId="183" fontId="0" fillId="0" borderId="218" xfId="0" applyNumberFormat="1" applyFont="1" applyFill="1" applyBorder="1" applyAlignment="1">
      <alignment horizontal="right" vertical="center"/>
    </xf>
    <xf numFmtId="183" fontId="0" fillId="0" borderId="203" xfId="0" applyNumberFormat="1" applyFont="1" applyFill="1" applyBorder="1" applyAlignment="1">
      <alignment vertical="center"/>
    </xf>
    <xf numFmtId="183" fontId="0" fillId="0" borderId="250" xfId="0" applyNumberFormat="1" applyFont="1" applyFill="1" applyBorder="1" applyAlignment="1">
      <alignment horizontal="center" vertical="center"/>
    </xf>
    <xf numFmtId="183" fontId="0" fillId="0" borderId="136" xfId="0" applyNumberFormat="1" applyFont="1" applyFill="1" applyBorder="1" applyAlignment="1">
      <alignment vertical="center"/>
    </xf>
    <xf numFmtId="183" fontId="0" fillId="0" borderId="254" xfId="0" applyNumberFormat="1" applyFont="1" applyFill="1" applyBorder="1" applyAlignment="1">
      <alignment horizontal="right" vertical="center"/>
    </xf>
    <xf numFmtId="183" fontId="0" fillId="0" borderId="255" xfId="0" applyNumberFormat="1" applyFont="1" applyFill="1" applyBorder="1" applyAlignment="1">
      <alignment vertical="center"/>
    </xf>
    <xf numFmtId="183" fontId="0" fillId="0" borderId="233" xfId="0" applyNumberFormat="1" applyFont="1" applyFill="1" applyBorder="1" applyAlignment="1">
      <alignment vertical="center"/>
    </xf>
    <xf numFmtId="179" fontId="24" fillId="0" borderId="0" xfId="33" applyNumberFormat="1" applyFont="1" applyFill="1" applyBorder="1">
      <alignment vertical="center"/>
    </xf>
    <xf numFmtId="180" fontId="24" fillId="0" borderId="218" xfId="33" applyNumberFormat="1" applyFont="1" applyFill="1" applyBorder="1" applyAlignment="1">
      <alignment horizontal="right" vertical="center"/>
    </xf>
    <xf numFmtId="180" fontId="24" fillId="0" borderId="252" xfId="33" applyNumberFormat="1" applyFont="1" applyFill="1" applyBorder="1" applyAlignment="1">
      <alignment horizontal="right" vertical="center"/>
    </xf>
    <xf numFmtId="38" fontId="24" fillId="0" borderId="203" xfId="33" applyFont="1" applyFill="1" applyBorder="1">
      <alignment vertical="center"/>
    </xf>
    <xf numFmtId="41" fontId="0" fillId="0" borderId="203" xfId="0" applyNumberFormat="1" applyFont="1" applyFill="1" applyBorder="1" applyAlignment="1">
      <alignment horizontal="right" vertical="center"/>
    </xf>
    <xf numFmtId="41" fontId="24" fillId="0" borderId="0" xfId="33" applyNumberFormat="1" applyFill="1" applyBorder="1" applyAlignment="1">
      <alignment horizontal="right" vertical="center"/>
    </xf>
    <xf numFmtId="41" fontId="24" fillId="0" borderId="0" xfId="33" applyNumberFormat="1" applyFill="1" applyBorder="1">
      <alignment vertical="center"/>
    </xf>
    <xf numFmtId="38" fontId="24" fillId="0" borderId="143" xfId="33" applyFont="1" applyFill="1" applyBorder="1">
      <alignment vertical="center"/>
    </xf>
    <xf numFmtId="41" fontId="0" fillId="0" borderId="203" xfId="0" applyNumberFormat="1" applyFont="1" applyFill="1" applyBorder="1" applyAlignment="1">
      <alignment horizontal="right" vertical="center" shrinkToFit="1"/>
    </xf>
    <xf numFmtId="181" fontId="0" fillId="0" borderId="203" xfId="0" applyNumberFormat="1" applyFont="1" applyFill="1" applyBorder="1" applyAlignment="1">
      <alignment horizontal="center" vertical="center"/>
    </xf>
    <xf numFmtId="0" fontId="0" fillId="0" borderId="263" xfId="0" applyFont="1" applyFill="1" applyBorder="1" applyAlignment="1">
      <alignment horizontal="center" vertical="center" shrinkToFit="1"/>
    </xf>
    <xf numFmtId="0" fontId="0" fillId="0" borderId="269" xfId="0" applyFont="1" applyFill="1" applyBorder="1" applyAlignment="1">
      <alignment horizontal="center" vertical="center"/>
    </xf>
    <xf numFmtId="183" fontId="0" fillId="0" borderId="23" xfId="0" applyNumberFormat="1" applyFont="1" applyFill="1" applyBorder="1" applyAlignment="1">
      <alignment horizontal="right" vertical="center"/>
    </xf>
    <xf numFmtId="183" fontId="0" fillId="0" borderId="219" xfId="0" applyNumberFormat="1" applyFont="1" applyFill="1" applyBorder="1" applyAlignment="1">
      <alignment horizontal="right" vertical="center"/>
    </xf>
    <xf numFmtId="38" fontId="24" fillId="0" borderId="233" xfId="33" applyFont="1" applyFill="1" applyBorder="1">
      <alignment vertical="center"/>
    </xf>
    <xf numFmtId="184" fontId="0" fillId="0" borderId="120" xfId="0" applyNumberFormat="1" applyFont="1" applyFill="1" applyBorder="1" applyAlignment="1">
      <alignment horizontal="center" vertical="center"/>
    </xf>
    <xf numFmtId="184" fontId="0" fillId="0" borderId="0" xfId="0" applyNumberFormat="1" applyFont="1" applyFill="1" applyBorder="1" applyAlignment="1">
      <alignment horizontal="center" vertical="center"/>
    </xf>
    <xf numFmtId="184" fontId="0" fillId="0" borderId="23" xfId="0" applyNumberFormat="1" applyFont="1" applyFill="1" applyBorder="1" applyAlignment="1">
      <alignment horizontal="center" vertical="center"/>
    </xf>
    <xf numFmtId="182" fontId="0" fillId="0" borderId="0" xfId="0" applyNumberFormat="1" applyFont="1" applyFill="1" applyBorder="1" applyAlignment="1">
      <alignment horizontal="center" vertical="center"/>
    </xf>
    <xf numFmtId="180" fontId="0" fillId="0" borderId="203" xfId="0" applyNumberFormat="1" applyFont="1" applyFill="1" applyBorder="1" applyAlignment="1">
      <alignment horizontal="right" vertical="center"/>
    </xf>
    <xf numFmtId="194" fontId="0" fillId="0" borderId="203" xfId="34" applyNumberFormat="1" applyFont="1" applyFill="1" applyBorder="1" applyAlignment="1" applyProtection="1">
      <alignment horizontal="right" vertical="center"/>
    </xf>
    <xf numFmtId="184" fontId="0" fillId="0" borderId="131" xfId="0" applyNumberFormat="1" applyFont="1" applyFill="1" applyBorder="1" applyAlignment="1">
      <alignment horizontal="center" vertical="center"/>
    </xf>
    <xf numFmtId="184" fontId="0" fillId="0" borderId="143" xfId="0" applyNumberFormat="1" applyFont="1" applyFill="1" applyBorder="1" applyAlignment="1">
      <alignment horizontal="center" vertical="center"/>
    </xf>
    <xf numFmtId="184" fontId="0" fillId="0" borderId="149" xfId="0" applyNumberFormat="1" applyFont="1" applyFill="1" applyBorder="1" applyAlignment="1">
      <alignment horizontal="center" vertical="center"/>
    </xf>
    <xf numFmtId="184" fontId="0" fillId="0" borderId="136" xfId="0" applyNumberFormat="1" applyFont="1" applyFill="1" applyBorder="1" applyAlignment="1">
      <alignment horizontal="center" vertical="center"/>
    </xf>
    <xf numFmtId="194" fontId="0" fillId="0" borderId="0" xfId="34" applyNumberFormat="1" applyFont="1" applyFill="1" applyBorder="1" applyAlignment="1" applyProtection="1">
      <alignment horizontal="right" vertical="center"/>
    </xf>
    <xf numFmtId="0" fontId="0" fillId="0" borderId="60" xfId="0" applyFont="1" applyFill="1" applyBorder="1" applyAlignment="1">
      <alignment horizontal="center" vertical="center"/>
    </xf>
    <xf numFmtId="0" fontId="0" fillId="0" borderId="92" xfId="0" applyFont="1" applyFill="1" applyBorder="1" applyAlignment="1">
      <alignment horizontal="center" vertical="center"/>
    </xf>
    <xf numFmtId="184" fontId="0" fillId="0" borderId="0" xfId="0" applyNumberFormat="1" applyFont="1" applyFill="1" applyBorder="1" applyAlignment="1">
      <alignment horizontal="right" vertical="center"/>
    </xf>
    <xf numFmtId="184" fontId="0" fillId="0" borderId="20" xfId="0" applyNumberFormat="1" applyFont="1" applyFill="1" applyBorder="1" applyAlignment="1">
      <alignment horizontal="right" vertical="center"/>
    </xf>
    <xf numFmtId="184" fontId="0" fillId="0" borderId="20" xfId="0" applyNumberFormat="1" applyFont="1" applyFill="1" applyBorder="1" applyAlignment="1">
      <alignment horizontal="center" vertical="center"/>
    </xf>
    <xf numFmtId="184" fontId="0" fillId="0" borderId="203" xfId="0" applyNumberFormat="1" applyFont="1" applyFill="1" applyBorder="1" applyAlignment="1">
      <alignment horizontal="center" vertical="center"/>
    </xf>
    <xf numFmtId="184" fontId="0" fillId="0" borderId="148" xfId="0" applyNumberFormat="1" applyFont="1" applyFill="1" applyBorder="1" applyAlignment="1">
      <alignment horizontal="center" vertical="center"/>
    </xf>
    <xf numFmtId="0" fontId="0" fillId="0" borderId="135"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182" fontId="0" fillId="0" borderId="14" xfId="0" applyNumberFormat="1" applyFont="1" applyFill="1" applyBorder="1" applyAlignment="1">
      <alignment horizontal="right" vertical="center"/>
    </xf>
    <xf numFmtId="0" fontId="0" fillId="0" borderId="26"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182" fontId="0" fillId="0" borderId="14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0" borderId="80" xfId="0" applyNumberFormat="1" applyFont="1" applyFill="1" applyBorder="1" applyAlignment="1">
      <alignment horizontal="center" vertical="center"/>
    </xf>
    <xf numFmtId="0" fontId="0" fillId="0" borderId="15"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182" fontId="0" fillId="0" borderId="24" xfId="0" applyNumberFormat="1" applyFont="1" applyFill="1" applyBorder="1" applyAlignment="1">
      <alignment horizontal="right" vertical="center"/>
    </xf>
    <xf numFmtId="0" fontId="0" fillId="0" borderId="195" xfId="0" applyFont="1" applyFill="1" applyBorder="1" applyAlignment="1">
      <alignment horizontal="center" vertical="center"/>
    </xf>
    <xf numFmtId="0" fontId="0" fillId="0" borderId="196" xfId="0" applyFont="1" applyFill="1" applyBorder="1" applyAlignment="1">
      <alignment horizontal="center" vertical="center"/>
    </xf>
    <xf numFmtId="0" fontId="0" fillId="0" borderId="121" xfId="0" applyFont="1" applyFill="1" applyBorder="1" applyAlignment="1">
      <alignment horizontal="center" vertical="center"/>
    </xf>
    <xf numFmtId="178" fontId="0" fillId="0" borderId="168" xfId="0" applyNumberFormat="1" applyFont="1" applyFill="1" applyBorder="1" applyAlignment="1">
      <alignment horizontal="center" vertical="center"/>
    </xf>
    <xf numFmtId="178" fontId="0" fillId="0" borderId="149" xfId="0" applyNumberFormat="1" applyFont="1" applyFill="1" applyBorder="1" applyAlignment="1">
      <alignment horizontal="center" vertical="center"/>
    </xf>
    <xf numFmtId="182" fontId="0" fillId="0" borderId="143" xfId="0" applyNumberFormat="1" applyFont="1" applyFill="1" applyBorder="1" applyAlignment="1">
      <alignment horizontal="center" vertical="center"/>
    </xf>
    <xf numFmtId="178" fontId="0" fillId="0" borderId="135" xfId="0" applyNumberFormat="1" applyFont="1" applyFill="1" applyBorder="1" applyAlignment="1">
      <alignment horizontal="center" vertical="center"/>
    </xf>
    <xf numFmtId="178" fontId="0" fillId="0" borderId="23" xfId="0" applyNumberFormat="1" applyFont="1" applyFill="1" applyBorder="1" applyAlignment="1">
      <alignment horizontal="center" vertical="center"/>
    </xf>
    <xf numFmtId="184" fontId="0" fillId="0" borderId="166" xfId="0" applyNumberFormat="1" applyFont="1" applyFill="1" applyBorder="1" applyAlignment="1">
      <alignment horizontal="center" vertical="center"/>
    </xf>
    <xf numFmtId="184" fontId="0" fillId="0" borderId="167" xfId="0" applyNumberFormat="1" applyFont="1" applyFill="1" applyBorder="1" applyAlignment="1">
      <alignment horizontal="center" vertical="center"/>
    </xf>
    <xf numFmtId="178" fontId="0" fillId="0" borderId="137" xfId="0" applyNumberFormat="1" applyFont="1" applyFill="1" applyBorder="1" applyAlignment="1">
      <alignment horizontal="center" vertical="center"/>
    </xf>
    <xf numFmtId="178" fontId="0" fillId="0" borderId="42" xfId="0" applyNumberFormat="1" applyFont="1" applyFill="1" applyBorder="1" applyAlignment="1">
      <alignment horizontal="center" vertical="center"/>
    </xf>
    <xf numFmtId="184" fontId="0" fillId="0" borderId="120" xfId="0" applyNumberFormat="1" applyFont="1" applyFill="1" applyBorder="1" applyAlignment="1">
      <alignment horizontal="right" vertical="center"/>
    </xf>
    <xf numFmtId="184" fontId="0" fillId="0" borderId="23" xfId="0" applyNumberFormat="1" applyFont="1" applyFill="1" applyBorder="1" applyAlignment="1">
      <alignment horizontal="right" vertical="center"/>
    </xf>
    <xf numFmtId="178" fontId="0" fillId="0" borderId="296" xfId="0" applyNumberFormat="1" applyFont="1" applyFill="1" applyBorder="1" applyAlignment="1">
      <alignment horizontal="center" vertical="center"/>
    </xf>
    <xf numFmtId="178" fontId="0" fillId="0" borderId="297" xfId="0" applyNumberFormat="1" applyFont="1" applyFill="1" applyBorder="1" applyAlignment="1">
      <alignment horizontal="center" vertical="center"/>
    </xf>
    <xf numFmtId="178" fontId="0" fillId="0" borderId="294" xfId="0" applyNumberFormat="1" applyFont="1" applyFill="1" applyBorder="1" applyAlignment="1">
      <alignment horizontal="center" vertical="center"/>
    </xf>
    <xf numFmtId="178" fontId="0" fillId="0" borderId="126" xfId="0" applyNumberFormat="1" applyFont="1" applyFill="1" applyBorder="1" applyAlignment="1">
      <alignment horizontal="center" vertical="center"/>
    </xf>
    <xf numFmtId="178" fontId="0" fillId="0" borderId="150" xfId="0" applyNumberFormat="1" applyFont="1" applyFill="1" applyBorder="1" applyAlignment="1">
      <alignment horizontal="center" vertical="center"/>
    </xf>
    <xf numFmtId="178" fontId="0" fillId="0" borderId="151" xfId="0" applyNumberFormat="1" applyFont="1" applyFill="1" applyBorder="1" applyAlignment="1">
      <alignment horizontal="center" vertical="center"/>
    </xf>
    <xf numFmtId="184" fontId="0" fillId="0" borderId="166" xfId="0" applyNumberFormat="1" applyFont="1" applyFill="1" applyBorder="1" applyAlignment="1">
      <alignment horizontal="right" vertical="center"/>
    </xf>
    <xf numFmtId="184" fontId="0" fillId="0" borderId="156" xfId="0" applyNumberFormat="1" applyFont="1" applyFill="1" applyBorder="1" applyAlignment="1">
      <alignment horizontal="center" vertical="center"/>
    </xf>
    <xf numFmtId="184" fontId="0" fillId="0" borderId="125" xfId="0" applyNumberFormat="1" applyFont="1" applyFill="1" applyBorder="1" applyAlignment="1">
      <alignment horizontal="center" vertical="center"/>
    </xf>
    <xf numFmtId="184" fontId="0" fillId="0" borderId="126" xfId="0" applyNumberFormat="1" applyFont="1" applyFill="1" applyBorder="1" applyAlignment="1">
      <alignment horizontal="center" vertical="center"/>
    </xf>
    <xf numFmtId="184" fontId="0" fillId="0" borderId="199" xfId="0" applyNumberFormat="1" applyFont="1" applyFill="1" applyBorder="1" applyAlignment="1">
      <alignment horizontal="center" vertical="center"/>
    </xf>
    <xf numFmtId="182" fontId="0" fillId="0" borderId="129" xfId="0" applyNumberFormat="1" applyFont="1" applyFill="1" applyBorder="1" applyAlignment="1">
      <alignment horizontal="center" vertical="center"/>
    </xf>
    <xf numFmtId="182" fontId="0" fillId="0" borderId="130" xfId="0" applyNumberFormat="1" applyFont="1" applyFill="1" applyBorder="1" applyAlignment="1">
      <alignment horizontal="center" vertical="center"/>
    </xf>
    <xf numFmtId="182" fontId="0" fillId="0" borderId="161" xfId="0" applyNumberFormat="1" applyFont="1" applyFill="1" applyBorder="1" applyAlignment="1">
      <alignment horizontal="center" vertical="center"/>
    </xf>
    <xf numFmtId="184" fontId="0" fillId="0" borderId="129" xfId="0" applyNumberFormat="1" applyFont="1" applyFill="1" applyBorder="1" applyAlignment="1">
      <alignment horizontal="center" vertical="center"/>
    </xf>
    <xf numFmtId="184" fontId="0" fillId="0" borderId="161" xfId="0" applyNumberFormat="1" applyFont="1" applyFill="1" applyBorder="1" applyAlignment="1">
      <alignment horizontal="center" vertical="center"/>
    </xf>
    <xf numFmtId="184" fontId="0" fillId="0" borderId="130" xfId="0" applyNumberFormat="1" applyFont="1" applyFill="1" applyBorder="1" applyAlignment="1">
      <alignment horizontal="center" vertical="center"/>
    </xf>
    <xf numFmtId="184" fontId="18" fillId="0" borderId="129" xfId="0" applyNumberFormat="1" applyFont="1" applyFill="1" applyBorder="1" applyAlignment="1">
      <alignment horizontal="center" vertical="center"/>
    </xf>
    <xf numFmtId="184" fontId="18" fillId="0" borderId="130" xfId="0" applyNumberFormat="1" applyFont="1" applyFill="1" applyBorder="1" applyAlignment="1">
      <alignment horizontal="center" vertical="center"/>
    </xf>
    <xf numFmtId="184" fontId="18" fillId="0" borderId="161" xfId="0" applyNumberFormat="1" applyFont="1" applyFill="1" applyBorder="1" applyAlignment="1">
      <alignment horizontal="center" vertical="center"/>
    </xf>
    <xf numFmtId="193" fontId="0" fillId="0" borderId="156" xfId="0" applyNumberFormat="1" applyFont="1" applyFill="1" applyBorder="1" applyAlignment="1">
      <alignment horizontal="center" vertical="center"/>
    </xf>
    <xf numFmtId="193" fontId="0" fillId="0" borderId="125" xfId="0" applyNumberFormat="1" applyFont="1" applyFill="1" applyBorder="1" applyAlignment="1">
      <alignment horizontal="center" vertical="center"/>
    </xf>
    <xf numFmtId="193" fontId="0" fillId="0" borderId="126" xfId="0" applyNumberFormat="1" applyFont="1" applyFill="1" applyBorder="1" applyAlignment="1">
      <alignment horizontal="center" vertical="center"/>
    </xf>
    <xf numFmtId="184" fontId="0" fillId="0" borderId="202" xfId="0" applyNumberFormat="1" applyFont="1" applyFill="1" applyBorder="1" applyAlignment="1">
      <alignment horizontal="center" vertical="center"/>
    </xf>
    <xf numFmtId="200" fontId="0" fillId="0" borderId="171" xfId="0" applyNumberFormat="1" applyFont="1" applyFill="1" applyBorder="1" applyAlignment="1">
      <alignment horizontal="right" vertical="center"/>
    </xf>
    <xf numFmtId="200" fontId="0" fillId="0" borderId="171" xfId="0" applyNumberFormat="1" applyFont="1" applyFill="1" applyBorder="1" applyAlignment="1">
      <alignment horizontal="center" vertical="center"/>
    </xf>
    <xf numFmtId="200" fontId="0" fillId="0" borderId="169" xfId="0" applyNumberFormat="1" applyFont="1" applyFill="1" applyBorder="1" applyAlignment="1">
      <alignment horizontal="center" vertical="center"/>
    </xf>
    <xf numFmtId="200" fontId="0" fillId="0" borderId="148" xfId="0" applyNumberFormat="1" applyFont="1" applyFill="1" applyBorder="1" applyAlignment="1">
      <alignment horizontal="center" vertical="center"/>
    </xf>
    <xf numFmtId="0" fontId="0" fillId="0" borderId="0" xfId="0" applyFont="1" applyFill="1" applyAlignment="1">
      <alignment horizontal="center" vertical="top"/>
    </xf>
    <xf numFmtId="183" fontId="0" fillId="0" borderId="14" xfId="34" applyNumberFormat="1" applyFont="1" applyFill="1" applyBorder="1" applyAlignment="1" applyProtection="1">
      <alignment horizontal="right" vertical="center"/>
    </xf>
    <xf numFmtId="183" fontId="0" fillId="0" borderId="0" xfId="34" applyNumberFormat="1" applyFont="1" applyFill="1" applyBorder="1" applyAlignment="1" applyProtection="1">
      <alignment horizontal="right" vertical="center"/>
    </xf>
    <xf numFmtId="195" fontId="0" fillId="0" borderId="36" xfId="0" applyNumberFormat="1" applyFont="1" applyFill="1" applyBorder="1" applyAlignment="1">
      <alignment horizontal="right" vertical="center"/>
    </xf>
    <xf numFmtId="200" fontId="0" fillId="0" borderId="0" xfId="0" applyNumberFormat="1" applyFont="1" applyFill="1" applyBorder="1" applyAlignment="1">
      <alignment horizontal="right" vertical="center"/>
    </xf>
    <xf numFmtId="200" fontId="0" fillId="0" borderId="0" xfId="0" applyNumberFormat="1" applyFont="1" applyFill="1" applyBorder="1" applyAlignment="1">
      <alignment horizontal="center" vertical="center"/>
    </xf>
    <xf numFmtId="200" fontId="0" fillId="0" borderId="16" xfId="0" applyNumberFormat="1" applyFont="1" applyFill="1" applyBorder="1" applyAlignment="1">
      <alignment horizontal="center" vertical="center"/>
    </xf>
    <xf numFmtId="200" fontId="0" fillId="0" borderId="20" xfId="0" applyNumberFormat="1" applyFont="1" applyFill="1" applyBorder="1" applyAlignment="1">
      <alignment horizontal="center" vertical="center"/>
    </xf>
    <xf numFmtId="195" fontId="0" fillId="0" borderId="0" xfId="0" applyNumberFormat="1" applyFont="1" applyFill="1" applyBorder="1" applyAlignment="1">
      <alignment horizontal="right" vertical="center"/>
    </xf>
    <xf numFmtId="200" fontId="0" fillId="0" borderId="136" xfId="0" applyNumberFormat="1" applyFont="1" applyFill="1" applyBorder="1" applyAlignment="1">
      <alignment horizontal="center" vertical="center"/>
    </xf>
    <xf numFmtId="200" fontId="0" fillId="0" borderId="66" xfId="0" applyNumberFormat="1" applyFont="1" applyFill="1" applyBorder="1" applyAlignment="1">
      <alignment horizontal="right" vertical="center"/>
    </xf>
    <xf numFmtId="0" fontId="0" fillId="0" borderId="34" xfId="0" applyFont="1" applyFill="1" applyBorder="1" applyAlignment="1">
      <alignment horizontal="distributed" vertical="center" justifyLastLine="1"/>
    </xf>
    <xf numFmtId="0" fontId="0" fillId="0" borderId="21" xfId="0" applyFont="1" applyFill="1" applyBorder="1" applyAlignment="1">
      <alignment horizontal="distributed" vertical="center" justifyLastLine="1"/>
    </xf>
    <xf numFmtId="0" fontId="0" fillId="0" borderId="28" xfId="0" applyFont="1" applyFill="1" applyBorder="1" applyAlignment="1">
      <alignment horizontal="distributed" vertical="center" justifyLastLine="1"/>
    </xf>
    <xf numFmtId="0" fontId="0" fillId="0" borderId="117" xfId="0" applyFont="1" applyFill="1" applyBorder="1" applyAlignment="1">
      <alignment horizontal="distributed" vertical="center" justifyLastLine="1"/>
    </xf>
    <xf numFmtId="0" fontId="0" fillId="0" borderId="11" xfId="0" applyFont="1" applyFill="1" applyBorder="1" applyAlignment="1">
      <alignment horizontal="distributed" vertical="center" wrapText="1" justifyLastLine="1"/>
    </xf>
    <xf numFmtId="0" fontId="0" fillId="0" borderId="48" xfId="0" applyFont="1" applyFill="1" applyBorder="1" applyAlignment="1">
      <alignment horizontal="distributed" vertical="center" wrapText="1" justifyLastLine="1"/>
    </xf>
    <xf numFmtId="0" fontId="0" fillId="0" borderId="119" xfId="0" applyFont="1" applyFill="1" applyBorder="1" applyAlignment="1">
      <alignment horizontal="distributed" vertical="center" wrapText="1" justifyLastLine="1"/>
    </xf>
    <xf numFmtId="182" fontId="0" fillId="0" borderId="120" xfId="0" applyNumberFormat="1" applyFont="1" applyFill="1" applyBorder="1" applyAlignment="1">
      <alignment vertical="center"/>
    </xf>
    <xf numFmtId="0" fontId="0" fillId="0" borderId="3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55" xfId="0" applyFont="1" applyFill="1" applyBorder="1" applyAlignment="1">
      <alignment horizontal="center" vertical="center"/>
    </xf>
    <xf numFmtId="192" fontId="0" fillId="0" borderId="0" xfId="0" applyNumberFormat="1" applyFont="1" applyFill="1" applyBorder="1" applyAlignment="1">
      <alignment vertical="center"/>
    </xf>
    <xf numFmtId="192" fontId="0" fillId="0" borderId="20" xfId="0" applyNumberFormat="1" applyFont="1" applyFill="1" applyBorder="1" applyAlignment="1">
      <alignment vertical="center"/>
    </xf>
    <xf numFmtId="0" fontId="0" fillId="0" borderId="22" xfId="0" applyFont="1" applyFill="1" applyBorder="1" applyAlignment="1">
      <alignment horizontal="distributed" vertical="center"/>
    </xf>
    <xf numFmtId="0" fontId="0" fillId="0" borderId="67" xfId="0" applyFont="1" applyFill="1" applyBorder="1" applyAlignment="1">
      <alignment horizontal="distributed" vertical="center"/>
    </xf>
    <xf numFmtId="182" fontId="0" fillId="0" borderId="131" xfId="0" applyNumberFormat="1" applyFont="1" applyFill="1" applyBorder="1" applyAlignment="1">
      <alignment vertical="center"/>
    </xf>
    <xf numFmtId="182" fontId="0" fillId="0" borderId="171" xfId="0" applyNumberFormat="1" applyFont="1" applyFill="1" applyBorder="1" applyAlignment="1">
      <alignment vertical="center"/>
    </xf>
    <xf numFmtId="192" fontId="0" fillId="0" borderId="22" xfId="0" applyNumberFormat="1" applyFont="1" applyFill="1" applyBorder="1" applyAlignment="1">
      <alignment vertical="center"/>
    </xf>
    <xf numFmtId="192" fontId="0" fillId="0" borderId="58" xfId="0" applyNumberFormat="1" applyFont="1" applyFill="1" applyBorder="1" applyAlignment="1">
      <alignment vertical="center"/>
    </xf>
    <xf numFmtId="0" fontId="0" fillId="0" borderId="0" xfId="0" applyFont="1" applyFill="1" applyBorder="1" applyAlignment="1">
      <alignment horizontal="center" vertical="center" shrinkToFit="1"/>
    </xf>
    <xf numFmtId="0" fontId="0" fillId="0" borderId="40"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22" xfId="0" applyFont="1" applyFill="1" applyBorder="1" applyAlignment="1">
      <alignment horizontal="center" vertical="center"/>
    </xf>
    <xf numFmtId="192" fontId="0" fillId="0" borderId="15" xfId="0" applyNumberFormat="1" applyFont="1" applyFill="1" applyBorder="1" applyAlignment="1">
      <alignment vertical="center"/>
    </xf>
    <xf numFmtId="192" fontId="0" fillId="0" borderId="59" xfId="0" applyNumberFormat="1" applyFont="1" applyFill="1" applyBorder="1" applyAlignment="1">
      <alignment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127" xfId="0" applyNumberFormat="1" applyFont="1" applyFill="1" applyBorder="1" applyAlignment="1">
      <alignment vertical="center"/>
    </xf>
    <xf numFmtId="182" fontId="0" fillId="0" borderId="57" xfId="0" applyNumberFormat="1" applyFont="1" applyFill="1" applyBorder="1" applyAlignment="1">
      <alignment vertical="center"/>
    </xf>
    <xf numFmtId="183" fontId="0" fillId="0" borderId="140" xfId="34" applyNumberFormat="1" applyFont="1" applyFill="1" applyBorder="1" applyAlignment="1" applyProtection="1">
      <alignment horizontal="right" vertical="center"/>
    </xf>
    <xf numFmtId="183" fontId="0" fillId="0" borderId="203" xfId="34" applyNumberFormat="1" applyFont="1" applyFill="1" applyBorder="1" applyAlignment="1" applyProtection="1">
      <alignment horizontal="right" vertical="center"/>
    </xf>
    <xf numFmtId="183" fontId="0" fillId="0" borderId="24" xfId="33" applyNumberFormat="1" applyFont="1" applyFill="1" applyBorder="1" applyAlignment="1" applyProtection="1">
      <alignment horizontal="right" vertical="center"/>
    </xf>
    <xf numFmtId="183" fontId="0" fillId="0" borderId="15" xfId="33" applyNumberFormat="1" applyFont="1" applyFill="1" applyBorder="1" applyAlignment="1" applyProtection="1">
      <alignment horizontal="right" vertical="center"/>
    </xf>
    <xf numFmtId="183" fontId="0" fillId="0" borderId="203" xfId="0" applyNumberFormat="1" applyFont="1" applyFill="1" applyBorder="1" applyAlignment="1">
      <alignment horizontal="right" vertical="center"/>
    </xf>
    <xf numFmtId="183" fontId="0" fillId="0" borderId="14" xfId="33" applyNumberFormat="1" applyFont="1" applyFill="1" applyBorder="1" applyAlignment="1" applyProtection="1">
      <alignment horizontal="right" vertical="center"/>
    </xf>
    <xf numFmtId="183" fontId="0" fillId="0" borderId="0" xfId="33" applyNumberFormat="1" applyFont="1" applyFill="1" applyBorder="1" applyAlignment="1" applyProtection="1">
      <alignment horizontal="right" vertical="center"/>
    </xf>
    <xf numFmtId="183" fontId="0" fillId="0" borderId="14" xfId="33" applyNumberFormat="1" applyFont="1" applyFill="1" applyBorder="1" applyAlignment="1" applyProtection="1">
      <alignment vertical="center"/>
    </xf>
    <xf numFmtId="183" fontId="0" fillId="0" borderId="0" xfId="33" applyNumberFormat="1" applyFont="1" applyFill="1" applyBorder="1" applyAlignment="1" applyProtection="1">
      <alignment vertical="center"/>
    </xf>
    <xf numFmtId="183" fontId="0" fillId="0" borderId="120" xfId="33" applyNumberFormat="1" applyFont="1" applyFill="1" applyBorder="1" applyAlignment="1" applyProtection="1">
      <alignment horizontal="right" vertical="center"/>
    </xf>
    <xf numFmtId="183" fontId="0" fillId="0" borderId="204" xfId="33" applyNumberFormat="1" applyFont="1" applyFill="1" applyBorder="1" applyAlignment="1" applyProtection="1">
      <alignment vertical="center"/>
    </xf>
    <xf numFmtId="183" fontId="0" fillId="0" borderId="170" xfId="33" applyNumberFormat="1" applyFont="1" applyFill="1" applyBorder="1" applyAlignment="1" applyProtection="1">
      <alignment vertical="center"/>
    </xf>
    <xf numFmtId="0" fontId="0" fillId="0" borderId="0" xfId="0" applyFont="1" applyFill="1" applyBorder="1" applyAlignment="1">
      <alignment vertical="center"/>
    </xf>
    <xf numFmtId="183" fontId="0" fillId="0" borderId="20" xfId="34" applyNumberFormat="1" applyFont="1" applyFill="1" applyBorder="1" applyAlignment="1" applyProtection="1">
      <alignment horizontal="right" vertical="center"/>
    </xf>
    <xf numFmtId="183" fontId="0" fillId="0" borderId="16" xfId="34" applyNumberFormat="1" applyFont="1" applyFill="1" applyBorder="1" applyAlignment="1" applyProtection="1">
      <alignment horizontal="right" vertical="center"/>
    </xf>
    <xf numFmtId="183" fontId="0" fillId="0" borderId="160" xfId="34" applyNumberFormat="1" applyFont="1" applyFill="1" applyBorder="1" applyAlignment="1" applyProtection="1">
      <alignment horizontal="right" vertical="center"/>
    </xf>
    <xf numFmtId="183" fontId="0" fillId="0" borderId="148" xfId="34" applyNumberFormat="1" applyFont="1" applyFill="1" applyBorder="1" applyAlignment="1" applyProtection="1">
      <alignment horizontal="right" vertical="center"/>
    </xf>
    <xf numFmtId="0" fontId="0" fillId="0" borderId="46" xfId="0" applyFont="1" applyFill="1" applyBorder="1" applyAlignment="1">
      <alignment horizontal="center" vertical="center"/>
    </xf>
    <xf numFmtId="182" fontId="0" fillId="0" borderId="0" xfId="33" applyNumberFormat="1" applyFont="1" applyFill="1" applyBorder="1" applyAlignment="1" applyProtection="1">
      <alignment horizontal="right" vertical="center"/>
    </xf>
    <xf numFmtId="182" fontId="0" fillId="0" borderId="0" xfId="34" applyNumberFormat="1" applyFont="1" applyFill="1" applyBorder="1" applyAlignment="1" applyProtection="1">
      <alignment vertical="center"/>
    </xf>
    <xf numFmtId="0" fontId="0" fillId="0" borderId="0" xfId="0" applyFont="1" applyFill="1" applyBorder="1" applyAlignment="1">
      <alignment vertical="top" wrapText="1"/>
    </xf>
    <xf numFmtId="0" fontId="0" fillId="0" borderId="34" xfId="0" applyFont="1" applyFill="1" applyBorder="1" applyAlignment="1">
      <alignment horizontal="center"/>
    </xf>
    <xf numFmtId="0" fontId="0" fillId="0" borderId="55" xfId="0" applyFont="1" applyFill="1" applyBorder="1" applyAlignment="1">
      <alignment horizontal="center"/>
    </xf>
    <xf numFmtId="0" fontId="0" fillId="0" borderId="61" xfId="0" applyFont="1" applyFill="1" applyBorder="1" applyAlignment="1">
      <alignment horizontal="center" vertical="center"/>
    </xf>
    <xf numFmtId="183" fontId="0" fillId="0" borderId="0" xfId="34" applyNumberFormat="1" applyFont="1" applyFill="1" applyBorder="1" applyAlignment="1" applyProtection="1">
      <alignment vertical="center"/>
    </xf>
    <xf numFmtId="182" fontId="0" fillId="0" borderId="20" xfId="34" applyNumberFormat="1" applyFont="1" applyFill="1" applyBorder="1" applyAlignment="1" applyProtection="1">
      <alignment vertical="center"/>
    </xf>
    <xf numFmtId="182" fontId="0" fillId="0" borderId="14" xfId="34" applyNumberFormat="1" applyFont="1" applyFill="1" applyBorder="1" applyAlignment="1" applyProtection="1">
      <alignment vertical="center"/>
    </xf>
    <xf numFmtId="0" fontId="33" fillId="0" borderId="31" xfId="0" applyFont="1" applyFill="1" applyBorder="1" applyAlignment="1">
      <alignment horizontal="center" vertical="center"/>
    </xf>
    <xf numFmtId="0" fontId="33" fillId="0" borderId="186" xfId="0" applyFont="1" applyFill="1" applyBorder="1" applyAlignment="1">
      <alignment horizontal="center" vertical="center"/>
    </xf>
    <xf numFmtId="184" fontId="0" fillId="0" borderId="14" xfId="0" applyNumberFormat="1" applyFont="1" applyFill="1" applyBorder="1" applyAlignment="1">
      <alignment vertical="center"/>
    </xf>
    <xf numFmtId="0" fontId="33" fillId="0" borderId="30" xfId="0" applyFont="1" applyFill="1" applyBorder="1" applyAlignment="1">
      <alignment horizontal="center" vertical="center"/>
    </xf>
    <xf numFmtId="0" fontId="33" fillId="0" borderId="147" xfId="0" applyFont="1" applyFill="1" applyBorder="1" applyAlignment="1">
      <alignment horizontal="center" vertical="center"/>
    </xf>
    <xf numFmtId="184" fontId="0" fillId="0" borderId="140" xfId="0" applyNumberFormat="1" applyFont="1" applyFill="1" applyBorder="1" applyAlignment="1">
      <alignment vertical="center"/>
    </xf>
    <xf numFmtId="0" fontId="33" fillId="0" borderId="18" xfId="0" applyFont="1" applyFill="1" applyBorder="1" applyAlignment="1">
      <alignment horizontal="center" vertical="center"/>
    </xf>
    <xf numFmtId="0" fontId="33" fillId="0" borderId="205" xfId="0" applyFont="1" applyFill="1" applyBorder="1" applyAlignment="1">
      <alignment horizontal="center" vertical="center"/>
    </xf>
    <xf numFmtId="184" fontId="33" fillId="0" borderId="14" xfId="0" applyNumberFormat="1" applyFont="1" applyFill="1" applyBorder="1" applyAlignment="1">
      <alignment horizontal="center" vertical="center"/>
    </xf>
    <xf numFmtId="184" fontId="33" fillId="0" borderId="0" xfId="0" applyNumberFormat="1" applyFont="1" applyFill="1" applyBorder="1" applyAlignment="1">
      <alignment horizontal="center" vertical="center"/>
    </xf>
    <xf numFmtId="184" fontId="0" fillId="0" borderId="14" xfId="0" applyNumberFormat="1" applyFont="1" applyFill="1" applyBorder="1" applyAlignment="1">
      <alignment horizontal="right" vertical="center" shrinkToFit="1"/>
    </xf>
    <xf numFmtId="179" fontId="0" fillId="0" borderId="14" xfId="0" applyNumberFormat="1" applyFont="1" applyFill="1" applyBorder="1" applyAlignment="1">
      <alignment vertical="center"/>
    </xf>
    <xf numFmtId="0" fontId="33" fillId="0" borderId="0" xfId="0" applyFont="1" applyFill="1" applyBorder="1" applyAlignment="1">
      <alignment vertical="top" wrapText="1"/>
    </xf>
    <xf numFmtId="0" fontId="33" fillId="0" borderId="30" xfId="0" applyFont="1" applyFill="1" applyBorder="1" applyAlignment="1">
      <alignment horizontal="center" vertical="center" shrinkToFit="1"/>
    </xf>
    <xf numFmtId="0" fontId="33" fillId="0" borderId="147" xfId="0" applyFont="1" applyFill="1" applyBorder="1" applyAlignment="1">
      <alignment horizontal="center" vertical="center" shrinkToFit="1"/>
    </xf>
    <xf numFmtId="0" fontId="33" fillId="0" borderId="98" xfId="0" applyFont="1" applyFill="1" applyBorder="1" applyAlignment="1">
      <alignment horizontal="center" vertical="center"/>
    </xf>
    <xf numFmtId="0" fontId="33" fillId="0" borderId="99"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94" xfId="0" applyFont="1" applyFill="1" applyBorder="1" applyAlignment="1">
      <alignment horizontal="center" vertical="center"/>
    </xf>
    <xf numFmtId="0" fontId="33" fillId="0" borderId="95" xfId="0" applyFont="1" applyFill="1" applyBorder="1" applyAlignment="1">
      <alignment horizontal="center" vertical="center"/>
    </xf>
    <xf numFmtId="0" fontId="33" fillId="0" borderId="10" xfId="0" applyFont="1" applyFill="1" applyBorder="1" applyAlignment="1">
      <alignment horizontal="distributed" vertical="center"/>
    </xf>
    <xf numFmtId="0" fontId="33" fillId="0" borderId="81" xfId="0" applyFont="1" applyFill="1" applyBorder="1" applyAlignment="1">
      <alignment horizontal="center" vertical="center"/>
    </xf>
    <xf numFmtId="0" fontId="33" fillId="0" borderId="0" xfId="0" applyFont="1" applyFill="1" applyBorder="1" applyAlignment="1">
      <alignment horizontal="distributed" vertical="center"/>
    </xf>
    <xf numFmtId="0" fontId="34" fillId="0" borderId="0" xfId="0" applyFont="1" applyFill="1" applyBorder="1" applyAlignment="1">
      <alignment horizontal="distributed" vertical="center"/>
    </xf>
    <xf numFmtId="0" fontId="33" fillId="0" borderId="0" xfId="0" applyFont="1" applyFill="1" applyBorder="1" applyAlignment="1">
      <alignment horizontal="left" vertical="center"/>
    </xf>
    <xf numFmtId="0" fontId="33" fillId="0" borderId="78" xfId="0" applyFont="1" applyFill="1" applyBorder="1" applyAlignment="1">
      <alignment horizontal="center" vertical="center"/>
    </xf>
    <xf numFmtId="0" fontId="33" fillId="0" borderId="15" xfId="0" applyFont="1" applyFill="1" applyBorder="1" applyAlignment="1">
      <alignment horizontal="distributed" vertical="center"/>
    </xf>
    <xf numFmtId="0" fontId="23" fillId="0" borderId="0" xfId="0" applyFont="1" applyBorder="1" applyAlignment="1">
      <alignment horizontal="center" vertical="center"/>
    </xf>
    <xf numFmtId="0" fontId="47" fillId="0" borderId="317" xfId="0" applyFont="1" applyBorder="1" applyAlignment="1">
      <alignment horizontal="center" vertical="center"/>
    </xf>
    <xf numFmtId="0" fontId="47"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2189349112876"/>
          <c:y val="9.8321573182645269E-2"/>
          <c:w val="0.65976331360949936"/>
          <c:h val="0.8129515441199"/>
        </c:manualLayout>
      </c:layout>
      <c:barChart>
        <c:barDir val="col"/>
        <c:grouping val="clustered"/>
        <c:varyColors val="0"/>
        <c:ser>
          <c:idx val="0"/>
          <c:order val="0"/>
          <c:tx>
            <c:strRef>
              <c:f>'グラフ '!$J$3</c:f>
              <c:strCache>
                <c:ptCount val="1"/>
                <c:pt idx="0">
                  <c:v>参加者延人数</c:v>
                </c:pt>
              </c:strCache>
            </c:strRef>
          </c:tx>
          <c:spPr>
            <a:solidFill>
              <a:srgbClr val="FFFFFF"/>
            </a:solid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B6-4128-8114-812B893F2831}"/>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B6-4128-8114-812B893F283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B6-4128-8114-812B893F2831}"/>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B6-4128-8114-812B893F2831}"/>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'!$I$4:$I$7</c:f>
              <c:strCache>
                <c:ptCount val="3"/>
                <c:pt idx="0">
                  <c:v>平成29年度</c:v>
                </c:pt>
                <c:pt idx="1">
                  <c:v>平成30年度</c:v>
                </c:pt>
                <c:pt idx="2">
                  <c:v>令和元年度</c:v>
                </c:pt>
              </c:strCache>
            </c:strRef>
          </c:cat>
          <c:val>
            <c:numRef>
              <c:f>'グラフ '!$J$4:$J$7</c:f>
              <c:numCache>
                <c:formatCode>#,##0_ </c:formatCode>
                <c:ptCount val="4"/>
                <c:pt idx="0">
                  <c:v>17033</c:v>
                </c:pt>
                <c:pt idx="1">
                  <c:v>16797</c:v>
                </c:pt>
                <c:pt idx="2">
                  <c:v>14139</c:v>
                </c:pt>
              </c:numCache>
            </c:numRef>
          </c:val>
          <c:extLst>
            <c:ext xmlns:c16="http://schemas.microsoft.com/office/drawing/2014/chart" uri="{C3380CC4-5D6E-409C-BE32-E72D297353CC}">
              <c16:uniqueId val="{00000004-A4B6-4128-8114-812B893F2831}"/>
            </c:ext>
          </c:extLst>
        </c:ser>
        <c:dLbls>
          <c:showLegendKey val="0"/>
          <c:showVal val="0"/>
          <c:showCatName val="0"/>
          <c:showSerName val="0"/>
          <c:showPercent val="0"/>
          <c:showBubbleSize val="0"/>
        </c:dLbls>
        <c:gapWidth val="30"/>
        <c:axId val="421811056"/>
        <c:axId val="421809880"/>
      </c:barChart>
      <c:lineChart>
        <c:grouping val="standard"/>
        <c:varyColors val="0"/>
        <c:ser>
          <c:idx val="0"/>
          <c:order val="1"/>
          <c:tx>
            <c:strRef>
              <c:f>'グラフ '!$K$3</c:f>
              <c:strCache>
                <c:ptCount val="1"/>
                <c:pt idx="0">
                  <c:v>開催回数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'!$I$4:$I$7</c:f>
              <c:strCache>
                <c:ptCount val="3"/>
                <c:pt idx="0">
                  <c:v>平成29年度</c:v>
                </c:pt>
                <c:pt idx="1">
                  <c:v>平成30年度</c:v>
                </c:pt>
                <c:pt idx="2">
                  <c:v>令和元年度</c:v>
                </c:pt>
              </c:strCache>
            </c:strRef>
          </c:cat>
          <c:val>
            <c:numRef>
              <c:f>'グラフ '!$K$4:$K$7</c:f>
              <c:numCache>
                <c:formatCode>#,##0_ </c:formatCode>
                <c:ptCount val="4"/>
                <c:pt idx="0">
                  <c:v>1874</c:v>
                </c:pt>
                <c:pt idx="1">
                  <c:v>1869</c:v>
                </c:pt>
                <c:pt idx="2">
                  <c:v>1687</c:v>
                </c:pt>
              </c:numCache>
            </c:numRef>
          </c:val>
          <c:smooth val="1"/>
          <c:extLst>
            <c:ext xmlns:c16="http://schemas.microsoft.com/office/drawing/2014/chart" uri="{C3380CC4-5D6E-409C-BE32-E72D297353CC}">
              <c16:uniqueId val="{00000005-A4B6-4128-8114-812B893F2831}"/>
            </c:ext>
          </c:extLst>
        </c:ser>
        <c:dLbls>
          <c:showLegendKey val="0"/>
          <c:showVal val="0"/>
          <c:showCatName val="0"/>
          <c:showSerName val="0"/>
          <c:showPercent val="0"/>
          <c:showBubbleSize val="0"/>
        </c:dLbls>
        <c:marker val="1"/>
        <c:smooth val="0"/>
        <c:axId val="421811448"/>
        <c:axId val="421811840"/>
      </c:lineChart>
      <c:catAx>
        <c:axId val="421811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1809880"/>
        <c:crossesAt val="0"/>
        <c:auto val="1"/>
        <c:lblAlgn val="ctr"/>
        <c:lblOffset val="100"/>
        <c:tickLblSkip val="1"/>
        <c:tickMarkSkip val="1"/>
        <c:noMultiLvlLbl val="0"/>
      </c:catAx>
      <c:valAx>
        <c:axId val="421809880"/>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1811056"/>
        <c:crosses val="autoZero"/>
        <c:crossBetween val="between"/>
      </c:valAx>
      <c:catAx>
        <c:axId val="421811448"/>
        <c:scaling>
          <c:orientation val="minMax"/>
        </c:scaling>
        <c:delete val="1"/>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47337278106510045"/>
              <c:y val="3.8369304556354941E-2"/>
            </c:manualLayout>
          </c:layout>
          <c:overlay val="0"/>
          <c:spPr>
            <a:noFill/>
            <a:ln w="25400">
              <a:noFill/>
            </a:ln>
          </c:spPr>
        </c:title>
        <c:numFmt formatCode="General" sourceLinked="1"/>
        <c:majorTickMark val="out"/>
        <c:minorTickMark val="none"/>
        <c:tickLblPos val="none"/>
        <c:crossAx val="421811840"/>
        <c:crossesAt val="0"/>
        <c:auto val="1"/>
        <c:lblAlgn val="ctr"/>
        <c:lblOffset val="100"/>
        <c:noMultiLvlLbl val="0"/>
      </c:catAx>
      <c:valAx>
        <c:axId val="421811840"/>
        <c:scaling>
          <c:orientation val="minMax"/>
        </c:scaling>
        <c:delete val="0"/>
        <c:axPos val="r"/>
        <c:title>
          <c:tx>
            <c:rich>
              <a:bodyPr rot="0" vert="horz"/>
              <a:lstStyle/>
              <a:p>
                <a:pPr algn="ctr">
                  <a:defRPr sz="7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171597633136096"/>
              <c:y val="0.4844137288594381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1811448"/>
        <c:crosses val="max"/>
        <c:crossBetween val="between"/>
      </c:valAx>
      <c:spPr>
        <a:solidFill>
          <a:srgbClr val="FFFFFF"/>
        </a:solidFill>
        <a:ln w="12700">
          <a:solidFill>
            <a:srgbClr val="000000"/>
          </a:solidFill>
          <a:prstDash val="solid"/>
        </a:ln>
      </c:spPr>
    </c:plotArea>
    <c:legend>
      <c:legendPos val="r"/>
      <c:layout>
        <c:manualLayout>
          <c:xMode val="edge"/>
          <c:yMode val="edge"/>
          <c:x val="0.34023668639053256"/>
          <c:y val="0.92326365679110267"/>
          <c:w val="0.24852071005917159"/>
          <c:h val="6.9544616275484028E-2"/>
        </c:manualLayout>
      </c:layout>
      <c:overlay val="0"/>
      <c:spPr>
        <a:solidFill>
          <a:srgbClr val="FFFFFF"/>
        </a:solidFill>
        <a:ln w="12700">
          <a:solidFill>
            <a:srgbClr val="000000"/>
          </a:solidFill>
          <a:prstDash val="solid"/>
        </a:ln>
      </c:spPr>
      <c:txPr>
        <a:bodyPr/>
        <a:lstStyle/>
        <a:p>
          <a:pPr>
            <a:defRPr sz="5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00072661110923"/>
          <c:y val="6.0606210065030433E-2"/>
          <c:w val="0.5952398252645591"/>
          <c:h val="0.84343642340500569"/>
        </c:manualLayout>
      </c:layout>
      <c:barChart>
        <c:barDir val="col"/>
        <c:grouping val="clustered"/>
        <c:varyColors val="0"/>
        <c:ser>
          <c:idx val="0"/>
          <c:order val="0"/>
          <c:tx>
            <c:strRef>
              <c:f>'グラフ '!$J$48</c:f>
              <c:strCache>
                <c:ptCount val="1"/>
                <c:pt idx="0">
                  <c:v>貸付金</c:v>
                </c:pt>
              </c:strCache>
            </c:strRef>
          </c:tx>
          <c:spPr>
            <a:solidFill>
              <a:srgbClr val="FFFFFF"/>
            </a:solidFill>
            <a:ln w="12700">
              <a:solidFill>
                <a:srgbClr val="000000"/>
              </a:solidFill>
              <a:prstDash val="solid"/>
            </a:ln>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C4-4403-9016-21A08AC555A6}"/>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平成27年度</c:v>
                </c:pt>
                <c:pt idx="1">
                  <c:v>28</c:v>
                </c:pt>
                <c:pt idx="2">
                  <c:v>29</c:v>
                </c:pt>
                <c:pt idx="3">
                  <c:v>30</c:v>
                </c:pt>
                <c:pt idx="4">
                  <c:v>令和元年度</c:v>
                </c:pt>
              </c:strCache>
            </c:strRef>
          </c:cat>
          <c:val>
            <c:numRef>
              <c:f>'グラフ '!$J$49:$J$53</c:f>
              <c:numCache>
                <c:formatCode>#,##0;[Red]#,##0</c:formatCode>
                <c:ptCount val="5"/>
                <c:pt idx="0">
                  <c:v>23574</c:v>
                </c:pt>
                <c:pt idx="1">
                  <c:v>30054</c:v>
                </c:pt>
                <c:pt idx="2">
                  <c:v>20590</c:v>
                </c:pt>
                <c:pt idx="3">
                  <c:v>13082</c:v>
                </c:pt>
                <c:pt idx="4">
                  <c:v>8964</c:v>
                </c:pt>
              </c:numCache>
            </c:numRef>
          </c:val>
          <c:extLst>
            <c:ext xmlns:c16="http://schemas.microsoft.com/office/drawing/2014/chart" uri="{C3380CC4-5D6E-409C-BE32-E72D297353CC}">
              <c16:uniqueId val="{00000001-E6C4-4403-9016-21A08AC555A6}"/>
            </c:ext>
          </c:extLst>
        </c:ser>
        <c:dLbls>
          <c:showLegendKey val="0"/>
          <c:showVal val="0"/>
          <c:showCatName val="0"/>
          <c:showSerName val="0"/>
          <c:showPercent val="0"/>
          <c:showBubbleSize val="0"/>
        </c:dLbls>
        <c:gapWidth val="30"/>
        <c:axId val="421808312"/>
        <c:axId val="462924472"/>
      </c:barChart>
      <c:lineChart>
        <c:grouping val="standard"/>
        <c:varyColors val="0"/>
        <c:ser>
          <c:idx val="0"/>
          <c:order val="1"/>
          <c:tx>
            <c:strRef>
              <c:f>'グラフ '!$K$48</c:f>
              <c:strCache>
                <c:ptCount val="1"/>
                <c:pt idx="0">
                  <c:v>件　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平成27年度</c:v>
                </c:pt>
                <c:pt idx="1">
                  <c:v>28</c:v>
                </c:pt>
                <c:pt idx="2">
                  <c:v>29</c:v>
                </c:pt>
                <c:pt idx="3">
                  <c:v>30</c:v>
                </c:pt>
                <c:pt idx="4">
                  <c:v>令和元年度</c:v>
                </c:pt>
              </c:strCache>
            </c:strRef>
          </c:cat>
          <c:val>
            <c:numRef>
              <c:f>'グラフ '!$K$49:$K$53</c:f>
              <c:numCache>
                <c:formatCode>#,##0;[Red]#,##0</c:formatCode>
                <c:ptCount val="5"/>
                <c:pt idx="0">
                  <c:v>97</c:v>
                </c:pt>
                <c:pt idx="1">
                  <c:v>73</c:v>
                </c:pt>
                <c:pt idx="2">
                  <c:v>109</c:v>
                </c:pt>
                <c:pt idx="3">
                  <c:v>67</c:v>
                </c:pt>
                <c:pt idx="4">
                  <c:v>40</c:v>
                </c:pt>
              </c:numCache>
            </c:numRef>
          </c:val>
          <c:smooth val="0"/>
          <c:extLst>
            <c:ext xmlns:c16="http://schemas.microsoft.com/office/drawing/2014/chart" uri="{C3380CC4-5D6E-409C-BE32-E72D297353CC}">
              <c16:uniqueId val="{00000002-E6C4-4403-9016-21A08AC555A6}"/>
            </c:ext>
          </c:extLst>
        </c:ser>
        <c:dLbls>
          <c:showLegendKey val="0"/>
          <c:showVal val="0"/>
          <c:showCatName val="0"/>
          <c:showSerName val="0"/>
          <c:showPercent val="0"/>
          <c:showBubbleSize val="0"/>
        </c:dLbls>
        <c:marker val="1"/>
        <c:smooth val="0"/>
        <c:axId val="462927216"/>
        <c:axId val="462924864"/>
      </c:lineChart>
      <c:catAx>
        <c:axId val="421808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4472"/>
        <c:crossesAt val="0"/>
        <c:auto val="1"/>
        <c:lblAlgn val="ctr"/>
        <c:lblOffset val="100"/>
        <c:tickLblSkip val="2"/>
        <c:tickMarkSkip val="1"/>
        <c:noMultiLvlLbl val="0"/>
      </c:catAx>
      <c:valAx>
        <c:axId val="462924472"/>
        <c:scaling>
          <c:orientation val="minMax"/>
          <c:max val="700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7619047619047623E-2"/>
              <c:y val="0.45959702006946096"/>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08312"/>
        <c:crosses val="autoZero"/>
        <c:crossBetween val="between"/>
        <c:majorUnit val="5000"/>
      </c:valAx>
      <c:catAx>
        <c:axId val="462927216"/>
        <c:scaling>
          <c:orientation val="minMax"/>
        </c:scaling>
        <c:delete val="1"/>
        <c:axPos val="b"/>
        <c:numFmt formatCode="General" sourceLinked="1"/>
        <c:majorTickMark val="out"/>
        <c:minorTickMark val="none"/>
        <c:tickLblPos val="none"/>
        <c:crossAx val="462924864"/>
        <c:crossesAt val="0"/>
        <c:auto val="1"/>
        <c:lblAlgn val="ctr"/>
        <c:lblOffset val="100"/>
        <c:noMultiLvlLbl val="0"/>
      </c:catAx>
      <c:valAx>
        <c:axId val="462924864"/>
        <c:scaling>
          <c:orientation val="minMax"/>
          <c:max val="90"/>
          <c:min val="-1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91071678540181411"/>
              <c:y val="0.45959702006946096"/>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7216"/>
        <c:crosses val="max"/>
        <c:crossBetween val="between"/>
        <c:majorUnit val="10"/>
        <c:minorUnit val="5"/>
      </c:valAx>
      <c:spPr>
        <a:noFill/>
        <a:ln w="12700">
          <a:solidFill>
            <a:srgbClr val="000000"/>
          </a:solidFill>
          <a:prstDash val="solid"/>
        </a:ln>
      </c:spPr>
    </c:plotArea>
    <c:legend>
      <c:legendPos val="r"/>
      <c:layout>
        <c:manualLayout>
          <c:xMode val="edge"/>
          <c:yMode val="edge"/>
          <c:x val="0.41369172603424581"/>
          <c:y val="0.90909303003791186"/>
          <c:w val="0.21131014873141299"/>
          <c:h val="8.3333598451708624E-2"/>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6175245408774"/>
          <c:y val="5.8394299332562113E-2"/>
          <c:w val="0.5697337631760061"/>
          <c:h val="0.84915043612769026"/>
        </c:manualLayout>
      </c:layout>
      <c:barChart>
        <c:barDir val="col"/>
        <c:grouping val="clustered"/>
        <c:varyColors val="0"/>
        <c:ser>
          <c:idx val="0"/>
          <c:order val="0"/>
          <c:tx>
            <c:strRef>
              <c:f>'グラフ '!$J$78</c:f>
              <c:strCache>
                <c:ptCount val="1"/>
                <c:pt idx="0">
                  <c:v>費用額(億円)</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平成27年度</c:v>
                </c:pt>
                <c:pt idx="1">
                  <c:v>28</c:v>
                </c:pt>
                <c:pt idx="2">
                  <c:v>29</c:v>
                </c:pt>
                <c:pt idx="3">
                  <c:v>30</c:v>
                </c:pt>
                <c:pt idx="4">
                  <c:v>令和元年度</c:v>
                </c:pt>
              </c:strCache>
            </c:strRef>
          </c:cat>
          <c:val>
            <c:numRef>
              <c:f>'グラフ '!$J$79:$J$83</c:f>
              <c:numCache>
                <c:formatCode>#,##0_ </c:formatCode>
                <c:ptCount val="5"/>
                <c:pt idx="0">
                  <c:v>97.649439999999998</c:v>
                </c:pt>
                <c:pt idx="1">
                  <c:v>95.647670000000005</c:v>
                </c:pt>
                <c:pt idx="2">
                  <c:v>95.408789999999996</c:v>
                </c:pt>
                <c:pt idx="3">
                  <c:v>96.657319999999999</c:v>
                </c:pt>
                <c:pt idx="4">
                  <c:v>97.228170000000006</c:v>
                </c:pt>
              </c:numCache>
            </c:numRef>
          </c:val>
          <c:extLst>
            <c:ext xmlns:c16="http://schemas.microsoft.com/office/drawing/2014/chart" uri="{C3380CC4-5D6E-409C-BE32-E72D297353CC}">
              <c16:uniqueId val="{00000000-95A5-48E0-ACFE-3CE06F231848}"/>
            </c:ext>
          </c:extLst>
        </c:ser>
        <c:dLbls>
          <c:showLegendKey val="0"/>
          <c:showVal val="0"/>
          <c:showCatName val="0"/>
          <c:showSerName val="0"/>
          <c:showPercent val="0"/>
          <c:showBubbleSize val="0"/>
        </c:dLbls>
        <c:gapWidth val="30"/>
        <c:axId val="462926432"/>
        <c:axId val="462929960"/>
      </c:barChart>
      <c:lineChart>
        <c:grouping val="standard"/>
        <c:varyColors val="0"/>
        <c:ser>
          <c:idx val="0"/>
          <c:order val="1"/>
          <c:tx>
            <c:strRef>
              <c:f>'グラフ '!$K$78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A5-48E0-ACFE-3CE06F23184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A5-48E0-ACFE-3CE06F23184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A5-48E0-ACFE-3CE06F23184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A5-48E0-ACFE-3CE06F231848}"/>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A5-48E0-ACFE-3CE06F23184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平成27年度</c:v>
                </c:pt>
                <c:pt idx="1">
                  <c:v>28</c:v>
                </c:pt>
                <c:pt idx="2">
                  <c:v>29</c:v>
                </c:pt>
                <c:pt idx="3">
                  <c:v>30</c:v>
                </c:pt>
                <c:pt idx="4">
                  <c:v>令和元年度</c:v>
                </c:pt>
              </c:strCache>
            </c:strRef>
          </c:cat>
          <c:val>
            <c:numRef>
              <c:f>'グラフ '!$K$79:$K$83</c:f>
              <c:numCache>
                <c:formatCode>#,##0_);[Red]\(#,##0\)</c:formatCode>
                <c:ptCount val="5"/>
                <c:pt idx="0">
                  <c:v>23</c:v>
                </c:pt>
                <c:pt idx="1">
                  <c:v>23</c:v>
                </c:pt>
                <c:pt idx="2">
                  <c:v>24.180630919463614</c:v>
                </c:pt>
                <c:pt idx="3">
                  <c:v>25.197490087304711</c:v>
                </c:pt>
                <c:pt idx="4">
                  <c:v>25.582725086435087</c:v>
                </c:pt>
              </c:numCache>
            </c:numRef>
          </c:val>
          <c:smooth val="0"/>
          <c:extLst>
            <c:ext xmlns:c16="http://schemas.microsoft.com/office/drawing/2014/chart" uri="{C3380CC4-5D6E-409C-BE32-E72D297353CC}">
              <c16:uniqueId val="{00000006-95A5-48E0-ACFE-3CE06F231848}"/>
            </c:ext>
          </c:extLst>
        </c:ser>
        <c:dLbls>
          <c:showLegendKey val="0"/>
          <c:showVal val="0"/>
          <c:showCatName val="0"/>
          <c:showSerName val="0"/>
          <c:showPercent val="0"/>
          <c:showBubbleSize val="0"/>
        </c:dLbls>
        <c:marker val="1"/>
        <c:smooth val="0"/>
        <c:axId val="462925648"/>
        <c:axId val="462927608"/>
      </c:lineChart>
      <c:catAx>
        <c:axId val="462926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9960"/>
        <c:crossesAt val="0"/>
        <c:auto val="1"/>
        <c:lblAlgn val="ctr"/>
        <c:lblOffset val="100"/>
        <c:tickLblSkip val="2"/>
        <c:tickMarkSkip val="1"/>
        <c:noMultiLvlLbl val="0"/>
      </c:catAx>
      <c:valAx>
        <c:axId val="462929960"/>
        <c:scaling>
          <c:orientation val="minMax"/>
          <c:max val="100"/>
          <c:min val="0"/>
        </c:scaling>
        <c:delete val="0"/>
        <c:axPos val="l"/>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6432"/>
        <c:crosses val="autoZero"/>
        <c:crossBetween val="between"/>
        <c:majorUnit val="20"/>
      </c:valAx>
      <c:catAx>
        <c:axId val="462925648"/>
        <c:scaling>
          <c:orientation val="minMax"/>
        </c:scaling>
        <c:delete val="1"/>
        <c:axPos val="b"/>
        <c:numFmt formatCode="General" sourceLinked="1"/>
        <c:majorTickMark val="out"/>
        <c:minorTickMark val="none"/>
        <c:tickLblPos val="none"/>
        <c:crossAx val="462927608"/>
        <c:crossesAt val="0"/>
        <c:auto val="1"/>
        <c:lblAlgn val="ctr"/>
        <c:lblOffset val="100"/>
        <c:noMultiLvlLbl val="0"/>
      </c:catAx>
      <c:valAx>
        <c:axId val="462927608"/>
        <c:scaling>
          <c:orientation val="minMax"/>
          <c:max val="10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87833952506678503"/>
              <c:y val="0.4598550363686290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5648"/>
        <c:crosses val="max"/>
        <c:crossBetween val="between"/>
        <c:majorUnit val="10"/>
      </c:valAx>
      <c:spPr>
        <a:noFill/>
        <a:ln w="12700">
          <a:solidFill>
            <a:srgbClr val="000000"/>
          </a:solidFill>
          <a:prstDash val="solid"/>
        </a:ln>
      </c:spPr>
    </c:plotArea>
    <c:legend>
      <c:legendPos val="r"/>
      <c:layout>
        <c:manualLayout>
          <c:xMode val="edge"/>
          <c:yMode val="edge"/>
          <c:x val="0.18100890207715453"/>
          <c:y val="0.84671532846715325"/>
          <c:w val="0.32344213649851605"/>
          <c:h val="0.14598540145985645"/>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30371183626849"/>
          <c:y val="5.6338157318619152E-2"/>
          <c:w val="0.60303208757128191"/>
          <c:h val="0.85446205266572373"/>
        </c:manualLayout>
      </c:layout>
      <c:barChart>
        <c:barDir val="col"/>
        <c:grouping val="stacked"/>
        <c:varyColors val="0"/>
        <c:ser>
          <c:idx val="0"/>
          <c:order val="0"/>
          <c:tx>
            <c:strRef>
              <c:f>'グラフ '!$J$106</c:f>
              <c:strCache>
                <c:ptCount val="1"/>
                <c:pt idx="0">
                  <c:v>強制加入者数</c:v>
                </c:pt>
              </c:strCache>
            </c:strRef>
          </c:tx>
          <c:spPr>
            <a:solidFill>
              <a:srgbClr val="FFFFFF"/>
            </a:solidFill>
            <a:ln w="12700">
              <a:solidFill>
                <a:srgbClr val="000000"/>
              </a:solidFill>
              <a:prstDash val="solid"/>
            </a:ln>
          </c:spPr>
          <c:invertIfNegative val="0"/>
          <c:cat>
            <c:strRef>
              <c:f>'グラフ '!$I$107:$I$111</c:f>
              <c:strCache>
                <c:ptCount val="5"/>
                <c:pt idx="0">
                  <c:v>平成27年度</c:v>
                </c:pt>
                <c:pt idx="1">
                  <c:v>28</c:v>
                </c:pt>
                <c:pt idx="2">
                  <c:v>29</c:v>
                </c:pt>
                <c:pt idx="3">
                  <c:v>30</c:v>
                </c:pt>
                <c:pt idx="4">
                  <c:v>令和元年度</c:v>
                </c:pt>
              </c:strCache>
            </c:strRef>
          </c:cat>
          <c:val>
            <c:numRef>
              <c:f>'グラフ '!$J$107:$J$111</c:f>
              <c:numCache>
                <c:formatCode>#,##0_);[Red]\(#,##0\)</c:formatCode>
                <c:ptCount val="5"/>
                <c:pt idx="0">
                  <c:v>18626</c:v>
                </c:pt>
                <c:pt idx="1">
                  <c:v>17525</c:v>
                </c:pt>
                <c:pt idx="2">
                  <c:v>16797</c:v>
                </c:pt>
                <c:pt idx="3">
                  <c:v>16331</c:v>
                </c:pt>
                <c:pt idx="4">
                  <c:v>16089</c:v>
                </c:pt>
              </c:numCache>
            </c:numRef>
          </c:val>
          <c:extLst>
            <c:ext xmlns:c16="http://schemas.microsoft.com/office/drawing/2014/chart" uri="{C3380CC4-5D6E-409C-BE32-E72D297353CC}">
              <c16:uniqueId val="{00000000-6722-4C33-87BB-AF73F3B3ACDB}"/>
            </c:ext>
          </c:extLst>
        </c:ser>
        <c:ser>
          <c:idx val="1"/>
          <c:order val="1"/>
          <c:tx>
            <c:strRef>
              <c:f>'グラフ '!$K$106</c:f>
              <c:strCache>
                <c:ptCount val="1"/>
                <c:pt idx="0">
                  <c:v>第３号被保険者</c:v>
                </c:pt>
              </c:strCache>
            </c:strRef>
          </c:tx>
          <c:spPr>
            <a:solidFill>
              <a:srgbClr val="FFFFFF"/>
            </a:solidFill>
            <a:ln w="12700">
              <a:solidFill>
                <a:srgbClr val="000000"/>
              </a:solidFill>
              <a:prstDash val="solid"/>
            </a:ln>
          </c:spPr>
          <c:invertIfNegative val="0"/>
          <c:cat>
            <c:strRef>
              <c:f>'グラフ '!$I$107:$I$111</c:f>
              <c:strCache>
                <c:ptCount val="5"/>
                <c:pt idx="0">
                  <c:v>平成27年度</c:v>
                </c:pt>
                <c:pt idx="1">
                  <c:v>28</c:v>
                </c:pt>
                <c:pt idx="2">
                  <c:v>29</c:v>
                </c:pt>
                <c:pt idx="3">
                  <c:v>30</c:v>
                </c:pt>
                <c:pt idx="4">
                  <c:v>令和元年度</c:v>
                </c:pt>
              </c:strCache>
            </c:strRef>
          </c:cat>
          <c:val>
            <c:numRef>
              <c:f>'グラフ '!$K$107:$K$111</c:f>
              <c:numCache>
                <c:formatCode>#,##0_);[Red]\(#,##0\)</c:formatCode>
                <c:ptCount val="5"/>
                <c:pt idx="0">
                  <c:v>6685</c:v>
                </c:pt>
                <c:pt idx="1">
                  <c:v>6524</c:v>
                </c:pt>
                <c:pt idx="2">
                  <c:v>6366</c:v>
                </c:pt>
                <c:pt idx="3">
                  <c:v>6162</c:v>
                </c:pt>
                <c:pt idx="4">
                  <c:v>5918</c:v>
                </c:pt>
              </c:numCache>
            </c:numRef>
          </c:val>
          <c:extLst>
            <c:ext xmlns:c16="http://schemas.microsoft.com/office/drawing/2014/chart" uri="{C3380CC4-5D6E-409C-BE32-E72D297353CC}">
              <c16:uniqueId val="{00000001-6722-4C33-87BB-AF73F3B3ACDB}"/>
            </c:ext>
          </c:extLst>
        </c:ser>
        <c:ser>
          <c:idx val="2"/>
          <c:order val="2"/>
          <c:tx>
            <c:strRef>
              <c:f>'グラフ '!$L$106</c:f>
              <c:strCache>
                <c:ptCount val="1"/>
                <c:pt idx="0">
                  <c:v>任意加入者数</c:v>
                </c:pt>
              </c:strCache>
            </c:strRef>
          </c:tx>
          <c:spPr>
            <a:solidFill>
              <a:srgbClr val="FFFFFF"/>
            </a:solidFill>
            <a:ln w="12700">
              <a:solidFill>
                <a:srgbClr val="000000"/>
              </a:solidFill>
              <a:prstDash val="solid"/>
            </a:ln>
          </c:spPr>
          <c:invertIfNegative val="0"/>
          <c:cat>
            <c:strRef>
              <c:f>'グラフ '!$I$107:$I$111</c:f>
              <c:strCache>
                <c:ptCount val="5"/>
                <c:pt idx="0">
                  <c:v>平成27年度</c:v>
                </c:pt>
                <c:pt idx="1">
                  <c:v>28</c:v>
                </c:pt>
                <c:pt idx="2">
                  <c:v>29</c:v>
                </c:pt>
                <c:pt idx="3">
                  <c:v>30</c:v>
                </c:pt>
                <c:pt idx="4">
                  <c:v>令和元年度</c:v>
                </c:pt>
              </c:strCache>
            </c:strRef>
          </c:cat>
          <c:val>
            <c:numRef>
              <c:f>'グラフ '!$L$107:$L$111</c:f>
              <c:numCache>
                <c:formatCode>#,##0_);[Red]\(#,##0\)</c:formatCode>
                <c:ptCount val="5"/>
                <c:pt idx="0">
                  <c:v>258</c:v>
                </c:pt>
                <c:pt idx="1">
                  <c:v>259</c:v>
                </c:pt>
                <c:pt idx="2">
                  <c:v>215</c:v>
                </c:pt>
                <c:pt idx="3">
                  <c:v>196</c:v>
                </c:pt>
                <c:pt idx="4">
                  <c:v>189</c:v>
                </c:pt>
              </c:numCache>
            </c:numRef>
          </c:val>
          <c:extLst>
            <c:ext xmlns:c16="http://schemas.microsoft.com/office/drawing/2014/chart" uri="{C3380CC4-5D6E-409C-BE32-E72D297353CC}">
              <c16:uniqueId val="{00000002-6722-4C33-87BB-AF73F3B3ACDB}"/>
            </c:ext>
          </c:extLst>
        </c:ser>
        <c:dLbls>
          <c:showLegendKey val="0"/>
          <c:showVal val="0"/>
          <c:showCatName val="0"/>
          <c:showSerName val="0"/>
          <c:showPercent val="0"/>
          <c:showBubbleSize val="0"/>
        </c:dLbls>
        <c:gapWidth val="30"/>
        <c:overlap val="100"/>
        <c:axId val="462926824"/>
        <c:axId val="462928392"/>
      </c:barChart>
      <c:lineChart>
        <c:grouping val="standard"/>
        <c:varyColors val="0"/>
        <c:ser>
          <c:idx val="0"/>
          <c:order val="3"/>
          <c:tx>
            <c:strRef>
              <c:f>'グラフ '!$M$106</c:f>
              <c:strCache>
                <c:ptCount val="1"/>
                <c:pt idx="0">
                  <c:v>収納率</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平成27年度</c:v>
                </c:pt>
                <c:pt idx="1">
                  <c:v>28</c:v>
                </c:pt>
                <c:pt idx="2">
                  <c:v>29</c:v>
                </c:pt>
                <c:pt idx="3">
                  <c:v>30</c:v>
                </c:pt>
                <c:pt idx="4">
                  <c:v>令和元年度</c:v>
                </c:pt>
              </c:strCache>
            </c:strRef>
          </c:cat>
          <c:val>
            <c:numRef>
              <c:f>'グラフ '!$M$107:$M$111</c:f>
              <c:numCache>
                <c:formatCode>#,##0.0_);[Red]\(#,##0.0\)</c:formatCode>
                <c:ptCount val="5"/>
                <c:pt idx="0">
                  <c:v>44.5</c:v>
                </c:pt>
                <c:pt idx="1">
                  <c:v>46.4</c:v>
                </c:pt>
                <c:pt idx="2">
                  <c:v>48.2</c:v>
                </c:pt>
                <c:pt idx="3">
                  <c:v>50.8</c:v>
                </c:pt>
                <c:pt idx="4">
                  <c:v>55.3</c:v>
                </c:pt>
              </c:numCache>
            </c:numRef>
          </c:val>
          <c:smooth val="0"/>
          <c:extLst>
            <c:ext xmlns:c16="http://schemas.microsoft.com/office/drawing/2014/chart" uri="{C3380CC4-5D6E-409C-BE32-E72D297353CC}">
              <c16:uniqueId val="{00000003-6722-4C33-87BB-AF73F3B3ACDB}"/>
            </c:ext>
          </c:extLst>
        </c:ser>
        <c:dLbls>
          <c:showLegendKey val="0"/>
          <c:showVal val="0"/>
          <c:showCatName val="0"/>
          <c:showSerName val="0"/>
          <c:showPercent val="0"/>
          <c:showBubbleSize val="0"/>
        </c:dLbls>
        <c:marker val="1"/>
        <c:smooth val="0"/>
        <c:axId val="462926040"/>
        <c:axId val="462928784"/>
      </c:lineChart>
      <c:catAx>
        <c:axId val="4629268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8392"/>
        <c:crossesAt val="0"/>
        <c:auto val="1"/>
        <c:lblAlgn val="ctr"/>
        <c:lblOffset val="100"/>
        <c:tickLblSkip val="2"/>
        <c:tickMarkSkip val="1"/>
        <c:noMultiLvlLbl val="0"/>
      </c:catAx>
      <c:valAx>
        <c:axId val="462928392"/>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8484848484848485E-2"/>
              <c:y val="0.462442300346259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6824"/>
        <c:crosses val="autoZero"/>
        <c:crossBetween val="between"/>
      </c:valAx>
      <c:catAx>
        <c:axId val="462926040"/>
        <c:scaling>
          <c:orientation val="minMax"/>
        </c:scaling>
        <c:delete val="1"/>
        <c:axPos val="b"/>
        <c:numFmt formatCode="General" sourceLinked="1"/>
        <c:majorTickMark val="out"/>
        <c:minorTickMark val="none"/>
        <c:tickLblPos val="none"/>
        <c:crossAx val="462928784"/>
        <c:crossesAt val="0"/>
        <c:auto val="1"/>
        <c:lblAlgn val="ctr"/>
        <c:lblOffset val="100"/>
        <c:noMultiLvlLbl val="0"/>
      </c:catAx>
      <c:valAx>
        <c:axId val="462928784"/>
        <c:scaling>
          <c:orientation val="minMax"/>
          <c:max val="7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0909345422731269"/>
              <c:y val="0.4624423003462598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6040"/>
        <c:crosses val="max"/>
        <c:crossBetween val="between"/>
      </c:valAx>
      <c:spPr>
        <a:noFill/>
        <a:ln w="12700">
          <a:solidFill>
            <a:srgbClr val="000000"/>
          </a:solidFill>
          <a:prstDash val="solid"/>
        </a:ln>
      </c:spPr>
    </c:plotArea>
    <c:legend>
      <c:legendPos val="r"/>
      <c:layout>
        <c:manualLayout>
          <c:xMode val="edge"/>
          <c:yMode val="edge"/>
          <c:x val="0.14242424242424559"/>
          <c:y val="0.8497652582159626"/>
          <c:w val="0.29393939393939916"/>
          <c:h val="0.14319248826291409"/>
        </c:manualLayout>
      </c:layout>
      <c:overlay val="0"/>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78299120236508"/>
          <c:y val="5.7142990008812532E-2"/>
          <c:w val="0.64516129032260061"/>
          <c:h val="0.85238293429811762"/>
        </c:manualLayout>
      </c:layout>
      <c:barChart>
        <c:barDir val="col"/>
        <c:grouping val="stacked"/>
        <c:varyColors val="0"/>
        <c:ser>
          <c:idx val="0"/>
          <c:order val="0"/>
          <c:tx>
            <c:strRef>
              <c:f>'グラフ '!$J$115</c:f>
              <c:strCache>
                <c:ptCount val="1"/>
                <c:pt idx="0">
                  <c:v>老齢福祉</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平成27年度</c:v>
                </c:pt>
                <c:pt idx="1">
                  <c:v>28</c:v>
                </c:pt>
                <c:pt idx="2">
                  <c:v>29</c:v>
                </c:pt>
                <c:pt idx="3">
                  <c:v>30</c:v>
                </c:pt>
                <c:pt idx="4">
                  <c:v>令和元年度</c:v>
                </c:pt>
              </c:strCache>
            </c:strRef>
          </c:cat>
          <c:val>
            <c:numRef>
              <c:f>'グラフ '!$J$116:$J$120</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0-5447-4927-AFCC-D84619F54686}"/>
            </c:ext>
          </c:extLst>
        </c:ser>
        <c:ser>
          <c:idx val="1"/>
          <c:order val="1"/>
          <c:tx>
            <c:strRef>
              <c:f>'グラフ '!$K$115</c:f>
              <c:strCache>
                <c:ptCount val="1"/>
                <c:pt idx="0">
                  <c:v>老齢基礎 </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平成27年度</c:v>
                </c:pt>
                <c:pt idx="1">
                  <c:v>28</c:v>
                </c:pt>
                <c:pt idx="2">
                  <c:v>29</c:v>
                </c:pt>
                <c:pt idx="3">
                  <c:v>30</c:v>
                </c:pt>
                <c:pt idx="4">
                  <c:v>令和元年度</c:v>
                </c:pt>
              </c:strCache>
            </c:strRef>
          </c:cat>
          <c:val>
            <c:numRef>
              <c:f>'グラフ '!$K$116:$K$120</c:f>
              <c:numCache>
                <c:formatCode>#,##0_);[Red]\(#,##0\)</c:formatCode>
                <c:ptCount val="5"/>
                <c:pt idx="0">
                  <c:v>11359261</c:v>
                </c:pt>
                <c:pt idx="1">
                  <c:v>11562647</c:v>
                </c:pt>
                <c:pt idx="2">
                  <c:v>12150529</c:v>
                </c:pt>
                <c:pt idx="3">
                  <c:v>12502739</c:v>
                </c:pt>
                <c:pt idx="4">
                  <c:v>13195898</c:v>
                </c:pt>
              </c:numCache>
            </c:numRef>
          </c:val>
          <c:extLst>
            <c:ext xmlns:c16="http://schemas.microsoft.com/office/drawing/2014/chart" uri="{C3380CC4-5D6E-409C-BE32-E72D297353CC}">
              <c16:uniqueId val="{00000001-5447-4927-AFCC-D84619F54686}"/>
            </c:ext>
          </c:extLst>
        </c:ser>
        <c:ser>
          <c:idx val="2"/>
          <c:order val="2"/>
          <c:tx>
            <c:strRef>
              <c:f>'グラフ '!$L$115</c:f>
              <c:strCache>
                <c:ptCount val="1"/>
                <c:pt idx="0">
                  <c:v>障害基礎</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平成27年度</c:v>
                </c:pt>
                <c:pt idx="1">
                  <c:v>28</c:v>
                </c:pt>
                <c:pt idx="2">
                  <c:v>29</c:v>
                </c:pt>
                <c:pt idx="3">
                  <c:v>30</c:v>
                </c:pt>
                <c:pt idx="4">
                  <c:v>令和元年度</c:v>
                </c:pt>
              </c:strCache>
            </c:strRef>
          </c:cat>
          <c:val>
            <c:numRef>
              <c:f>'グラフ '!$L$116:$L$120</c:f>
              <c:numCache>
                <c:formatCode>#,##0_);[Red]\(#,##0\)</c:formatCode>
                <c:ptCount val="5"/>
                <c:pt idx="0">
                  <c:v>2063039</c:v>
                </c:pt>
                <c:pt idx="1">
                  <c:v>2103985</c:v>
                </c:pt>
                <c:pt idx="2">
                  <c:v>2145539</c:v>
                </c:pt>
                <c:pt idx="3">
                  <c:v>2155810</c:v>
                </c:pt>
                <c:pt idx="4">
                  <c:v>2215855</c:v>
                </c:pt>
              </c:numCache>
            </c:numRef>
          </c:val>
          <c:extLst>
            <c:ext xmlns:c16="http://schemas.microsoft.com/office/drawing/2014/chart" uri="{C3380CC4-5D6E-409C-BE32-E72D297353CC}">
              <c16:uniqueId val="{00000002-5447-4927-AFCC-D84619F54686}"/>
            </c:ext>
          </c:extLst>
        </c:ser>
        <c:ser>
          <c:idx val="3"/>
          <c:order val="3"/>
          <c:tx>
            <c:strRef>
              <c:f>'グラフ '!$M$115</c:f>
              <c:strCache>
                <c:ptCount val="1"/>
                <c:pt idx="0">
                  <c:v>遺族基礎</c:v>
                </c:pt>
              </c:strCache>
            </c:strRef>
          </c:tx>
          <c:spPr>
            <a:solidFill>
              <a:srgbClr val="00000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平成27年度</c:v>
                </c:pt>
                <c:pt idx="1">
                  <c:v>28</c:v>
                </c:pt>
                <c:pt idx="2">
                  <c:v>29</c:v>
                </c:pt>
                <c:pt idx="3">
                  <c:v>30</c:v>
                </c:pt>
                <c:pt idx="4">
                  <c:v>令和元年度</c:v>
                </c:pt>
              </c:strCache>
            </c:strRef>
          </c:cat>
          <c:val>
            <c:numRef>
              <c:f>'グラフ '!$M$116:$M$120</c:f>
              <c:numCache>
                <c:formatCode>#,##0_);[Red]\(#,##0\)</c:formatCode>
                <c:ptCount val="5"/>
                <c:pt idx="0">
                  <c:v>227524</c:v>
                </c:pt>
                <c:pt idx="1">
                  <c:v>223670</c:v>
                </c:pt>
                <c:pt idx="2">
                  <c:v>226801</c:v>
                </c:pt>
                <c:pt idx="3">
                  <c:v>209950</c:v>
                </c:pt>
                <c:pt idx="4">
                  <c:v>212064</c:v>
                </c:pt>
              </c:numCache>
            </c:numRef>
          </c:val>
          <c:extLst>
            <c:ext xmlns:c16="http://schemas.microsoft.com/office/drawing/2014/chart" uri="{C3380CC4-5D6E-409C-BE32-E72D297353CC}">
              <c16:uniqueId val="{00000003-5447-4927-AFCC-D84619F54686}"/>
            </c:ext>
          </c:extLst>
        </c:ser>
        <c:dLbls>
          <c:showLegendKey val="0"/>
          <c:showVal val="0"/>
          <c:showCatName val="0"/>
          <c:showSerName val="0"/>
          <c:showPercent val="0"/>
          <c:showBubbleSize val="0"/>
        </c:dLbls>
        <c:gapWidth val="30"/>
        <c:overlap val="100"/>
        <c:axId val="462929176"/>
        <c:axId val="462929568"/>
      </c:barChart>
      <c:catAx>
        <c:axId val="462929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9568"/>
        <c:crossesAt val="0"/>
        <c:auto val="1"/>
        <c:lblAlgn val="ctr"/>
        <c:lblOffset val="100"/>
        <c:tickLblSkip val="2"/>
        <c:tickMarkSkip val="1"/>
        <c:noMultiLvlLbl val="0"/>
      </c:catAx>
      <c:valAx>
        <c:axId val="462929568"/>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9176"/>
        <c:crosses val="autoZero"/>
        <c:crossBetween val="between"/>
      </c:valAx>
      <c:spPr>
        <a:noFill/>
        <a:ln w="12700">
          <a:solidFill>
            <a:srgbClr val="000000"/>
          </a:solidFill>
          <a:prstDash val="solid"/>
        </a:ln>
      </c:spPr>
    </c:plotArea>
    <c:legend>
      <c:legendPos val="r"/>
      <c:layout>
        <c:manualLayout>
          <c:xMode val="edge"/>
          <c:yMode val="edge"/>
          <c:x val="0.24633431085044469"/>
          <c:y val="0.83809723784526924"/>
          <c:w val="0.19061583577712951"/>
          <c:h val="0.15476215473065871"/>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7406340057639"/>
          <c:y val="0.11682242990654212"/>
          <c:w val="0.70893371757925072"/>
          <c:h val="0.7219626168224299"/>
        </c:manualLayout>
      </c:layout>
      <c:barChart>
        <c:barDir val="col"/>
        <c:grouping val="clustered"/>
        <c:varyColors val="0"/>
        <c:ser>
          <c:idx val="0"/>
          <c:order val="0"/>
          <c:tx>
            <c:strRef>
              <c:f>'グラフ '!$J$3</c:f>
              <c:strCache>
                <c:ptCount val="1"/>
                <c:pt idx="0">
                  <c:v>参加者延人数</c:v>
                </c:pt>
              </c:strCache>
            </c:strRef>
          </c:tx>
          <c:spPr>
            <a:pattFill prst="ltUpDiag">
              <a:fgClr>
                <a:srgbClr val="000000"/>
              </a:fgClr>
              <a:bgClr>
                <a:srgbClr val="FFFFFF"/>
              </a:bgClr>
            </a:pattFill>
            <a:ln w="12700">
              <a:solidFill>
                <a:srgbClr val="000000"/>
              </a:solidFill>
              <a:prstDash val="solid"/>
            </a:ln>
          </c:spPr>
          <c:invertIfNegative val="0"/>
          <c:dLbls>
            <c:spPr>
              <a:solidFill>
                <a:schemeClr val="bg1"/>
              </a:solidFill>
              <a:ln w="635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'!$I$4:$I$6</c:f>
              <c:strCache>
                <c:ptCount val="3"/>
                <c:pt idx="0">
                  <c:v>平成29年度</c:v>
                </c:pt>
                <c:pt idx="1">
                  <c:v>平成30年度</c:v>
                </c:pt>
                <c:pt idx="2">
                  <c:v>令和元年度</c:v>
                </c:pt>
              </c:strCache>
            </c:strRef>
          </c:cat>
          <c:val>
            <c:numRef>
              <c:f>'グラフ '!$J$4:$J$6</c:f>
              <c:numCache>
                <c:formatCode>#,##0_ </c:formatCode>
                <c:ptCount val="3"/>
                <c:pt idx="0">
                  <c:v>17033</c:v>
                </c:pt>
                <c:pt idx="1">
                  <c:v>16797</c:v>
                </c:pt>
                <c:pt idx="2">
                  <c:v>14139</c:v>
                </c:pt>
              </c:numCache>
            </c:numRef>
          </c:val>
          <c:extLst>
            <c:ext xmlns:c16="http://schemas.microsoft.com/office/drawing/2014/chart" uri="{C3380CC4-5D6E-409C-BE32-E72D297353CC}">
              <c16:uniqueId val="{00000000-747C-4EEE-A2EA-952268CB2258}"/>
            </c:ext>
          </c:extLst>
        </c:ser>
        <c:dLbls>
          <c:showLegendKey val="0"/>
          <c:showVal val="0"/>
          <c:showCatName val="0"/>
          <c:showSerName val="0"/>
          <c:showPercent val="0"/>
          <c:showBubbleSize val="0"/>
        </c:dLbls>
        <c:gapWidth val="30"/>
        <c:axId val="462922904"/>
        <c:axId val="462923296"/>
      </c:barChart>
      <c:lineChart>
        <c:grouping val="standard"/>
        <c:varyColors val="0"/>
        <c:ser>
          <c:idx val="0"/>
          <c:order val="1"/>
          <c:tx>
            <c:strRef>
              <c:f>'グラフ '!$K$3</c:f>
              <c:strCache>
                <c:ptCount val="1"/>
                <c:pt idx="0">
                  <c:v>開催回数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8.0457161874938538E-2"/>
                  <c:y val="4.12031790418721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DE-4CF3-8119-28D882504970}"/>
                </c:ext>
              </c:extLst>
            </c:dLbl>
            <c:dLbl>
              <c:idx val="1"/>
              <c:layout>
                <c:manualLayout>
                  <c:x val="-7.2738962384745198E-2"/>
                  <c:y val="4.42853288198788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E-4CF3-8119-28D882504970}"/>
                </c:ext>
              </c:extLst>
            </c:dLbl>
            <c:dLbl>
              <c:idx val="2"/>
              <c:layout>
                <c:manualLayout>
                  <c:x val="-6.1230040769399502E-2"/>
                  <c:y val="-3.979370569333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DE-4CF3-8119-28D882504970}"/>
                </c:ext>
              </c:extLst>
            </c:dLbl>
            <c:spPr>
              <a:solidFill>
                <a:srgbClr val="FFFFFF"/>
              </a:solid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'!$I$4:$I$6</c:f>
              <c:strCache>
                <c:ptCount val="3"/>
                <c:pt idx="0">
                  <c:v>平成29年度</c:v>
                </c:pt>
                <c:pt idx="1">
                  <c:v>平成30年度</c:v>
                </c:pt>
                <c:pt idx="2">
                  <c:v>令和元年度</c:v>
                </c:pt>
              </c:strCache>
            </c:strRef>
          </c:cat>
          <c:val>
            <c:numRef>
              <c:f>'グラフ '!$K$4:$K$6</c:f>
              <c:numCache>
                <c:formatCode>#,##0_ </c:formatCode>
                <c:ptCount val="3"/>
                <c:pt idx="0">
                  <c:v>1874</c:v>
                </c:pt>
                <c:pt idx="1">
                  <c:v>1869</c:v>
                </c:pt>
                <c:pt idx="2">
                  <c:v>1687</c:v>
                </c:pt>
              </c:numCache>
            </c:numRef>
          </c:val>
          <c:smooth val="1"/>
          <c:extLst>
            <c:ext xmlns:c16="http://schemas.microsoft.com/office/drawing/2014/chart" uri="{C3380CC4-5D6E-409C-BE32-E72D297353CC}">
              <c16:uniqueId val="{00000001-747C-4EEE-A2EA-952268CB2258}"/>
            </c:ext>
          </c:extLst>
        </c:ser>
        <c:dLbls>
          <c:showLegendKey val="0"/>
          <c:showVal val="0"/>
          <c:showCatName val="0"/>
          <c:showSerName val="0"/>
          <c:showPercent val="0"/>
          <c:showBubbleSize val="0"/>
        </c:dLbls>
        <c:marker val="1"/>
        <c:smooth val="0"/>
        <c:axId val="462923688"/>
        <c:axId val="463020304"/>
      </c:lineChart>
      <c:catAx>
        <c:axId val="462922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2923296"/>
        <c:crossesAt val="0"/>
        <c:auto val="1"/>
        <c:lblAlgn val="ctr"/>
        <c:lblOffset val="100"/>
        <c:tickLblSkip val="1"/>
        <c:tickMarkSkip val="1"/>
        <c:noMultiLvlLbl val="0"/>
      </c:catAx>
      <c:valAx>
        <c:axId val="462923296"/>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2922904"/>
        <c:crosses val="autoZero"/>
        <c:crossBetween val="between"/>
        <c:majorUnit val="1000"/>
      </c:valAx>
      <c:catAx>
        <c:axId val="462923688"/>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79538904899134344"/>
              <c:y val="6.7757009345794414E-2"/>
            </c:manualLayout>
          </c:layout>
          <c:overlay val="0"/>
          <c:spPr>
            <a:noFill/>
            <a:ln w="25400">
              <a:noFill/>
            </a:ln>
          </c:spPr>
        </c:title>
        <c:numFmt formatCode="General" sourceLinked="1"/>
        <c:majorTickMark val="out"/>
        <c:minorTickMark val="none"/>
        <c:tickLblPos val="none"/>
        <c:crossAx val="463020304"/>
        <c:crossesAt val="0"/>
        <c:auto val="1"/>
        <c:lblAlgn val="ctr"/>
        <c:lblOffset val="100"/>
        <c:noMultiLvlLbl val="0"/>
      </c:catAx>
      <c:valAx>
        <c:axId val="463020304"/>
        <c:scaling>
          <c:orientation val="minMax"/>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409236826165958"/>
              <c:y val="6.7757075955225773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2923688"/>
        <c:crosses val="max"/>
        <c:crossBetween val="between"/>
      </c:valAx>
      <c:spPr>
        <a:solidFill>
          <a:srgbClr val="FFFFFF"/>
        </a:solidFill>
        <a:ln w="12700">
          <a:solidFill>
            <a:srgbClr val="000000"/>
          </a:solidFill>
          <a:prstDash val="solid"/>
        </a:ln>
      </c:spPr>
    </c:plotArea>
    <c:legend>
      <c:legendPos val="b"/>
      <c:layout>
        <c:manualLayout>
          <c:xMode val="edge"/>
          <c:yMode val="edge"/>
          <c:x val="0.10086455331412104"/>
          <c:y val="0.9088785046729001"/>
          <c:w val="0.7031700288184437"/>
          <c:h val="7.71028037383171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0398061667792"/>
          <c:y val="7.0512820512820512E-2"/>
          <c:w val="0.79596722460868863"/>
          <c:h val="0.7395833333333337"/>
        </c:manualLayout>
      </c:layout>
      <c:barChart>
        <c:barDir val="col"/>
        <c:grouping val="clustered"/>
        <c:varyColors val="0"/>
        <c:ser>
          <c:idx val="0"/>
          <c:order val="0"/>
          <c:tx>
            <c:strRef>
              <c:f>'グラフ '!$J$38</c:f>
              <c:strCache>
                <c:ptCount val="1"/>
                <c:pt idx="0">
                  <c:v>被保護人員</c:v>
                </c:pt>
              </c:strCache>
            </c:strRef>
          </c:tx>
          <c:spPr>
            <a:pattFill prst="pct50">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'!$I$39:$I$43</c:f>
              <c:strCache>
                <c:ptCount val="5"/>
                <c:pt idx="0">
                  <c:v>平成27年度</c:v>
                </c:pt>
                <c:pt idx="1">
                  <c:v>28</c:v>
                </c:pt>
                <c:pt idx="2">
                  <c:v>29</c:v>
                </c:pt>
                <c:pt idx="3">
                  <c:v>30</c:v>
                </c:pt>
                <c:pt idx="4">
                  <c:v>令和元年度</c:v>
                </c:pt>
              </c:strCache>
            </c:strRef>
          </c:cat>
          <c:val>
            <c:numRef>
              <c:f>'グラフ '!$J$39:$J$43</c:f>
              <c:numCache>
                <c:formatCode>#,##0;[Red]#,##0</c:formatCode>
                <c:ptCount val="5"/>
                <c:pt idx="0">
                  <c:v>2518</c:v>
                </c:pt>
                <c:pt idx="1">
                  <c:v>2577</c:v>
                </c:pt>
                <c:pt idx="2">
                  <c:v>2627</c:v>
                </c:pt>
                <c:pt idx="3">
                  <c:v>2717</c:v>
                </c:pt>
                <c:pt idx="4">
                  <c:v>2809</c:v>
                </c:pt>
              </c:numCache>
            </c:numRef>
          </c:val>
          <c:extLst>
            <c:ext xmlns:c16="http://schemas.microsoft.com/office/drawing/2014/chart" uri="{C3380CC4-5D6E-409C-BE32-E72D297353CC}">
              <c16:uniqueId val="{00000000-37EA-4AD2-9638-5C2E7DD1CA4F}"/>
            </c:ext>
          </c:extLst>
        </c:ser>
        <c:dLbls>
          <c:showLegendKey val="0"/>
          <c:showVal val="0"/>
          <c:showCatName val="0"/>
          <c:showSerName val="0"/>
          <c:showPercent val="0"/>
          <c:showBubbleSize val="0"/>
        </c:dLbls>
        <c:gapWidth val="30"/>
        <c:axId val="463020696"/>
        <c:axId val="463019912"/>
      </c:barChart>
      <c:lineChart>
        <c:grouping val="standard"/>
        <c:varyColors val="0"/>
        <c:ser>
          <c:idx val="0"/>
          <c:order val="1"/>
          <c:tx>
            <c:strRef>
              <c:f>'グラフ '!$K$38</c:f>
              <c:strCache>
                <c:ptCount val="1"/>
                <c:pt idx="0">
                  <c:v>保護率</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7.3101601430256014E-2"/>
                  <c:y val="4.054487179487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EA-4AD2-9638-5C2E7DD1CA4F}"/>
                </c:ext>
              </c:extLst>
            </c:dLbl>
            <c:dLbl>
              <c:idx val="1"/>
              <c:layout>
                <c:manualLayout>
                  <c:x val="-7.3101601430256014E-2"/>
                  <c:y val="4.695512820512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EA-4AD2-9638-5C2E7DD1CA4F}"/>
                </c:ext>
              </c:extLst>
            </c:dLbl>
            <c:dLbl>
              <c:idx val="2"/>
              <c:layout>
                <c:manualLayout>
                  <c:x val="-6.9236867130739094E-2"/>
                  <c:y val="4.3749747627700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EA-4AD2-9638-5C2E7DD1CA4F}"/>
                </c:ext>
              </c:extLst>
            </c:dLbl>
            <c:dLbl>
              <c:idx val="3"/>
              <c:layout>
                <c:manualLayout>
                  <c:x val="-7.3101601430256014E-2"/>
                  <c:y val="4.3749999999999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EA-4AD2-9638-5C2E7DD1CA4F}"/>
                </c:ext>
              </c:extLst>
            </c:dLbl>
            <c:dLbl>
              <c:idx val="4"/>
              <c:layout>
                <c:manualLayout>
                  <c:x val="-6.9236867130739094E-2"/>
                  <c:y val="4.695512820512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EA-4AD2-9638-5C2E7DD1CA4F}"/>
                </c:ext>
              </c:extLst>
            </c:dLbl>
            <c:spPr>
              <a:solidFill>
                <a:schemeClr val="bg1"/>
              </a:solidFill>
              <a:ln w="6350">
                <a:solidFill>
                  <a:srgbClr val="000000"/>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'!$I$39:$I$43</c:f>
              <c:strCache>
                <c:ptCount val="5"/>
                <c:pt idx="0">
                  <c:v>平成27年度</c:v>
                </c:pt>
                <c:pt idx="1">
                  <c:v>28</c:v>
                </c:pt>
                <c:pt idx="2">
                  <c:v>29</c:v>
                </c:pt>
                <c:pt idx="3">
                  <c:v>30</c:v>
                </c:pt>
                <c:pt idx="4">
                  <c:v>令和元年度</c:v>
                </c:pt>
              </c:strCache>
            </c:strRef>
          </c:cat>
          <c:val>
            <c:numRef>
              <c:f>'グラフ '!$K$39:$K$43</c:f>
              <c:numCache>
                <c:formatCode>#,##0.00;[Red]#,##0.00</c:formatCode>
                <c:ptCount val="5"/>
                <c:pt idx="0">
                  <c:v>22.17</c:v>
                </c:pt>
                <c:pt idx="1">
                  <c:v>22.69</c:v>
                </c:pt>
                <c:pt idx="2">
                  <c:v>23.16</c:v>
                </c:pt>
                <c:pt idx="3">
                  <c:v>23.82</c:v>
                </c:pt>
                <c:pt idx="4">
                  <c:v>24.46</c:v>
                </c:pt>
              </c:numCache>
            </c:numRef>
          </c:val>
          <c:smooth val="0"/>
          <c:extLst>
            <c:ext xmlns:c16="http://schemas.microsoft.com/office/drawing/2014/chart" uri="{C3380CC4-5D6E-409C-BE32-E72D297353CC}">
              <c16:uniqueId val="{00000006-37EA-4AD2-9638-5C2E7DD1CA4F}"/>
            </c:ext>
          </c:extLst>
        </c:ser>
        <c:dLbls>
          <c:showLegendKey val="0"/>
          <c:showVal val="0"/>
          <c:showCatName val="0"/>
          <c:showSerName val="0"/>
          <c:showPercent val="0"/>
          <c:showBubbleSize val="0"/>
        </c:dLbls>
        <c:marker val="1"/>
        <c:smooth val="0"/>
        <c:axId val="463017560"/>
        <c:axId val="463019128"/>
      </c:lineChart>
      <c:catAx>
        <c:axId val="463020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3019912"/>
        <c:crossesAt val="0"/>
        <c:auto val="1"/>
        <c:lblAlgn val="ctr"/>
        <c:lblOffset val="100"/>
        <c:tickLblSkip val="1"/>
        <c:tickMarkSkip val="1"/>
        <c:noMultiLvlLbl val="0"/>
      </c:catAx>
      <c:valAx>
        <c:axId val="463019912"/>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38164251207728"/>
              <c:y val="2.403846153846154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20696"/>
        <c:crosses val="autoZero"/>
        <c:crossBetween val="between"/>
      </c:valAx>
      <c:catAx>
        <c:axId val="463017560"/>
        <c:scaling>
          <c:orientation val="minMax"/>
        </c:scaling>
        <c:delete val="1"/>
        <c:axPos val="b"/>
        <c:numFmt formatCode="General" sourceLinked="1"/>
        <c:majorTickMark val="out"/>
        <c:minorTickMark val="none"/>
        <c:tickLblPos val="none"/>
        <c:crossAx val="463019128"/>
        <c:crossesAt val="0"/>
        <c:auto val="1"/>
        <c:lblAlgn val="ctr"/>
        <c:lblOffset val="100"/>
        <c:noMultiLvlLbl val="0"/>
      </c:catAx>
      <c:valAx>
        <c:axId val="463019128"/>
        <c:scaling>
          <c:orientation val="minMax"/>
          <c:min val="0"/>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endParaRPr lang="ja-JP" altLang="en-US"/>
              </a:p>
            </c:rich>
          </c:tx>
          <c:layout>
            <c:manualLayout>
              <c:xMode val="edge"/>
              <c:yMode val="edge"/>
              <c:x val="0.83768115942029064"/>
              <c:y val="2.0833333333333412E-2"/>
            </c:manualLayout>
          </c:layout>
          <c:overlay val="0"/>
          <c:spPr>
            <a:noFill/>
            <a:ln w="25400">
              <a:noFill/>
            </a:ln>
          </c:spPr>
        </c:title>
        <c:numFmt formatCode="#,##0.00;[Red]#,##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7560"/>
        <c:crosses val="max"/>
        <c:crossBetween val="between"/>
        <c:majorUnit val="4"/>
      </c:valAx>
      <c:spPr>
        <a:noFill/>
        <a:ln w="12700">
          <a:solidFill>
            <a:srgbClr val="000000"/>
          </a:solidFill>
          <a:prstDash val="solid"/>
        </a:ln>
      </c:spPr>
    </c:plotArea>
    <c:legend>
      <c:legendPos val="b"/>
      <c:layout>
        <c:manualLayout>
          <c:xMode val="edge"/>
          <c:yMode val="edge"/>
          <c:x val="0.12173913043478272"/>
          <c:y val="0.92307692307692257"/>
          <c:w val="0.6463768115942149"/>
          <c:h val="6.971153846153892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8536156034389"/>
          <c:y val="5.6927706731693999E-2"/>
          <c:w val="0.78244631883922156"/>
          <c:h val="0.73536373527079602"/>
        </c:manualLayout>
      </c:layout>
      <c:barChart>
        <c:barDir val="col"/>
        <c:grouping val="clustered"/>
        <c:varyColors val="0"/>
        <c:ser>
          <c:idx val="0"/>
          <c:order val="0"/>
          <c:tx>
            <c:strRef>
              <c:f>'グラフ '!$J$48</c:f>
              <c:strCache>
                <c:ptCount val="1"/>
                <c:pt idx="0">
                  <c:v>貸付金</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3.9980016287921964E-3"/>
                  <c:y val="0.21517992139406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C4-4B0D-BCAF-4D012221D102}"/>
                </c:ext>
              </c:extLst>
            </c:dLbl>
            <c:dLbl>
              <c:idx val="4"/>
              <c:layout>
                <c:manualLayout>
                  <c:x val="-1.465916996158894E-16"/>
                  <c:y val="0.1254611833336552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B2-4245-A921-BDB09D2F1C30}"/>
                </c:ext>
              </c:extLst>
            </c:dLbl>
            <c:spPr>
              <a:solidFill>
                <a:srgbClr val="FFFFFF"/>
              </a:solidFill>
              <a:ln w="6350">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平成27年度</c:v>
                </c:pt>
                <c:pt idx="1">
                  <c:v>28</c:v>
                </c:pt>
                <c:pt idx="2">
                  <c:v>29</c:v>
                </c:pt>
                <c:pt idx="3">
                  <c:v>30</c:v>
                </c:pt>
                <c:pt idx="4">
                  <c:v>令和元年度</c:v>
                </c:pt>
              </c:strCache>
            </c:strRef>
          </c:cat>
          <c:val>
            <c:numRef>
              <c:f>'グラフ '!$J$49:$J$53</c:f>
              <c:numCache>
                <c:formatCode>#,##0;[Red]#,##0</c:formatCode>
                <c:ptCount val="5"/>
                <c:pt idx="0">
                  <c:v>23574</c:v>
                </c:pt>
                <c:pt idx="1">
                  <c:v>30054</c:v>
                </c:pt>
                <c:pt idx="2">
                  <c:v>20590</c:v>
                </c:pt>
                <c:pt idx="3">
                  <c:v>13082</c:v>
                </c:pt>
                <c:pt idx="4">
                  <c:v>8964</c:v>
                </c:pt>
              </c:numCache>
            </c:numRef>
          </c:val>
          <c:extLst>
            <c:ext xmlns:c16="http://schemas.microsoft.com/office/drawing/2014/chart" uri="{C3380CC4-5D6E-409C-BE32-E72D297353CC}">
              <c16:uniqueId val="{00000001-C6B2-4245-A921-BDB09D2F1C30}"/>
            </c:ext>
          </c:extLst>
        </c:ser>
        <c:dLbls>
          <c:showLegendKey val="0"/>
          <c:showVal val="0"/>
          <c:showCatName val="0"/>
          <c:showSerName val="0"/>
          <c:showPercent val="0"/>
          <c:showBubbleSize val="0"/>
        </c:dLbls>
        <c:gapWidth val="30"/>
        <c:axId val="463019520"/>
        <c:axId val="463021088"/>
      </c:barChart>
      <c:lineChart>
        <c:grouping val="standard"/>
        <c:varyColors val="0"/>
        <c:ser>
          <c:idx val="0"/>
          <c:order val="1"/>
          <c:tx>
            <c:strRef>
              <c:f>'グラフ '!$K$48</c:f>
              <c:strCache>
                <c:ptCount val="1"/>
                <c:pt idx="0">
                  <c:v>件　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6.9841940422220486E-2"/>
                  <c:y val="-2.83645153934323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B2-4245-A921-BDB09D2F1C30}"/>
                </c:ext>
              </c:extLst>
            </c:dLbl>
            <c:dLbl>
              <c:idx val="1"/>
              <c:layout>
                <c:manualLayout>
                  <c:x val="-6.1125037658342117E-2"/>
                  <c:y val="-3.9025260315994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B2-4245-A921-BDB09D2F1C30}"/>
                </c:ext>
              </c:extLst>
            </c:dLbl>
            <c:dLbl>
              <c:idx val="2"/>
              <c:layout>
                <c:manualLayout>
                  <c:x val="-6.4586103383783608E-2"/>
                  <c:y val="-3.4890886866092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B2-4245-A921-BDB09D2F1C30}"/>
                </c:ext>
              </c:extLst>
            </c:dLbl>
            <c:dLbl>
              <c:idx val="3"/>
              <c:layout>
                <c:manualLayout>
                  <c:x val="-3.8383390698917129E-2"/>
                  <c:y val="-3.6470405738289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B2-4245-A921-BDB09D2F1C30}"/>
                </c:ext>
              </c:extLst>
            </c:dLbl>
            <c:dLbl>
              <c:idx val="4"/>
              <c:layout>
                <c:manualLayout>
                  <c:x val="-1.9171519621530908E-2"/>
                  <c:y val="-3.5344323045456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B2-4245-A921-BDB09D2F1C30}"/>
                </c:ext>
              </c:extLst>
            </c:dLbl>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平成27年度</c:v>
                </c:pt>
                <c:pt idx="1">
                  <c:v>28</c:v>
                </c:pt>
                <c:pt idx="2">
                  <c:v>29</c:v>
                </c:pt>
                <c:pt idx="3">
                  <c:v>30</c:v>
                </c:pt>
                <c:pt idx="4">
                  <c:v>令和元年度</c:v>
                </c:pt>
              </c:strCache>
            </c:strRef>
          </c:cat>
          <c:val>
            <c:numRef>
              <c:f>'グラフ '!$K$49:$K$53</c:f>
              <c:numCache>
                <c:formatCode>#,##0;[Red]#,##0</c:formatCode>
                <c:ptCount val="5"/>
                <c:pt idx="0">
                  <c:v>97</c:v>
                </c:pt>
                <c:pt idx="1">
                  <c:v>73</c:v>
                </c:pt>
                <c:pt idx="2">
                  <c:v>109</c:v>
                </c:pt>
                <c:pt idx="3">
                  <c:v>67</c:v>
                </c:pt>
                <c:pt idx="4">
                  <c:v>40</c:v>
                </c:pt>
              </c:numCache>
            </c:numRef>
          </c:val>
          <c:smooth val="0"/>
          <c:extLst>
            <c:ext xmlns:c16="http://schemas.microsoft.com/office/drawing/2014/chart" uri="{C3380CC4-5D6E-409C-BE32-E72D297353CC}">
              <c16:uniqueId val="{00000007-C6B2-4245-A921-BDB09D2F1C30}"/>
            </c:ext>
          </c:extLst>
        </c:ser>
        <c:dLbls>
          <c:showLegendKey val="0"/>
          <c:showVal val="0"/>
          <c:showCatName val="0"/>
          <c:showSerName val="0"/>
          <c:showPercent val="0"/>
          <c:showBubbleSize val="0"/>
        </c:dLbls>
        <c:marker val="1"/>
        <c:smooth val="0"/>
        <c:axId val="463021872"/>
        <c:axId val="463022656"/>
      </c:lineChart>
      <c:catAx>
        <c:axId val="4630195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3021088"/>
        <c:crossesAt val="0"/>
        <c:auto val="1"/>
        <c:lblAlgn val="ctr"/>
        <c:lblOffset val="100"/>
        <c:tickLblSkip val="1"/>
        <c:tickMarkSkip val="1"/>
        <c:noMultiLvlLbl val="0"/>
      </c:catAx>
      <c:valAx>
        <c:axId val="463021088"/>
        <c:scaling>
          <c:orientation val="minMax"/>
          <c:max val="60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3353114758960224"/>
              <c:y val="1.405152224824356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9520"/>
        <c:crosses val="autoZero"/>
        <c:crossBetween val="between"/>
        <c:majorUnit val="10000"/>
      </c:valAx>
      <c:catAx>
        <c:axId val="463021872"/>
        <c:scaling>
          <c:orientation val="minMax"/>
        </c:scaling>
        <c:delete val="1"/>
        <c:axPos val="b"/>
        <c:numFmt formatCode="General" sourceLinked="1"/>
        <c:majorTickMark val="out"/>
        <c:minorTickMark val="none"/>
        <c:tickLblPos val="none"/>
        <c:crossAx val="463022656"/>
        <c:crossesAt val="0"/>
        <c:auto val="1"/>
        <c:lblAlgn val="ctr"/>
        <c:lblOffset val="100"/>
        <c:noMultiLvlLbl val="0"/>
      </c:catAx>
      <c:valAx>
        <c:axId val="463022656"/>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85163219004404112"/>
              <c:y val="1.6393442622950821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21872"/>
        <c:crosses val="max"/>
        <c:crossBetween val="between"/>
      </c:valAx>
      <c:spPr>
        <a:noFill/>
        <a:ln w="12700">
          <a:solidFill>
            <a:srgbClr val="000000"/>
          </a:solidFill>
          <a:prstDash val="solid"/>
        </a:ln>
      </c:spPr>
    </c:plotArea>
    <c:legend>
      <c:legendPos val="b"/>
      <c:layout>
        <c:manualLayout>
          <c:xMode val="edge"/>
          <c:yMode val="edge"/>
          <c:x val="0.28486646796270709"/>
          <c:y val="0.89929742388758782"/>
          <c:w val="0.53115737651438621"/>
          <c:h val="7.02576112412191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5882147679505"/>
          <c:y val="9.4688328486225548E-2"/>
          <c:w val="0.81030176141277133"/>
          <c:h val="0.72286455649241532"/>
        </c:manualLayout>
      </c:layout>
      <c:barChart>
        <c:barDir val="col"/>
        <c:grouping val="clustered"/>
        <c:varyColors val="0"/>
        <c:ser>
          <c:idx val="0"/>
          <c:order val="0"/>
          <c:tx>
            <c:strRef>
              <c:f>'グラフ '!$J$71</c:f>
              <c:strCache>
                <c:ptCount val="1"/>
                <c:pt idx="0">
                  <c:v>被保険者数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'!$I$72:$I$76</c:f>
              <c:strCache>
                <c:ptCount val="5"/>
                <c:pt idx="0">
                  <c:v>平成27年度</c:v>
                </c:pt>
                <c:pt idx="1">
                  <c:v>28</c:v>
                </c:pt>
                <c:pt idx="2">
                  <c:v>29</c:v>
                </c:pt>
                <c:pt idx="3">
                  <c:v>30</c:v>
                </c:pt>
                <c:pt idx="4">
                  <c:v>令和元年度</c:v>
                </c:pt>
              </c:strCache>
            </c:strRef>
          </c:cat>
          <c:val>
            <c:numRef>
              <c:f>'グラフ '!$J$72:$J$76</c:f>
              <c:numCache>
                <c:formatCode>#,##0_);[Red]\(#,##0\)</c:formatCode>
                <c:ptCount val="5"/>
                <c:pt idx="0">
                  <c:v>31383</c:v>
                </c:pt>
                <c:pt idx="1">
                  <c:v>29616</c:v>
                </c:pt>
                <c:pt idx="2">
                  <c:v>28205</c:v>
                </c:pt>
                <c:pt idx="3">
                  <c:v>27532</c:v>
                </c:pt>
                <c:pt idx="4">
                  <c:v>26656</c:v>
                </c:pt>
              </c:numCache>
            </c:numRef>
          </c:val>
          <c:extLst>
            <c:ext xmlns:c16="http://schemas.microsoft.com/office/drawing/2014/chart" uri="{C3380CC4-5D6E-409C-BE32-E72D297353CC}">
              <c16:uniqueId val="{00000000-EBA7-4C67-935C-983AFD46F8A0}"/>
            </c:ext>
          </c:extLst>
        </c:ser>
        <c:dLbls>
          <c:showLegendKey val="0"/>
          <c:showVal val="0"/>
          <c:showCatName val="0"/>
          <c:showSerName val="0"/>
          <c:showPercent val="0"/>
          <c:showBubbleSize val="0"/>
        </c:dLbls>
        <c:gapWidth val="30"/>
        <c:axId val="463023048"/>
        <c:axId val="463015600"/>
      </c:barChart>
      <c:lineChart>
        <c:grouping val="standard"/>
        <c:varyColors val="0"/>
        <c:ser>
          <c:idx val="0"/>
          <c:order val="1"/>
          <c:tx>
            <c:strRef>
              <c:f>'グラフ '!$K$71</c:f>
              <c:strCache>
                <c:ptCount val="1"/>
                <c:pt idx="0">
                  <c:v>加入率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6.2861347533870404E-2"/>
                  <c:y val="-3.44880677444187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53-492C-8C79-A8535AB1BA63}"/>
                </c:ext>
              </c:extLst>
            </c:dLbl>
            <c:dLbl>
              <c:idx val="1"/>
              <c:layout>
                <c:manualLayout>
                  <c:x val="-5.9007782986664307E-2"/>
                  <c:y val="-3.7567359507313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A7-4C67-935C-983AFD46F8A0}"/>
                </c:ext>
              </c:extLst>
            </c:dLbl>
            <c:dLbl>
              <c:idx val="2"/>
              <c:layout>
                <c:manualLayout>
                  <c:x val="-5.9007782986664238E-2"/>
                  <c:y val="-3.1408775981524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A7-4C67-935C-983AFD46F8A0}"/>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'!$I$72:$I$76</c:f>
              <c:strCache>
                <c:ptCount val="5"/>
                <c:pt idx="0">
                  <c:v>平成27年度</c:v>
                </c:pt>
                <c:pt idx="1">
                  <c:v>28</c:v>
                </c:pt>
                <c:pt idx="2">
                  <c:v>29</c:v>
                </c:pt>
                <c:pt idx="3">
                  <c:v>30</c:v>
                </c:pt>
                <c:pt idx="4">
                  <c:v>令和元年度</c:v>
                </c:pt>
              </c:strCache>
            </c:strRef>
          </c:cat>
          <c:val>
            <c:numRef>
              <c:f>'グラフ '!$K$72:$K$76</c:f>
              <c:numCache>
                <c:formatCode>0.0_ </c:formatCode>
                <c:ptCount val="5"/>
                <c:pt idx="0">
                  <c:v>27.630744849445328</c:v>
                </c:pt>
                <c:pt idx="1">
                  <c:v>26.1</c:v>
                </c:pt>
                <c:pt idx="2">
                  <c:v>24.861829753100569</c:v>
                </c:pt>
                <c:pt idx="3">
                  <c:v>24.138384520292131</c:v>
                </c:pt>
                <c:pt idx="4">
                  <c:v>23.21344596359836</c:v>
                </c:pt>
              </c:numCache>
            </c:numRef>
          </c:val>
          <c:smooth val="0"/>
          <c:extLst>
            <c:ext xmlns:c16="http://schemas.microsoft.com/office/drawing/2014/chart" uri="{C3380CC4-5D6E-409C-BE32-E72D297353CC}">
              <c16:uniqueId val="{00000003-EBA7-4C67-935C-983AFD46F8A0}"/>
            </c:ext>
          </c:extLst>
        </c:ser>
        <c:dLbls>
          <c:showLegendKey val="0"/>
          <c:showVal val="0"/>
          <c:showCatName val="0"/>
          <c:showSerName val="0"/>
          <c:showPercent val="0"/>
          <c:showBubbleSize val="0"/>
        </c:dLbls>
        <c:marker val="1"/>
        <c:smooth val="0"/>
        <c:axId val="463015992"/>
        <c:axId val="463016384"/>
      </c:lineChart>
      <c:catAx>
        <c:axId val="463023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463015600"/>
        <c:crossesAt val="0"/>
        <c:auto val="1"/>
        <c:lblAlgn val="ctr"/>
        <c:lblOffset val="100"/>
        <c:tickLblSkip val="1"/>
        <c:tickMarkSkip val="1"/>
        <c:noMultiLvlLbl val="0"/>
      </c:catAx>
      <c:valAx>
        <c:axId val="463015600"/>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285709950996328"/>
              <c:y val="4.157043879907620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23048"/>
        <c:crosses val="autoZero"/>
        <c:crossBetween val="between"/>
      </c:valAx>
      <c:catAx>
        <c:axId val="463015992"/>
        <c:scaling>
          <c:orientation val="minMax"/>
        </c:scaling>
        <c:delete val="1"/>
        <c:axPos val="b"/>
        <c:numFmt formatCode="General" sourceLinked="1"/>
        <c:majorTickMark val="out"/>
        <c:minorTickMark val="none"/>
        <c:tickLblPos val="none"/>
        <c:crossAx val="463016384"/>
        <c:crossesAt val="0"/>
        <c:auto val="1"/>
        <c:lblAlgn val="ctr"/>
        <c:lblOffset val="100"/>
        <c:noMultiLvlLbl val="0"/>
      </c:catAx>
      <c:valAx>
        <c:axId val="463016384"/>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226176930194507"/>
              <c:y val="4.157043879907620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5992"/>
        <c:crosses val="max"/>
        <c:crossBetween val="between"/>
      </c:valAx>
      <c:spPr>
        <a:noFill/>
        <a:ln w="12700">
          <a:solidFill>
            <a:srgbClr val="000000"/>
          </a:solidFill>
          <a:prstDash val="solid"/>
        </a:ln>
      </c:spPr>
    </c:plotArea>
    <c:legend>
      <c:legendPos val="b"/>
      <c:layout>
        <c:manualLayout>
          <c:xMode val="edge"/>
          <c:yMode val="edge"/>
          <c:x val="8.9285573407370325E-2"/>
          <c:y val="0.90993071593533459"/>
          <c:w val="0.79761898259828523"/>
          <c:h val="6.9284064665127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10876669664267E-2"/>
          <c:y val="9.8591795743846605E-2"/>
          <c:w val="0.80244014066486813"/>
          <c:h val="0.71752911167794153"/>
        </c:manualLayout>
      </c:layout>
      <c:barChart>
        <c:barDir val="col"/>
        <c:grouping val="clustered"/>
        <c:varyColors val="0"/>
        <c:ser>
          <c:idx val="0"/>
          <c:order val="0"/>
          <c:tx>
            <c:strRef>
              <c:f>'グラフ '!$J$78</c:f>
              <c:strCache>
                <c:ptCount val="1"/>
                <c:pt idx="0">
                  <c:v>費用額(億円)</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ysClr val="windowText" lastClr="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平成27年度</c:v>
                </c:pt>
                <c:pt idx="1">
                  <c:v>28</c:v>
                </c:pt>
                <c:pt idx="2">
                  <c:v>29</c:v>
                </c:pt>
                <c:pt idx="3">
                  <c:v>30</c:v>
                </c:pt>
                <c:pt idx="4">
                  <c:v>令和元年度</c:v>
                </c:pt>
              </c:strCache>
            </c:strRef>
          </c:cat>
          <c:val>
            <c:numRef>
              <c:f>'グラフ '!$J$79:$J$83</c:f>
              <c:numCache>
                <c:formatCode>#,##0_ </c:formatCode>
                <c:ptCount val="5"/>
                <c:pt idx="0">
                  <c:v>97.649439999999998</c:v>
                </c:pt>
                <c:pt idx="1">
                  <c:v>95.647670000000005</c:v>
                </c:pt>
                <c:pt idx="2">
                  <c:v>95.408789999999996</c:v>
                </c:pt>
                <c:pt idx="3">
                  <c:v>96.657319999999999</c:v>
                </c:pt>
                <c:pt idx="4">
                  <c:v>97.228170000000006</c:v>
                </c:pt>
              </c:numCache>
            </c:numRef>
          </c:val>
          <c:extLst>
            <c:ext xmlns:c16="http://schemas.microsoft.com/office/drawing/2014/chart" uri="{C3380CC4-5D6E-409C-BE32-E72D297353CC}">
              <c16:uniqueId val="{00000000-1C69-467D-86AA-0641CD3843DC}"/>
            </c:ext>
          </c:extLst>
        </c:ser>
        <c:dLbls>
          <c:showLegendKey val="0"/>
          <c:showVal val="0"/>
          <c:showCatName val="0"/>
          <c:showSerName val="0"/>
          <c:showPercent val="0"/>
          <c:showBubbleSize val="0"/>
        </c:dLbls>
        <c:gapWidth val="30"/>
        <c:axId val="463018736"/>
        <c:axId val="463017168"/>
      </c:barChart>
      <c:lineChart>
        <c:grouping val="standard"/>
        <c:varyColors val="0"/>
        <c:ser>
          <c:idx val="0"/>
          <c:order val="1"/>
          <c:tx>
            <c:strRef>
              <c:f>'グラフ '!$K$78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solidFill>
                <a:srgbClr val="FFFFFF"/>
              </a:solidFill>
              <a:ln w="952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平成27年度</c:v>
                </c:pt>
                <c:pt idx="1">
                  <c:v>28</c:v>
                </c:pt>
                <c:pt idx="2">
                  <c:v>29</c:v>
                </c:pt>
                <c:pt idx="3">
                  <c:v>30</c:v>
                </c:pt>
                <c:pt idx="4">
                  <c:v>令和元年度</c:v>
                </c:pt>
              </c:strCache>
            </c:strRef>
          </c:cat>
          <c:val>
            <c:numRef>
              <c:f>'グラフ '!$K$79:$K$83</c:f>
              <c:numCache>
                <c:formatCode>#,##0_);[Red]\(#,##0\)</c:formatCode>
                <c:ptCount val="5"/>
                <c:pt idx="0">
                  <c:v>23</c:v>
                </c:pt>
                <c:pt idx="1">
                  <c:v>23</c:v>
                </c:pt>
                <c:pt idx="2">
                  <c:v>24.180630919463614</c:v>
                </c:pt>
                <c:pt idx="3">
                  <c:v>25.197490087304711</c:v>
                </c:pt>
                <c:pt idx="4">
                  <c:v>25.582725086435087</c:v>
                </c:pt>
              </c:numCache>
            </c:numRef>
          </c:val>
          <c:smooth val="0"/>
          <c:extLst>
            <c:ext xmlns:c16="http://schemas.microsoft.com/office/drawing/2014/chart" uri="{C3380CC4-5D6E-409C-BE32-E72D297353CC}">
              <c16:uniqueId val="{00000001-1C69-467D-86AA-0641CD3843DC}"/>
            </c:ext>
          </c:extLst>
        </c:ser>
        <c:dLbls>
          <c:showLegendKey val="0"/>
          <c:showVal val="0"/>
          <c:showCatName val="0"/>
          <c:showSerName val="0"/>
          <c:showPercent val="0"/>
          <c:showBubbleSize val="0"/>
        </c:dLbls>
        <c:marker val="1"/>
        <c:smooth val="0"/>
        <c:axId val="463018344"/>
        <c:axId val="463406472"/>
      </c:lineChart>
      <c:catAx>
        <c:axId val="463018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7168"/>
        <c:crossesAt val="0"/>
        <c:auto val="1"/>
        <c:lblAlgn val="ctr"/>
        <c:lblOffset val="100"/>
        <c:tickLblSkip val="1"/>
        <c:tickMarkSkip val="1"/>
        <c:noMultiLvlLbl val="0"/>
      </c:catAx>
      <c:valAx>
        <c:axId val="463017168"/>
        <c:scaling>
          <c:orientation val="minMax"/>
          <c:max val="11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8.9457299731684245E-2"/>
              <c:y val="4.616588419405320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8736"/>
        <c:crosses val="autoZero"/>
        <c:crossBetween val="between"/>
        <c:majorUnit val="20"/>
      </c:valAx>
      <c:catAx>
        <c:axId val="463018344"/>
        <c:scaling>
          <c:orientation val="minMax"/>
        </c:scaling>
        <c:delete val="1"/>
        <c:axPos val="b"/>
        <c:numFmt formatCode="General" sourceLinked="1"/>
        <c:majorTickMark val="out"/>
        <c:minorTickMark val="none"/>
        <c:tickLblPos val="none"/>
        <c:crossAx val="463406472"/>
        <c:crossesAt val="0"/>
        <c:auto val="1"/>
        <c:lblAlgn val="ctr"/>
        <c:lblOffset val="100"/>
        <c:noMultiLvlLbl val="0"/>
      </c:catAx>
      <c:valAx>
        <c:axId val="463406472"/>
        <c:scaling>
          <c:orientation val="minMax"/>
          <c:max val="100"/>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79885274786334159"/>
              <c:y val="5.164319248826175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8344"/>
        <c:crosses val="max"/>
        <c:crossBetween val="between"/>
        <c:majorUnit val="10"/>
      </c:valAx>
      <c:spPr>
        <a:noFill/>
        <a:ln w="12700">
          <a:solidFill>
            <a:srgbClr val="000000"/>
          </a:solidFill>
          <a:prstDash val="solid"/>
        </a:ln>
      </c:spPr>
    </c:plotArea>
    <c:legend>
      <c:legendPos val="r"/>
      <c:layout>
        <c:manualLayout>
          <c:xMode val="edge"/>
          <c:yMode val="edge"/>
          <c:x val="9.1954466694452508E-2"/>
          <c:y val="0.9108000936502656"/>
          <c:w val="0.86207151682642669"/>
          <c:h val="7.746503518046088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1007751937984"/>
          <c:y val="8.2568899809280727E-2"/>
          <c:w val="0.81201550387595856"/>
          <c:h val="0.70412922892913365"/>
        </c:manualLayout>
      </c:layout>
      <c:barChart>
        <c:barDir val="col"/>
        <c:grouping val="stacked"/>
        <c:varyColors val="0"/>
        <c:ser>
          <c:idx val="0"/>
          <c:order val="0"/>
          <c:tx>
            <c:strRef>
              <c:f>'グラフ '!$J$106</c:f>
              <c:strCache>
                <c:ptCount val="1"/>
                <c:pt idx="0">
                  <c:v>強制加入者数</c:v>
                </c:pt>
              </c:strCache>
            </c:strRef>
          </c:tx>
          <c:spPr>
            <a:pattFill prst="dk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平成27年度</c:v>
                </c:pt>
                <c:pt idx="1">
                  <c:v>28</c:v>
                </c:pt>
                <c:pt idx="2">
                  <c:v>29</c:v>
                </c:pt>
                <c:pt idx="3">
                  <c:v>30</c:v>
                </c:pt>
                <c:pt idx="4">
                  <c:v>令和元年度</c:v>
                </c:pt>
              </c:strCache>
            </c:strRef>
          </c:cat>
          <c:val>
            <c:numRef>
              <c:f>'グラフ '!$J$107:$J$111</c:f>
              <c:numCache>
                <c:formatCode>#,##0_);[Red]\(#,##0\)</c:formatCode>
                <c:ptCount val="5"/>
                <c:pt idx="0">
                  <c:v>18626</c:v>
                </c:pt>
                <c:pt idx="1">
                  <c:v>17525</c:v>
                </c:pt>
                <c:pt idx="2">
                  <c:v>16797</c:v>
                </c:pt>
                <c:pt idx="3">
                  <c:v>16331</c:v>
                </c:pt>
                <c:pt idx="4">
                  <c:v>16089</c:v>
                </c:pt>
              </c:numCache>
            </c:numRef>
          </c:val>
          <c:extLst>
            <c:ext xmlns:c16="http://schemas.microsoft.com/office/drawing/2014/chart" uri="{C3380CC4-5D6E-409C-BE32-E72D297353CC}">
              <c16:uniqueId val="{00000000-F5EF-4350-B3B1-D70B9A8D198C}"/>
            </c:ext>
          </c:extLst>
        </c:ser>
        <c:ser>
          <c:idx val="1"/>
          <c:order val="1"/>
          <c:tx>
            <c:strRef>
              <c:f>'グラフ '!$K$106</c:f>
              <c:strCache>
                <c:ptCount val="1"/>
                <c:pt idx="0">
                  <c:v>第３号被保険者</c:v>
                </c:pt>
              </c:strCache>
            </c:strRef>
          </c:tx>
          <c:spPr>
            <a:pattFill prst="pct5">
              <a:fgClr>
                <a:srgbClr val="000000"/>
              </a:fgClr>
              <a:bgClr>
                <a:srgbClr val="FFFFFF"/>
              </a:bgClr>
            </a:pattFill>
            <a:ln w="12700">
              <a:solidFill>
                <a:srgbClr val="000000"/>
              </a:solidFill>
              <a:prstDash val="solid"/>
            </a:ln>
          </c:spPr>
          <c:invertIfNegative val="0"/>
          <c:dLbls>
            <c:dLbl>
              <c:idx val="0"/>
              <c:layout>
                <c:manualLayout>
                  <c:x val="0"/>
                  <c:y val="-3.883495145631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09-42D8-AEF3-1AD85DEA68DA}"/>
                </c:ext>
              </c:extLst>
            </c:dLbl>
            <c:dLbl>
              <c:idx val="1"/>
              <c:layout>
                <c:manualLayout>
                  <c:x val="-7.0342880534616988E-17"/>
                  <c:y val="-3.883495145631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09-42D8-AEF3-1AD85DEA68DA}"/>
                </c:ext>
              </c:extLst>
            </c:dLbl>
            <c:dLbl>
              <c:idx val="2"/>
              <c:layout>
                <c:manualLayout>
                  <c:x val="-3.8368468226848314E-3"/>
                  <c:y val="-4.8232041948193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EF-4350-B3B1-D70B9A8D198C}"/>
                </c:ext>
              </c:extLst>
            </c:dLbl>
            <c:dLbl>
              <c:idx val="3"/>
              <c:layout>
                <c:manualLayout>
                  <c:x val="-3.7979551889022727E-3"/>
                  <c:y val="4.4207629386132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EF-4350-B3B1-D70B9A8D198C}"/>
                </c:ext>
              </c:extLst>
            </c:dLbl>
            <c:dLbl>
              <c:idx val="4"/>
              <c:layout>
                <c:manualLayout>
                  <c:x val="3.8759022447241473E-3"/>
                  <c:y val="4.4594567575990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EF-4350-B3B1-D70B9A8D198C}"/>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平成27年度</c:v>
                </c:pt>
                <c:pt idx="1">
                  <c:v>28</c:v>
                </c:pt>
                <c:pt idx="2">
                  <c:v>29</c:v>
                </c:pt>
                <c:pt idx="3">
                  <c:v>30</c:v>
                </c:pt>
                <c:pt idx="4">
                  <c:v>令和元年度</c:v>
                </c:pt>
              </c:strCache>
            </c:strRef>
          </c:cat>
          <c:val>
            <c:numRef>
              <c:f>'グラフ '!$K$107:$K$111</c:f>
              <c:numCache>
                <c:formatCode>#,##0_);[Red]\(#,##0\)</c:formatCode>
                <c:ptCount val="5"/>
                <c:pt idx="0">
                  <c:v>6685</c:v>
                </c:pt>
                <c:pt idx="1">
                  <c:v>6524</c:v>
                </c:pt>
                <c:pt idx="2">
                  <c:v>6366</c:v>
                </c:pt>
                <c:pt idx="3">
                  <c:v>6162</c:v>
                </c:pt>
                <c:pt idx="4">
                  <c:v>5918</c:v>
                </c:pt>
              </c:numCache>
            </c:numRef>
          </c:val>
          <c:extLst>
            <c:ext xmlns:c16="http://schemas.microsoft.com/office/drawing/2014/chart" uri="{C3380CC4-5D6E-409C-BE32-E72D297353CC}">
              <c16:uniqueId val="{00000004-F5EF-4350-B3B1-D70B9A8D198C}"/>
            </c:ext>
          </c:extLst>
        </c:ser>
        <c:ser>
          <c:idx val="2"/>
          <c:order val="2"/>
          <c:tx>
            <c:strRef>
              <c:f>'グラフ '!$L$106</c:f>
              <c:strCache>
                <c:ptCount val="1"/>
                <c:pt idx="0">
                  <c:v>任意加入者数</c:v>
                </c:pt>
              </c:strCache>
            </c:strRef>
          </c:tx>
          <c:spPr>
            <a:solidFill>
              <a:schemeClr val="tx1">
                <a:lumMod val="95000"/>
                <a:lumOff val="5000"/>
              </a:schemeClr>
            </a:solidFill>
            <a:ln w="12700">
              <a:solidFill>
                <a:srgbClr val="000000"/>
              </a:solidFill>
              <a:prstDash val="solid"/>
            </a:ln>
          </c:spPr>
          <c:invertIfNegative val="0"/>
          <c:dLbls>
            <c:dLbl>
              <c:idx val="0"/>
              <c:layout>
                <c:manualLayout>
                  <c:x val="-7.6738574336264204E-3"/>
                  <c:y val="-2.9873039581777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09-42D8-AEF3-1AD85DEA68DA}"/>
                </c:ext>
              </c:extLst>
            </c:dLbl>
            <c:dLbl>
              <c:idx val="1"/>
              <c:layout>
                <c:manualLayout>
                  <c:x val="0"/>
                  <c:y val="-2.98730395817774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09-42D8-AEF3-1AD85DEA68DA}"/>
                </c:ext>
              </c:extLst>
            </c:dLbl>
            <c:dLbl>
              <c:idx val="2"/>
              <c:layout>
                <c:manualLayout>
                  <c:x val="3.83692871681314E-3"/>
                  <c:y val="-3.008803137845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EF-4350-B3B1-D70B9A8D198C}"/>
                </c:ext>
              </c:extLst>
            </c:dLbl>
            <c:dLbl>
              <c:idx val="3"/>
              <c:layout>
                <c:manualLayout>
                  <c:x val="0"/>
                  <c:y val="-3.02599777716359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5EF-4350-B3B1-D70B9A8D198C}"/>
                </c:ext>
              </c:extLst>
            </c:dLbl>
            <c:dLbl>
              <c:idx val="4"/>
              <c:layout>
                <c:manualLayout>
                  <c:x val="0"/>
                  <c:y val="-2.71007274202748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EF-4350-B3B1-D70B9A8D198C}"/>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平成27年度</c:v>
                </c:pt>
                <c:pt idx="1">
                  <c:v>28</c:v>
                </c:pt>
                <c:pt idx="2">
                  <c:v>29</c:v>
                </c:pt>
                <c:pt idx="3">
                  <c:v>30</c:v>
                </c:pt>
                <c:pt idx="4">
                  <c:v>令和元年度</c:v>
                </c:pt>
              </c:strCache>
            </c:strRef>
          </c:cat>
          <c:val>
            <c:numRef>
              <c:f>'グラフ '!$L$107:$L$111</c:f>
              <c:numCache>
                <c:formatCode>#,##0_);[Red]\(#,##0\)</c:formatCode>
                <c:ptCount val="5"/>
                <c:pt idx="0">
                  <c:v>258</c:v>
                </c:pt>
                <c:pt idx="1">
                  <c:v>259</c:v>
                </c:pt>
                <c:pt idx="2">
                  <c:v>215</c:v>
                </c:pt>
                <c:pt idx="3">
                  <c:v>196</c:v>
                </c:pt>
                <c:pt idx="4">
                  <c:v>189</c:v>
                </c:pt>
              </c:numCache>
            </c:numRef>
          </c:val>
          <c:extLst>
            <c:ext xmlns:c16="http://schemas.microsoft.com/office/drawing/2014/chart" uri="{C3380CC4-5D6E-409C-BE32-E72D297353CC}">
              <c16:uniqueId val="{00000008-F5EF-4350-B3B1-D70B9A8D198C}"/>
            </c:ext>
          </c:extLst>
        </c:ser>
        <c:dLbls>
          <c:showLegendKey val="0"/>
          <c:showVal val="0"/>
          <c:showCatName val="0"/>
          <c:showSerName val="0"/>
          <c:showPercent val="0"/>
          <c:showBubbleSize val="0"/>
        </c:dLbls>
        <c:gapWidth val="30"/>
        <c:overlap val="100"/>
        <c:axId val="463406864"/>
        <c:axId val="463404512"/>
      </c:barChart>
      <c:lineChart>
        <c:grouping val="standard"/>
        <c:varyColors val="0"/>
        <c:ser>
          <c:idx val="0"/>
          <c:order val="3"/>
          <c:tx>
            <c:strRef>
              <c:f>'グラフ '!$M$106</c:f>
              <c:strCache>
                <c:ptCount val="1"/>
                <c:pt idx="0">
                  <c:v>収納率</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dLbls>
            <c:dLbl>
              <c:idx val="2"/>
              <c:layout>
                <c:manualLayout>
                  <c:x val="-5.7451814066664067E-2"/>
                  <c:y val="2.6707673490029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EF-4350-B3B1-D70B9A8D198C}"/>
                </c:ext>
              </c:extLst>
            </c:dLbl>
            <c:dLbl>
              <c:idx val="3"/>
              <c:layout>
                <c:manualLayout>
                  <c:x val="-6.8345229328376833E-2"/>
                  <c:y val="2.8358561609953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09-42D8-AEF3-1AD85DEA68DA}"/>
                </c:ext>
              </c:extLst>
            </c:dLbl>
            <c:dLbl>
              <c:idx val="4"/>
              <c:layout>
                <c:manualLayout>
                  <c:x val="-5.3693229042378179E-2"/>
                  <c:y val="7.7415134638103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5EF-4350-B3B1-D70B9A8D198C}"/>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平成27年度</c:v>
                </c:pt>
                <c:pt idx="1">
                  <c:v>28</c:v>
                </c:pt>
                <c:pt idx="2">
                  <c:v>29</c:v>
                </c:pt>
                <c:pt idx="3">
                  <c:v>30</c:v>
                </c:pt>
                <c:pt idx="4">
                  <c:v>令和元年度</c:v>
                </c:pt>
              </c:strCache>
            </c:strRef>
          </c:cat>
          <c:val>
            <c:numRef>
              <c:f>'グラフ '!$M$107:$M$111</c:f>
              <c:numCache>
                <c:formatCode>#,##0.0_);[Red]\(#,##0.0\)</c:formatCode>
                <c:ptCount val="5"/>
                <c:pt idx="0">
                  <c:v>44.5</c:v>
                </c:pt>
                <c:pt idx="1">
                  <c:v>46.4</c:v>
                </c:pt>
                <c:pt idx="2">
                  <c:v>48.2</c:v>
                </c:pt>
                <c:pt idx="3">
                  <c:v>50.8</c:v>
                </c:pt>
                <c:pt idx="4">
                  <c:v>55.3</c:v>
                </c:pt>
              </c:numCache>
            </c:numRef>
          </c:val>
          <c:smooth val="0"/>
          <c:extLst>
            <c:ext xmlns:c16="http://schemas.microsoft.com/office/drawing/2014/chart" uri="{C3380CC4-5D6E-409C-BE32-E72D297353CC}">
              <c16:uniqueId val="{0000000B-F5EF-4350-B3B1-D70B9A8D198C}"/>
            </c:ext>
          </c:extLst>
        </c:ser>
        <c:dLbls>
          <c:showLegendKey val="0"/>
          <c:showVal val="0"/>
          <c:showCatName val="0"/>
          <c:showSerName val="0"/>
          <c:showPercent val="0"/>
          <c:showBubbleSize val="0"/>
        </c:dLbls>
        <c:marker val="1"/>
        <c:smooth val="0"/>
        <c:axId val="463400984"/>
        <c:axId val="463403728"/>
      </c:lineChart>
      <c:catAx>
        <c:axId val="46340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4512"/>
        <c:crossesAt val="0"/>
        <c:auto val="1"/>
        <c:lblAlgn val="ctr"/>
        <c:lblOffset val="100"/>
        <c:tickLblSkip val="1"/>
        <c:tickMarkSkip val="1"/>
        <c:noMultiLvlLbl val="0"/>
      </c:catAx>
      <c:valAx>
        <c:axId val="463404512"/>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434108527131782"/>
              <c:y val="2.500000000000000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6864"/>
        <c:crosses val="autoZero"/>
        <c:crossBetween val="between"/>
      </c:valAx>
      <c:catAx>
        <c:axId val="463400984"/>
        <c:scaling>
          <c:orientation val="minMax"/>
        </c:scaling>
        <c:delete val="1"/>
        <c:axPos val="b"/>
        <c:numFmt formatCode="General" sourceLinked="1"/>
        <c:majorTickMark val="out"/>
        <c:minorTickMark val="none"/>
        <c:tickLblPos val="none"/>
        <c:crossAx val="463403728"/>
        <c:crossesAt val="0"/>
        <c:auto val="1"/>
        <c:lblAlgn val="ctr"/>
        <c:lblOffset val="100"/>
        <c:noMultiLvlLbl val="0"/>
      </c:catAx>
      <c:valAx>
        <c:axId val="463403728"/>
        <c:scaling>
          <c:orientation val="minMax"/>
          <c:max val="7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046511627906974"/>
              <c:y val="2.9545454545454545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0984"/>
        <c:crosses val="max"/>
        <c:crossBetween val="between"/>
      </c:valAx>
      <c:spPr>
        <a:noFill/>
        <a:ln w="12700">
          <a:solidFill>
            <a:srgbClr val="000000"/>
          </a:solidFill>
          <a:prstDash val="solid"/>
        </a:ln>
      </c:spPr>
    </c:plotArea>
    <c:legend>
      <c:legendPos val="b"/>
      <c:layout>
        <c:manualLayout>
          <c:xMode val="edge"/>
          <c:yMode val="edge"/>
          <c:x val="9.0116279069767463E-2"/>
          <c:y val="0.8916666666666665"/>
          <c:w val="0.81963531552317992"/>
          <c:h val="8.56241898976611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76518428154494"/>
          <c:y val="9.0703148701346228E-2"/>
          <c:w val="0.80335425677424122"/>
          <c:h val="0.70294940243546611"/>
        </c:manualLayout>
      </c:layout>
      <c:barChart>
        <c:barDir val="col"/>
        <c:grouping val="stacked"/>
        <c:varyColors val="0"/>
        <c:ser>
          <c:idx val="0"/>
          <c:order val="0"/>
          <c:tx>
            <c:strRef>
              <c:f>'グラフ '!$J$115</c:f>
              <c:strCache>
                <c:ptCount val="1"/>
                <c:pt idx="0">
                  <c:v>老齢福祉</c:v>
                </c:pt>
              </c:strCache>
            </c:strRef>
          </c:tx>
          <c:spPr>
            <a:solidFill>
              <a:srgbClr val="FFFFFF"/>
            </a:solidFill>
            <a:ln w="12700">
              <a:solidFill>
                <a:srgbClr val="000000"/>
              </a:solidFill>
              <a:prstDash val="solid"/>
            </a:ln>
          </c:spPr>
          <c:invertIfNegative val="0"/>
          <c:dLbls>
            <c:dLbl>
              <c:idx val="0"/>
              <c:layout>
                <c:manualLayout>
                  <c:x val="-4.2470611853410805E-4"/>
                  <c:y val="-2.95129969873953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4A-4CA1-869B-34702D6E4D0B}"/>
                </c:ext>
              </c:extLst>
            </c:dLbl>
            <c:dLbl>
              <c:idx val="1"/>
              <c:layout>
                <c:manualLayout>
                  <c:x val="2.9747273092280012E-3"/>
                  <c:y val="-2.95332325531878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4A-4CA1-869B-34702D6E4D0B}"/>
                </c:ext>
              </c:extLst>
            </c:dLbl>
            <c:dLbl>
              <c:idx val="2"/>
              <c:layout>
                <c:manualLayout>
                  <c:x val="7.0843835738662153E-4"/>
                  <c:y val="-3.18291410628308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4A-4CA1-869B-34702D6E4D0B}"/>
                </c:ext>
              </c:extLst>
            </c:dLbl>
            <c:dLbl>
              <c:idx val="3"/>
              <c:layout>
                <c:manualLayout>
                  <c:x val="-1.5578505944547933E-3"/>
                  <c:y val="-2.95901302028862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4A-4CA1-869B-34702D6E4D0B}"/>
                </c:ext>
              </c:extLst>
            </c:dLbl>
            <c:dLbl>
              <c:idx val="4"/>
              <c:layout>
                <c:manualLayout>
                  <c:x val="-2.8313741235597427E-4"/>
                  <c:y val="-3.18781825516922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4A-4CA1-869B-34702D6E4D0B}"/>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平成27年度</c:v>
                </c:pt>
                <c:pt idx="1">
                  <c:v>28</c:v>
                </c:pt>
                <c:pt idx="2">
                  <c:v>29</c:v>
                </c:pt>
                <c:pt idx="3">
                  <c:v>30</c:v>
                </c:pt>
                <c:pt idx="4">
                  <c:v>令和元年度</c:v>
                </c:pt>
              </c:strCache>
            </c:strRef>
          </c:cat>
          <c:val>
            <c:numRef>
              <c:f>'グラフ '!$J$116:$J$120</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5-184A-4CA1-869B-34702D6E4D0B}"/>
            </c:ext>
          </c:extLst>
        </c:ser>
        <c:ser>
          <c:idx val="1"/>
          <c:order val="1"/>
          <c:tx>
            <c:strRef>
              <c:f>'グラフ '!$K$115</c:f>
              <c:strCache>
                <c:ptCount val="1"/>
                <c:pt idx="0">
                  <c:v>老齢基礎 </c:v>
                </c:pt>
              </c:strCache>
            </c:strRef>
          </c:tx>
          <c:spPr>
            <a:pattFill prst="smConfetti">
              <a:fgClr>
                <a:srgbClr val="000000"/>
              </a:fgClr>
              <a:bgClr>
                <a:srgbClr val="FFFFFF"/>
              </a:bgClr>
            </a:pattFill>
            <a:ln w="12700">
              <a:solidFill>
                <a:srgbClr val="000000"/>
              </a:solidFill>
              <a:prstDash val="solid"/>
            </a:ln>
          </c:spPr>
          <c:invertIfNegative val="0"/>
          <c:dLbls>
            <c:dLbl>
              <c:idx val="0"/>
              <c:layout>
                <c:manualLayout>
                  <c:x val="1.0829784863351183E-3"/>
                  <c:y val="1.34778492713866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4A-4CA1-869B-34702D6E4D0B}"/>
                </c:ext>
              </c:extLst>
            </c:dLbl>
            <c:dLbl>
              <c:idx val="1"/>
              <c:layout>
                <c:manualLayout>
                  <c:x val="7.8774576550689113E-4"/>
                  <c:y val="-2.29594464709324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4A-4CA1-869B-34702D6E4D0B}"/>
                </c:ext>
              </c:extLst>
            </c:dLbl>
            <c:dLbl>
              <c:idx val="2"/>
              <c:layout>
                <c:manualLayout>
                  <c:x val="-5.1410017835114511E-3"/>
                  <c:y val="-6.28620121795059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4A-4CA1-869B-34702D6E4D0B}"/>
                </c:ext>
              </c:extLst>
            </c:dLbl>
            <c:dLbl>
              <c:idx val="3"/>
              <c:layout>
                <c:manualLayout>
                  <c:x val="-2.619052900077769E-3"/>
                  <c:y val="-0.10873593925759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4A-4CA1-869B-34702D6E4D0B}"/>
                </c:ext>
              </c:extLst>
            </c:dLbl>
            <c:dLbl>
              <c:idx val="4"/>
              <c:layout>
                <c:manualLayout>
                  <c:x val="-6.670067649994455E-3"/>
                  <c:y val="-0.152323537682789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4A-4CA1-869B-34702D6E4D0B}"/>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平成27年度</c:v>
                </c:pt>
                <c:pt idx="1">
                  <c:v>28</c:v>
                </c:pt>
                <c:pt idx="2">
                  <c:v>29</c:v>
                </c:pt>
                <c:pt idx="3">
                  <c:v>30</c:v>
                </c:pt>
                <c:pt idx="4">
                  <c:v>令和元年度</c:v>
                </c:pt>
              </c:strCache>
            </c:strRef>
          </c:cat>
          <c:val>
            <c:numRef>
              <c:f>'グラフ '!$K$116:$K$120</c:f>
              <c:numCache>
                <c:formatCode>#,##0_);[Red]\(#,##0\)</c:formatCode>
                <c:ptCount val="5"/>
                <c:pt idx="0">
                  <c:v>11359261</c:v>
                </c:pt>
                <c:pt idx="1">
                  <c:v>11562647</c:v>
                </c:pt>
                <c:pt idx="2">
                  <c:v>12150529</c:v>
                </c:pt>
                <c:pt idx="3">
                  <c:v>12502739</c:v>
                </c:pt>
                <c:pt idx="4">
                  <c:v>13195898</c:v>
                </c:pt>
              </c:numCache>
            </c:numRef>
          </c:val>
          <c:extLst>
            <c:ext xmlns:c16="http://schemas.microsoft.com/office/drawing/2014/chart" uri="{C3380CC4-5D6E-409C-BE32-E72D297353CC}">
              <c16:uniqueId val="{0000000B-184A-4CA1-869B-34702D6E4D0B}"/>
            </c:ext>
          </c:extLst>
        </c:ser>
        <c:ser>
          <c:idx val="2"/>
          <c:order val="2"/>
          <c:tx>
            <c:strRef>
              <c:f>'グラフ '!$L$115</c:f>
              <c:strCache>
                <c:ptCount val="1"/>
                <c:pt idx="0">
                  <c:v>障害基礎</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平成27年度</c:v>
                </c:pt>
                <c:pt idx="1">
                  <c:v>28</c:v>
                </c:pt>
                <c:pt idx="2">
                  <c:v>29</c:v>
                </c:pt>
                <c:pt idx="3">
                  <c:v>30</c:v>
                </c:pt>
                <c:pt idx="4">
                  <c:v>令和元年度</c:v>
                </c:pt>
              </c:strCache>
            </c:strRef>
          </c:cat>
          <c:val>
            <c:numRef>
              <c:f>'グラフ '!$L$116:$L$120</c:f>
              <c:numCache>
                <c:formatCode>#,##0_);[Red]\(#,##0\)</c:formatCode>
                <c:ptCount val="5"/>
                <c:pt idx="0">
                  <c:v>2063039</c:v>
                </c:pt>
                <c:pt idx="1">
                  <c:v>2103985</c:v>
                </c:pt>
                <c:pt idx="2">
                  <c:v>2145539</c:v>
                </c:pt>
                <c:pt idx="3">
                  <c:v>2155810</c:v>
                </c:pt>
                <c:pt idx="4">
                  <c:v>2215855</c:v>
                </c:pt>
              </c:numCache>
            </c:numRef>
          </c:val>
          <c:extLst>
            <c:ext xmlns:c16="http://schemas.microsoft.com/office/drawing/2014/chart" uri="{C3380CC4-5D6E-409C-BE32-E72D297353CC}">
              <c16:uniqueId val="{0000000C-184A-4CA1-869B-34702D6E4D0B}"/>
            </c:ext>
          </c:extLst>
        </c:ser>
        <c:ser>
          <c:idx val="3"/>
          <c:order val="3"/>
          <c:tx>
            <c:strRef>
              <c:f>'グラフ '!$M$115</c:f>
              <c:strCache>
                <c:ptCount val="1"/>
                <c:pt idx="0">
                  <c:v>遺族基礎</c:v>
                </c:pt>
              </c:strCache>
            </c:strRef>
          </c:tx>
          <c:spPr>
            <a:solidFill>
              <a:srgbClr val="000000"/>
            </a:solidFill>
            <a:ln w="12700">
              <a:solidFill>
                <a:srgbClr val="000000"/>
              </a:solidFill>
              <a:prstDash val="solid"/>
            </a:ln>
          </c:spPr>
          <c:invertIfNegative val="0"/>
          <c:dLbls>
            <c:dLbl>
              <c:idx val="0"/>
              <c:layout>
                <c:manualLayout>
                  <c:x val="1.786847066651941E-3"/>
                  <c:y val="-3.06036745406824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4A-4CA1-869B-34702D6E4D0B}"/>
                </c:ext>
              </c:extLst>
            </c:dLbl>
            <c:dLbl>
              <c:idx val="1"/>
              <c:layout>
                <c:manualLayout>
                  <c:x val="-1.3254962847953889E-3"/>
                  <c:y val="-3.17702474690681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4A-4CA1-869B-34702D6E4D0B}"/>
                </c:ext>
              </c:extLst>
            </c:dLbl>
            <c:dLbl>
              <c:idx val="2"/>
              <c:layout>
                <c:manualLayout>
                  <c:x val="-1.6206424901113146E-3"/>
                  <c:y val="-2.9553102737157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84A-4CA1-869B-34702D6E4D0B}"/>
                </c:ext>
              </c:extLst>
            </c:dLbl>
            <c:dLbl>
              <c:idx val="3"/>
              <c:layout>
                <c:manualLayout>
                  <c:x val="-3.7937229677276257E-3"/>
                  <c:y val="-3.05898481439820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84A-4CA1-869B-34702D6E4D0B}"/>
                </c:ext>
              </c:extLst>
            </c:dLbl>
            <c:dLbl>
              <c:idx val="4"/>
              <c:layout>
                <c:manualLayout>
                  <c:x val="2.4836050423273177E-3"/>
                  <c:y val="-3.02170041244844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84A-4CA1-869B-34702D6E4D0B}"/>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平成27年度</c:v>
                </c:pt>
                <c:pt idx="1">
                  <c:v>28</c:v>
                </c:pt>
                <c:pt idx="2">
                  <c:v>29</c:v>
                </c:pt>
                <c:pt idx="3">
                  <c:v>30</c:v>
                </c:pt>
                <c:pt idx="4">
                  <c:v>令和元年度</c:v>
                </c:pt>
              </c:strCache>
            </c:strRef>
          </c:cat>
          <c:val>
            <c:numRef>
              <c:f>'グラフ '!$M$116:$M$120</c:f>
              <c:numCache>
                <c:formatCode>#,##0_);[Red]\(#,##0\)</c:formatCode>
                <c:ptCount val="5"/>
                <c:pt idx="0">
                  <c:v>227524</c:v>
                </c:pt>
                <c:pt idx="1">
                  <c:v>223670</c:v>
                </c:pt>
                <c:pt idx="2">
                  <c:v>226801</c:v>
                </c:pt>
                <c:pt idx="3">
                  <c:v>209950</c:v>
                </c:pt>
                <c:pt idx="4">
                  <c:v>212064</c:v>
                </c:pt>
              </c:numCache>
            </c:numRef>
          </c:val>
          <c:extLst>
            <c:ext xmlns:c16="http://schemas.microsoft.com/office/drawing/2014/chart" uri="{C3380CC4-5D6E-409C-BE32-E72D297353CC}">
              <c16:uniqueId val="{00000012-184A-4CA1-869B-34702D6E4D0B}"/>
            </c:ext>
          </c:extLst>
        </c:ser>
        <c:dLbls>
          <c:showLegendKey val="0"/>
          <c:showVal val="0"/>
          <c:showCatName val="0"/>
          <c:showSerName val="0"/>
          <c:showPercent val="0"/>
          <c:showBubbleSize val="0"/>
        </c:dLbls>
        <c:gapWidth val="30"/>
        <c:overlap val="100"/>
        <c:axId val="463407256"/>
        <c:axId val="463406080"/>
      </c:barChart>
      <c:catAx>
        <c:axId val="4634072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6080"/>
        <c:crossesAt val="0"/>
        <c:auto val="1"/>
        <c:lblAlgn val="ctr"/>
        <c:lblOffset val="100"/>
        <c:tickLblSkip val="1"/>
        <c:tickMarkSkip val="1"/>
        <c:noMultiLvlLbl val="0"/>
      </c:catAx>
      <c:valAx>
        <c:axId val="463406080"/>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997168311707544"/>
              <c:y val="4.988657667791541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7256"/>
        <c:crosses val="autoZero"/>
        <c:crossBetween val="between"/>
      </c:valAx>
      <c:spPr>
        <a:noFill/>
        <a:ln w="12700">
          <a:solidFill>
            <a:srgbClr val="000000"/>
          </a:solidFill>
          <a:prstDash val="solid"/>
        </a:ln>
      </c:spPr>
    </c:plotArea>
    <c:legend>
      <c:legendPos val="b"/>
      <c:layout>
        <c:manualLayout>
          <c:xMode val="edge"/>
          <c:yMode val="edge"/>
          <c:x val="0.15117400465786845"/>
          <c:y val="0.88890088960118929"/>
          <c:w val="0.83286473697830066"/>
          <c:h val="9.7707476830882864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令和元年度</a:t>
            </a:r>
          </a:p>
        </c:rich>
      </c:tx>
      <c:layout>
        <c:manualLayout>
          <c:xMode val="edge"/>
          <c:yMode val="edge"/>
          <c:x val="0.36587759838556327"/>
          <c:y val="3.1446540880503145E-2"/>
        </c:manualLayout>
      </c:layout>
      <c:overlay val="0"/>
      <c:spPr>
        <a:ln>
          <a:solidFill>
            <a:sysClr val="windowText" lastClr="000000"/>
          </a:solidFill>
        </a:ln>
      </c:spPr>
    </c:title>
    <c:autoTitleDeleted val="0"/>
    <c:plotArea>
      <c:layout>
        <c:manualLayout>
          <c:layoutTarget val="inner"/>
          <c:xMode val="edge"/>
          <c:yMode val="edge"/>
          <c:x val="0.16626561485172472"/>
          <c:y val="0.13218342990145099"/>
          <c:w val="0.68703236998517581"/>
          <c:h val="0.69626168224299068"/>
        </c:manualLayout>
      </c:layout>
      <c:barChart>
        <c:barDir val="col"/>
        <c:grouping val="clustered"/>
        <c:varyColors val="0"/>
        <c:ser>
          <c:idx val="0"/>
          <c:order val="0"/>
          <c:tx>
            <c:strRef>
              <c:f>'グラフ '!$I$13</c:f>
              <c:strCache>
                <c:ptCount val="1"/>
                <c:pt idx="0">
                  <c:v>受給者数</c:v>
                </c:pt>
              </c:strCache>
            </c:strRef>
          </c:tx>
          <c:spPr>
            <a:pattFill prst="pct25">
              <a:fgClr>
                <a:srgbClr val="000000"/>
              </a:fgClr>
              <a:bgClr>
                <a:srgbClr val="FFFFFF"/>
              </a:bgClr>
            </a:pattFill>
            <a:ln w="12700">
              <a:solidFill>
                <a:srgbClr val="000000"/>
              </a:solidFill>
              <a:prstDash val="solid"/>
            </a:ln>
          </c:spPr>
          <c:invertIfNegative val="0"/>
          <c:dLbls>
            <c:spPr>
              <a:solidFill>
                <a:srgbClr val="FFFFFF"/>
              </a:solidFill>
              <a:ln w="635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'!$J$12:$L$12</c:f>
              <c:strCache>
                <c:ptCount val="3"/>
                <c:pt idx="0">
                  <c:v>児童手当</c:v>
                </c:pt>
                <c:pt idx="1">
                  <c:v>児童扶養手当</c:v>
                </c:pt>
                <c:pt idx="2">
                  <c:v>特別児童扶養手当</c:v>
                </c:pt>
              </c:strCache>
            </c:strRef>
          </c:cat>
          <c:val>
            <c:numRef>
              <c:f>'グラフ '!$J$13:$L$13</c:f>
              <c:numCache>
                <c:formatCode>#,##0_ </c:formatCode>
                <c:ptCount val="3"/>
                <c:pt idx="0">
                  <c:v>217972</c:v>
                </c:pt>
                <c:pt idx="1">
                  <c:v>1823</c:v>
                </c:pt>
                <c:pt idx="2">
                  <c:v>684</c:v>
                </c:pt>
              </c:numCache>
            </c:numRef>
          </c:val>
          <c:extLst>
            <c:ext xmlns:c16="http://schemas.microsoft.com/office/drawing/2014/chart" uri="{C3380CC4-5D6E-409C-BE32-E72D297353CC}">
              <c16:uniqueId val="{00000001-9AD5-4F13-86B4-294421C60598}"/>
            </c:ext>
          </c:extLst>
        </c:ser>
        <c:dLbls>
          <c:dLblPos val="outEnd"/>
          <c:showLegendKey val="0"/>
          <c:showVal val="1"/>
          <c:showCatName val="0"/>
          <c:showSerName val="0"/>
          <c:showPercent val="0"/>
          <c:showBubbleSize val="0"/>
        </c:dLbls>
        <c:gapWidth val="40"/>
        <c:axId val="463404904"/>
        <c:axId val="463401376"/>
      </c:barChart>
      <c:catAx>
        <c:axId val="463404904"/>
        <c:scaling>
          <c:orientation val="minMax"/>
        </c:scaling>
        <c:delete val="0"/>
        <c:axPos val="b"/>
        <c:title>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1376"/>
        <c:crossesAt val="0"/>
        <c:auto val="1"/>
        <c:lblAlgn val="ctr"/>
        <c:lblOffset val="100"/>
        <c:tickLblSkip val="1"/>
        <c:tickMarkSkip val="1"/>
        <c:noMultiLvlLbl val="0"/>
      </c:catAx>
      <c:valAx>
        <c:axId val="463401376"/>
        <c:scaling>
          <c:orientation val="minMax"/>
        </c:scaling>
        <c:delete val="0"/>
        <c:axPos val="l"/>
        <c:title>
          <c:tx>
            <c:rich>
              <a:bodyPr rot="0" vert="horz"/>
              <a:lstStyle/>
              <a:p>
                <a:pPr>
                  <a:defRPr/>
                </a:pPr>
                <a:r>
                  <a:rPr lang="ja-JP" altLang="en-US"/>
                  <a:t>件</a:t>
                </a:r>
              </a:p>
            </c:rich>
          </c:tx>
          <c:layout>
            <c:manualLayout>
              <c:xMode val="edge"/>
              <c:yMode val="edge"/>
              <c:x val="0.16592590011845629"/>
              <c:y val="6.743226460854243E-2"/>
            </c:manualLayout>
          </c:layout>
          <c:overlay val="0"/>
        </c:title>
        <c:numFmt formatCode="#,##0_ " sourceLinked="1"/>
        <c:majorTickMark val="in"/>
        <c:minorTickMark val="none"/>
        <c:tickLblPos val="nextTo"/>
        <c:txPr>
          <a:bodyPr rot="0" vert="horz"/>
          <a:lstStyle/>
          <a:p>
            <a:pPr>
              <a:defRPr sz="900">
                <a:latin typeface="ＭＳ Ｐゴシック" pitchFamily="50" charset="-128"/>
                <a:ea typeface="ＭＳ Ｐゴシック" pitchFamily="50" charset="-128"/>
              </a:defRPr>
            </a:pPr>
            <a:endParaRPr lang="ja-JP"/>
          </a:p>
        </c:txPr>
        <c:crossAx val="463404904"/>
        <c:crosses val="autoZero"/>
        <c:crossBetween val="between"/>
      </c:valAx>
      <c:spPr>
        <a:solidFill>
          <a:srgbClr val="FFFFFF"/>
        </a:solidFill>
        <a:ln w="12700">
          <a:solidFill>
            <a:srgbClr val="000000"/>
          </a:solidFill>
          <a:prstDash val="solid"/>
        </a:ln>
      </c:spPr>
    </c:plotArea>
    <c:legend>
      <c:legendPos val="b"/>
      <c:layout>
        <c:manualLayout>
          <c:xMode val="edge"/>
          <c:yMode val="edge"/>
          <c:x val="0.20086288193875365"/>
          <c:y val="0.91355128995972257"/>
          <c:w val="0.62389286000409505"/>
          <c:h val="7.4766355140187132E-2"/>
        </c:manualLayout>
      </c:layout>
      <c:overlay val="1"/>
      <c:spPr>
        <a:solidFill>
          <a:srgbClr val="FFFFFF"/>
        </a:solidFill>
        <a:ln w="12700">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alpha val="96000"/>
      </a:srgbClr>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0</xdr:rowOff>
    </xdr:from>
    <xdr:to>
      <xdr:col>11</xdr:col>
      <xdr:colOff>180975</xdr:colOff>
      <xdr:row>1</xdr:row>
      <xdr:rowOff>152400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6315075" y="0"/>
          <a:ext cx="76200" cy="209550"/>
        </a:xfrm>
        <a:prstGeom prst="rect">
          <a:avLst/>
        </a:prstGeom>
        <a:noFill/>
        <a:ln w="9525">
          <a:noFill/>
          <a:round/>
          <a:headEnd/>
          <a:tailEnd/>
        </a:ln>
      </xdr:spPr>
    </xdr:sp>
    <xdr:clientData/>
  </xdr:twoCellAnchor>
  <xdr:twoCellAnchor>
    <xdr:from>
      <xdr:col>11</xdr:col>
      <xdr:colOff>104775</xdr:colOff>
      <xdr:row>0</xdr:row>
      <xdr:rowOff>0</xdr:rowOff>
    </xdr:from>
    <xdr:to>
      <xdr:col>11</xdr:col>
      <xdr:colOff>180975</xdr:colOff>
      <xdr:row>1</xdr:row>
      <xdr:rowOff>152400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6315075" y="0"/>
          <a:ext cx="76200" cy="209550"/>
        </a:xfrm>
        <a:prstGeom prst="rect">
          <a:avLst/>
        </a:prstGeom>
        <a:noFill/>
        <a:ln w="9525">
          <a:no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27</xdr:row>
      <xdr:rowOff>0</xdr:rowOff>
    </xdr:from>
    <xdr:to>
      <xdr:col>6</xdr:col>
      <xdr:colOff>171450</xdr:colOff>
      <xdr:row>29</xdr:row>
      <xdr:rowOff>19050</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3476625" y="5943600"/>
          <a:ext cx="76200" cy="209550"/>
        </a:xfrm>
        <a:prstGeom prst="rect">
          <a:avLst/>
        </a:prstGeom>
        <a:noFill/>
        <a:ln w="9525">
          <a:noFill/>
          <a:round/>
          <a:headEnd/>
          <a:tailEnd/>
        </a:ln>
      </xdr:spPr>
    </xdr:sp>
    <xdr:clientData/>
  </xdr:twoCellAnchor>
  <xdr:twoCellAnchor>
    <xdr:from>
      <xdr:col>5</xdr:col>
      <xdr:colOff>142875</xdr:colOff>
      <xdr:row>32</xdr:row>
      <xdr:rowOff>47625</xdr:rowOff>
    </xdr:from>
    <xdr:to>
      <xdr:col>5</xdr:col>
      <xdr:colOff>219075</xdr:colOff>
      <xdr:row>33</xdr:row>
      <xdr:rowOff>66675</xdr:rowOff>
    </xdr:to>
    <xdr:sp macro="" textlink="">
      <xdr:nvSpPr>
        <xdr:cNvPr id="1026" name="Text Box 1">
          <a:extLst>
            <a:ext uri="{FF2B5EF4-FFF2-40B4-BE49-F238E27FC236}">
              <a16:creationId xmlns:a16="http://schemas.microsoft.com/office/drawing/2014/main" id="{00000000-0008-0000-0200-000002040000}"/>
            </a:ext>
          </a:extLst>
        </xdr:cNvPr>
        <xdr:cNvSpPr txBox="1">
          <a:spLocks noChangeArrowheads="1"/>
        </xdr:cNvSpPr>
      </xdr:nvSpPr>
      <xdr:spPr bwMode="auto">
        <a:xfrm>
          <a:off x="3048000" y="6753225"/>
          <a:ext cx="76200" cy="209550"/>
        </a:xfrm>
        <a:prstGeom prst="rect">
          <a:avLst/>
        </a:prstGeom>
        <a:noFill/>
        <a:ln w="9525">
          <a:no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xdr:rowOff>
    </xdr:from>
    <xdr:to>
      <xdr:col>2</xdr:col>
      <xdr:colOff>1009650</xdr:colOff>
      <xdr:row>33</xdr:row>
      <xdr:rowOff>19050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40</xdr:row>
      <xdr:rowOff>38100</xdr:rowOff>
    </xdr:from>
    <xdr:to>
      <xdr:col>5</xdr:col>
      <xdr:colOff>1066800</xdr:colOff>
      <xdr:row>65</xdr:row>
      <xdr:rowOff>0</xdr:rowOff>
    </xdr:to>
    <xdr:graphicFrame macro="">
      <xdr:nvGraphicFramePr>
        <xdr:cNvPr id="3" name="Chart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70</xdr:row>
      <xdr:rowOff>114300</xdr:rowOff>
    </xdr:from>
    <xdr:to>
      <xdr:col>5</xdr:col>
      <xdr:colOff>1000125</xdr:colOff>
      <xdr:row>96</xdr:row>
      <xdr:rowOff>66675</xdr:rowOff>
    </xdr:to>
    <xdr:graphicFrame macro="">
      <xdr:nvGraphicFramePr>
        <xdr:cNvPr id="4" name="Chart 5">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106</xdr:row>
      <xdr:rowOff>76200</xdr:rowOff>
    </xdr:from>
    <xdr:to>
      <xdr:col>2</xdr:col>
      <xdr:colOff>1000125</xdr:colOff>
      <xdr:row>133</xdr:row>
      <xdr:rowOff>19050</xdr:rowOff>
    </xdr:to>
    <xdr:graphicFrame macro="">
      <xdr:nvGraphicFramePr>
        <xdr:cNvPr id="5" name="Chart 6">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106</xdr:row>
      <xdr:rowOff>104775</xdr:rowOff>
    </xdr:from>
    <xdr:to>
      <xdr:col>5</xdr:col>
      <xdr:colOff>1057275</xdr:colOff>
      <xdr:row>132</xdr:row>
      <xdr:rowOff>142875</xdr:rowOff>
    </xdr:to>
    <xdr:graphicFrame macro="">
      <xdr:nvGraphicFramePr>
        <xdr:cNvPr id="6" name="Chart 7">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xdr:row>
      <xdr:rowOff>85725</xdr:rowOff>
    </xdr:from>
    <xdr:to>
      <xdr:col>2</xdr:col>
      <xdr:colOff>1095375</xdr:colOff>
      <xdr:row>33</xdr:row>
      <xdr:rowOff>47625</xdr:rowOff>
    </xdr:to>
    <xdr:graphicFrame macro="">
      <xdr:nvGraphicFramePr>
        <xdr:cNvPr id="7" name="Chart 9">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39</xdr:row>
      <xdr:rowOff>85725</xdr:rowOff>
    </xdr:from>
    <xdr:to>
      <xdr:col>2</xdr:col>
      <xdr:colOff>1076325</xdr:colOff>
      <xdr:row>65</xdr:row>
      <xdr:rowOff>85725</xdr:rowOff>
    </xdr:to>
    <xdr:graphicFrame macro="">
      <xdr:nvGraphicFramePr>
        <xdr:cNvPr id="8" name="Chart 10">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276225</xdr:colOff>
      <xdr:row>39</xdr:row>
      <xdr:rowOff>133350</xdr:rowOff>
    </xdr:from>
    <xdr:to>
      <xdr:col>6</xdr:col>
      <xdr:colOff>142875</xdr:colOff>
      <xdr:row>66</xdr:row>
      <xdr:rowOff>47625</xdr:rowOff>
    </xdr:to>
    <xdr:graphicFrame macro="">
      <xdr:nvGraphicFramePr>
        <xdr:cNvPr id="9" name="Chart 11">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70</xdr:row>
      <xdr:rowOff>85725</xdr:rowOff>
    </xdr:from>
    <xdr:to>
      <xdr:col>2</xdr:col>
      <xdr:colOff>1095375</xdr:colOff>
      <xdr:row>97</xdr:row>
      <xdr:rowOff>95250</xdr:rowOff>
    </xdr:to>
    <xdr:graphicFrame macro="">
      <xdr:nvGraphicFramePr>
        <xdr:cNvPr id="10" name="Chart 12">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381000</xdr:colOff>
      <xdr:row>71</xdr:row>
      <xdr:rowOff>28574</xdr:rowOff>
    </xdr:from>
    <xdr:to>
      <xdr:col>7</xdr:col>
      <xdr:colOff>152399</xdr:colOff>
      <xdr:row>97</xdr:row>
      <xdr:rowOff>47625</xdr:rowOff>
    </xdr:to>
    <xdr:graphicFrame macro="">
      <xdr:nvGraphicFramePr>
        <xdr:cNvPr id="11" name="Chart 13">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104773</xdr:colOff>
      <xdr:row>105</xdr:row>
      <xdr:rowOff>28575</xdr:rowOff>
    </xdr:from>
    <xdr:to>
      <xdr:col>3</xdr:col>
      <xdr:colOff>104774</xdr:colOff>
      <xdr:row>133</xdr:row>
      <xdr:rowOff>57150</xdr:rowOff>
    </xdr:to>
    <xdr:graphicFrame macro="">
      <xdr:nvGraphicFramePr>
        <xdr:cNvPr id="12" name="Chart 14">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266699</xdr:colOff>
      <xdr:row>104</xdr:row>
      <xdr:rowOff>142875</xdr:rowOff>
    </xdr:from>
    <xdr:to>
      <xdr:col>7</xdr:col>
      <xdr:colOff>180974</xdr:colOff>
      <xdr:row>133</xdr:row>
      <xdr:rowOff>95250</xdr:rowOff>
    </xdr:to>
    <xdr:graphicFrame macro="">
      <xdr:nvGraphicFramePr>
        <xdr:cNvPr id="13" name="Chart 15">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276224</xdr:colOff>
      <xdr:row>6</xdr:row>
      <xdr:rowOff>133350</xdr:rowOff>
    </xdr:from>
    <xdr:to>
      <xdr:col>6</xdr:col>
      <xdr:colOff>180975</xdr:colOff>
      <xdr:row>32</xdr:row>
      <xdr:rowOff>57150</xdr:rowOff>
    </xdr:to>
    <xdr:graphicFrame macro="">
      <xdr:nvGraphicFramePr>
        <xdr:cNvPr id="14" name="Chart 16">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Z43"/>
  <sheetViews>
    <sheetView view="pageBreakPreview" zoomScaleNormal="100" zoomScaleSheetLayoutView="100" workbookViewId="0">
      <selection activeCell="J20" sqref="J20"/>
    </sheetView>
  </sheetViews>
  <sheetFormatPr defaultRowHeight="20.100000000000001" customHeight="1" x14ac:dyDescent="0.15"/>
  <cols>
    <col min="1" max="1" width="11.28515625" style="5" customWidth="1"/>
    <col min="2" max="2" width="5.140625" style="5" customWidth="1"/>
    <col min="3" max="3" width="7.7109375" style="5" customWidth="1"/>
    <col min="4" max="5" width="7" style="5" customWidth="1"/>
    <col min="6" max="6" width="6.42578125" style="5" customWidth="1"/>
    <col min="7" max="7" width="5.7109375" style="5" customWidth="1"/>
    <col min="8" max="8" width="5.28515625" style="5" customWidth="1"/>
    <col min="9" max="9" width="6.42578125" style="5" customWidth="1"/>
    <col min="10" max="10" width="6.28515625" style="5" customWidth="1"/>
    <col min="11" max="11" width="7.28515625" style="5" customWidth="1"/>
    <col min="12" max="12" width="5.28515625" style="5" customWidth="1"/>
    <col min="13" max="13" width="5.7109375" style="5" customWidth="1"/>
    <col min="14" max="14" width="4.7109375" style="5" customWidth="1"/>
    <col min="15" max="15" width="5.7109375" style="5" customWidth="1"/>
    <col min="16" max="16" width="6.7109375" style="5" customWidth="1"/>
    <col min="17" max="27" width="1.7109375" style="5" customWidth="1"/>
    <col min="28" max="16384" width="9.140625" style="5"/>
  </cols>
  <sheetData>
    <row r="1" spans="1:22" ht="20.100000000000001" customHeight="1" x14ac:dyDescent="0.15">
      <c r="A1" s="513" t="s">
        <v>0</v>
      </c>
      <c r="B1" s="513"/>
      <c r="C1" s="513"/>
      <c r="D1" s="513"/>
      <c r="E1" s="513"/>
      <c r="F1" s="513"/>
      <c r="G1" s="513"/>
      <c r="H1" s="513"/>
      <c r="I1" s="513"/>
      <c r="J1" s="513"/>
      <c r="K1" s="513"/>
      <c r="L1" s="513"/>
      <c r="M1" s="513"/>
      <c r="N1" s="513"/>
      <c r="O1" s="513"/>
      <c r="P1" s="513"/>
      <c r="Q1" s="513"/>
      <c r="R1" s="513"/>
      <c r="S1" s="513"/>
      <c r="T1" s="513"/>
      <c r="U1" s="513"/>
      <c r="V1" s="513"/>
    </row>
    <row r="2" spans="1:22" ht="15" customHeight="1" x14ac:dyDescent="0.15"/>
    <row r="3" spans="1:22" ht="15" customHeight="1" thickBot="1" x14ac:dyDescent="0.2">
      <c r="A3" s="509" t="s">
        <v>394</v>
      </c>
      <c r="B3" s="509"/>
      <c r="C3" s="509"/>
      <c r="D3" s="509"/>
      <c r="E3" s="509"/>
      <c r="F3" s="509"/>
      <c r="G3" s="509"/>
      <c r="H3" s="509"/>
      <c r="I3" s="509"/>
      <c r="V3" s="7" t="s">
        <v>1</v>
      </c>
    </row>
    <row r="4" spans="1:22" ht="24" customHeight="1" x14ac:dyDescent="0.15">
      <c r="A4" s="522" t="s">
        <v>2</v>
      </c>
      <c r="B4" s="523"/>
      <c r="C4" s="524" t="s">
        <v>3</v>
      </c>
      <c r="D4" s="524"/>
      <c r="E4" s="521" t="s">
        <v>4</v>
      </c>
      <c r="F4" s="521"/>
      <c r="G4" s="521" t="s">
        <v>5</v>
      </c>
      <c r="H4" s="521"/>
      <c r="I4" s="521" t="s">
        <v>6</v>
      </c>
      <c r="J4" s="521"/>
      <c r="K4" s="521" t="s">
        <v>7</v>
      </c>
      <c r="L4" s="521"/>
      <c r="M4" s="521" t="s">
        <v>8</v>
      </c>
      <c r="N4" s="521"/>
      <c r="O4" s="525" t="s">
        <v>9</v>
      </c>
      <c r="P4" s="524"/>
      <c r="Q4" s="518" t="s">
        <v>448</v>
      </c>
      <c r="R4" s="519"/>
      <c r="S4" s="519"/>
      <c r="T4" s="519"/>
      <c r="U4" s="519"/>
      <c r="V4" s="520"/>
    </row>
    <row r="5" spans="1:22" ht="20.25" customHeight="1" x14ac:dyDescent="0.15">
      <c r="A5" s="516" t="s">
        <v>560</v>
      </c>
      <c r="B5" s="481"/>
      <c r="C5" s="2">
        <v>4108</v>
      </c>
      <c r="D5" s="294">
        <v>111</v>
      </c>
      <c r="E5" s="72">
        <v>1154</v>
      </c>
      <c r="F5" s="294">
        <v>71</v>
      </c>
      <c r="G5" s="327">
        <v>632</v>
      </c>
      <c r="H5" s="294">
        <v>14</v>
      </c>
      <c r="I5" s="238">
        <v>1051</v>
      </c>
      <c r="J5" s="294">
        <v>14</v>
      </c>
      <c r="K5" s="327">
        <v>922</v>
      </c>
      <c r="L5" s="294">
        <v>6</v>
      </c>
      <c r="M5" s="327">
        <v>140</v>
      </c>
      <c r="N5" s="294">
        <v>1</v>
      </c>
      <c r="O5" s="327">
        <v>199</v>
      </c>
      <c r="P5" s="132">
        <v>5</v>
      </c>
      <c r="Q5" s="512">
        <v>10</v>
      </c>
      <c r="R5" s="512"/>
      <c r="S5" s="512"/>
      <c r="T5" s="510">
        <v>0</v>
      </c>
      <c r="U5" s="510"/>
      <c r="V5" s="511"/>
    </row>
    <row r="6" spans="1:22" ht="20.25" customHeight="1" x14ac:dyDescent="0.15">
      <c r="A6" s="480">
        <v>27</v>
      </c>
      <c r="B6" s="481"/>
      <c r="C6" s="2">
        <v>4236</v>
      </c>
      <c r="D6" s="294">
        <v>109</v>
      </c>
      <c r="E6" s="72">
        <v>1289</v>
      </c>
      <c r="F6" s="294">
        <v>69</v>
      </c>
      <c r="G6" s="2">
        <v>648</v>
      </c>
      <c r="H6" s="294">
        <v>18</v>
      </c>
      <c r="I6" s="2">
        <v>979</v>
      </c>
      <c r="J6" s="294">
        <v>10</v>
      </c>
      <c r="K6" s="327">
        <v>962</v>
      </c>
      <c r="L6" s="294">
        <v>3</v>
      </c>
      <c r="M6" s="2">
        <v>147</v>
      </c>
      <c r="N6" s="294">
        <v>3</v>
      </c>
      <c r="O6" s="2">
        <v>211</v>
      </c>
      <c r="P6" s="132">
        <v>6</v>
      </c>
      <c r="Q6" s="512">
        <v>0</v>
      </c>
      <c r="R6" s="512"/>
      <c r="S6" s="512"/>
      <c r="T6" s="510">
        <v>0</v>
      </c>
      <c r="U6" s="510"/>
      <c r="V6" s="511"/>
    </row>
    <row r="7" spans="1:22" ht="20.25" customHeight="1" x14ac:dyDescent="0.15">
      <c r="A7" s="480">
        <v>28</v>
      </c>
      <c r="B7" s="481"/>
      <c r="C7" s="2">
        <v>4348</v>
      </c>
      <c r="D7" s="294">
        <v>117</v>
      </c>
      <c r="E7" s="72">
        <v>1281</v>
      </c>
      <c r="F7" s="294">
        <v>73</v>
      </c>
      <c r="G7" s="2">
        <v>656</v>
      </c>
      <c r="H7" s="294">
        <v>21</v>
      </c>
      <c r="I7" s="110">
        <v>1008</v>
      </c>
      <c r="J7" s="294">
        <v>10</v>
      </c>
      <c r="K7" s="327">
        <v>1034</v>
      </c>
      <c r="L7" s="294">
        <v>5</v>
      </c>
      <c r="M7" s="2">
        <v>147</v>
      </c>
      <c r="N7" s="294">
        <v>3</v>
      </c>
      <c r="O7" s="2">
        <v>222</v>
      </c>
      <c r="P7" s="132">
        <v>5</v>
      </c>
      <c r="Q7" s="512">
        <f>SUM(Q9:Q18)</f>
        <v>0</v>
      </c>
      <c r="R7" s="512"/>
      <c r="S7" s="512"/>
      <c r="T7" s="510">
        <f>SUM(T9:T18)</f>
        <v>0</v>
      </c>
      <c r="U7" s="510"/>
      <c r="V7" s="511"/>
    </row>
    <row r="8" spans="1:22" ht="20.25" customHeight="1" x14ac:dyDescent="0.15">
      <c r="A8" s="516">
        <v>29</v>
      </c>
      <c r="B8" s="481"/>
      <c r="C8" s="2">
        <v>4543</v>
      </c>
      <c r="D8" s="294">
        <v>107</v>
      </c>
      <c r="E8" s="72">
        <v>1326</v>
      </c>
      <c r="F8" s="294">
        <v>71</v>
      </c>
      <c r="G8" s="2">
        <v>660</v>
      </c>
      <c r="H8" s="294">
        <v>16</v>
      </c>
      <c r="I8" s="239">
        <v>1032</v>
      </c>
      <c r="J8" s="294">
        <v>10</v>
      </c>
      <c r="K8" s="327">
        <v>1124</v>
      </c>
      <c r="L8" s="294">
        <v>4</v>
      </c>
      <c r="M8" s="2">
        <v>159</v>
      </c>
      <c r="N8" s="294">
        <v>3</v>
      </c>
      <c r="O8" s="2">
        <v>242</v>
      </c>
      <c r="P8" s="132">
        <v>3</v>
      </c>
      <c r="Q8" s="512">
        <f>SUM(Q10:Q19)</f>
        <v>0</v>
      </c>
      <c r="R8" s="512"/>
      <c r="S8" s="512"/>
      <c r="T8" s="510">
        <f>SUM(T10:T19)</f>
        <v>0</v>
      </c>
      <c r="U8" s="510"/>
      <c r="V8" s="511"/>
    </row>
    <row r="9" spans="1:22" ht="20.25" customHeight="1" x14ac:dyDescent="0.15">
      <c r="A9" s="516">
        <v>30</v>
      </c>
      <c r="B9" s="481"/>
      <c r="C9" s="2">
        <f>SUM(C11:C20)</f>
        <v>4569</v>
      </c>
      <c r="D9" s="294">
        <f>SUM(D11:D20)</f>
        <v>101</v>
      </c>
      <c r="E9" s="72">
        <f t="shared" ref="E9:G9" si="0">SUM(E11:E20)</f>
        <v>1389</v>
      </c>
      <c r="F9" s="294">
        <f t="shared" si="0"/>
        <v>66</v>
      </c>
      <c r="G9" s="2">
        <f t="shared" si="0"/>
        <v>661</v>
      </c>
      <c r="H9" s="294">
        <f t="shared" ref="H9:P9" si="1">SUM(H11:H20)</f>
        <v>17</v>
      </c>
      <c r="I9" s="239">
        <f t="shared" si="1"/>
        <v>987</v>
      </c>
      <c r="J9" s="294">
        <f t="shared" si="1"/>
        <v>10</v>
      </c>
      <c r="K9" s="232">
        <f t="shared" si="1"/>
        <v>1122</v>
      </c>
      <c r="L9" s="294">
        <f t="shared" si="1"/>
        <v>6</v>
      </c>
      <c r="M9" s="2">
        <f t="shared" si="1"/>
        <v>161</v>
      </c>
      <c r="N9" s="233">
        <f t="shared" si="1"/>
        <v>0</v>
      </c>
      <c r="O9" s="2">
        <f t="shared" si="1"/>
        <v>249</v>
      </c>
      <c r="P9" s="132">
        <f t="shared" si="1"/>
        <v>2</v>
      </c>
      <c r="Q9" s="512">
        <f>SUM(Q11:Q20)</f>
        <v>0</v>
      </c>
      <c r="R9" s="512">
        <f t="shared" ref="R9:V9" si="2">SUM(R11:R20)</f>
        <v>0</v>
      </c>
      <c r="S9" s="512">
        <f t="shared" si="2"/>
        <v>0</v>
      </c>
      <c r="T9" s="510">
        <f>SUM(T11:T20)</f>
        <v>0</v>
      </c>
      <c r="U9" s="510">
        <f t="shared" si="2"/>
        <v>0</v>
      </c>
      <c r="V9" s="511">
        <f t="shared" si="2"/>
        <v>0</v>
      </c>
    </row>
    <row r="10" spans="1:22" ht="12" customHeight="1" x14ac:dyDescent="0.15">
      <c r="A10" s="480"/>
      <c r="B10" s="517"/>
      <c r="C10" s="2"/>
      <c r="D10" s="294"/>
      <c r="E10" s="234"/>
      <c r="F10" s="294"/>
      <c r="G10" s="2"/>
      <c r="H10" s="294"/>
      <c r="I10" s="2"/>
      <c r="J10" s="294"/>
      <c r="K10" s="2"/>
      <c r="L10" s="294"/>
      <c r="M10" s="2"/>
      <c r="N10" s="294"/>
      <c r="O10" s="2"/>
      <c r="P10" s="294"/>
      <c r="Q10" s="342"/>
      <c r="T10" s="530"/>
      <c r="U10" s="530"/>
      <c r="V10" s="531"/>
    </row>
    <row r="11" spans="1:22" ht="20.25" customHeight="1" x14ac:dyDescent="0.15">
      <c r="A11" s="491" t="s">
        <v>380</v>
      </c>
      <c r="B11" s="492"/>
      <c r="C11" s="2">
        <f>E11+G11+I11+K11+M11+O11+Q11</f>
        <v>8</v>
      </c>
      <c r="D11" s="235">
        <f>F11+H11+J11+L11+N11+P11+T11</f>
        <v>1</v>
      </c>
      <c r="E11" s="292">
        <v>7</v>
      </c>
      <c r="F11" s="348">
        <v>1</v>
      </c>
      <c r="G11" s="349">
        <v>0</v>
      </c>
      <c r="H11" s="350">
        <v>0</v>
      </c>
      <c r="I11" s="349">
        <v>0</v>
      </c>
      <c r="J11" s="350">
        <v>0</v>
      </c>
      <c r="K11" s="292">
        <v>1</v>
      </c>
      <c r="L11" s="350">
        <v>0</v>
      </c>
      <c r="M11" s="349">
        <v>0</v>
      </c>
      <c r="N11" s="350">
        <v>0</v>
      </c>
      <c r="O11" s="349">
        <v>0</v>
      </c>
      <c r="P11" s="348">
        <v>0</v>
      </c>
      <c r="Q11" s="512">
        <v>0</v>
      </c>
      <c r="R11" s="512"/>
      <c r="S11" s="512"/>
      <c r="T11" s="505">
        <v>0</v>
      </c>
      <c r="U11" s="505"/>
      <c r="V11" s="506"/>
    </row>
    <row r="12" spans="1:22" ht="20.25" customHeight="1" x14ac:dyDescent="0.15">
      <c r="A12" s="491" t="s">
        <v>10</v>
      </c>
      <c r="B12" s="492"/>
      <c r="C12" s="2">
        <f t="shared" ref="C12:C20" si="3">E12+G12+I12+K12+M12+O12+Q12</f>
        <v>1652</v>
      </c>
      <c r="D12" s="235">
        <f t="shared" ref="D12:D20" si="4">F12+H12+J12+L12+N12+P12+T12</f>
        <v>66</v>
      </c>
      <c r="E12" s="292">
        <v>490</v>
      </c>
      <c r="F12" s="348">
        <v>52</v>
      </c>
      <c r="G12" s="292">
        <v>425</v>
      </c>
      <c r="H12" s="348">
        <v>9</v>
      </c>
      <c r="I12" s="292">
        <v>271</v>
      </c>
      <c r="J12" s="348">
        <v>4</v>
      </c>
      <c r="K12" s="292">
        <v>242</v>
      </c>
      <c r="L12" s="348">
        <v>1</v>
      </c>
      <c r="M12" s="292">
        <v>135</v>
      </c>
      <c r="N12" s="350">
        <v>0</v>
      </c>
      <c r="O12" s="292">
        <v>89</v>
      </c>
      <c r="P12" s="348">
        <v>0</v>
      </c>
      <c r="Q12" s="512">
        <v>0</v>
      </c>
      <c r="R12" s="512"/>
      <c r="S12" s="512"/>
      <c r="T12" s="505">
        <v>0</v>
      </c>
      <c r="U12" s="505"/>
      <c r="V12" s="506"/>
    </row>
    <row r="13" spans="1:22" ht="20.25" customHeight="1" x14ac:dyDescent="0.15">
      <c r="A13" s="514" t="s">
        <v>449</v>
      </c>
      <c r="B13" s="515"/>
      <c r="C13" s="2">
        <f t="shared" si="3"/>
        <v>466</v>
      </c>
      <c r="D13" s="235">
        <f t="shared" si="4"/>
        <v>13</v>
      </c>
      <c r="E13" s="292">
        <v>36</v>
      </c>
      <c r="F13" s="348">
        <v>0</v>
      </c>
      <c r="G13" s="292">
        <v>105</v>
      </c>
      <c r="H13" s="348">
        <v>7</v>
      </c>
      <c r="I13" s="292">
        <v>28</v>
      </c>
      <c r="J13" s="348">
        <v>1</v>
      </c>
      <c r="K13" s="292">
        <v>141</v>
      </c>
      <c r="L13" s="348">
        <v>3</v>
      </c>
      <c r="M13" s="292">
        <v>2</v>
      </c>
      <c r="N13" s="350">
        <v>0</v>
      </c>
      <c r="O13" s="292">
        <v>154</v>
      </c>
      <c r="P13" s="348">
        <v>2</v>
      </c>
      <c r="Q13" s="512">
        <v>0</v>
      </c>
      <c r="R13" s="512"/>
      <c r="S13" s="512"/>
      <c r="T13" s="505">
        <v>0</v>
      </c>
      <c r="U13" s="505"/>
      <c r="V13" s="506"/>
    </row>
    <row r="14" spans="1:22" ht="20.25" customHeight="1" x14ac:dyDescent="0.15">
      <c r="A14" s="493" t="s">
        <v>491</v>
      </c>
      <c r="B14" s="494"/>
      <c r="C14" s="2">
        <f t="shared" si="3"/>
        <v>43</v>
      </c>
      <c r="D14" s="235">
        <f t="shared" si="4"/>
        <v>1</v>
      </c>
      <c r="E14" s="292">
        <v>2</v>
      </c>
      <c r="F14" s="348">
        <v>0</v>
      </c>
      <c r="G14" s="292">
        <v>4</v>
      </c>
      <c r="H14" s="348">
        <v>0</v>
      </c>
      <c r="I14" s="292">
        <v>19</v>
      </c>
      <c r="J14" s="348">
        <v>0</v>
      </c>
      <c r="K14" s="292">
        <v>18</v>
      </c>
      <c r="L14" s="348">
        <v>1</v>
      </c>
      <c r="M14" s="349">
        <v>0</v>
      </c>
      <c r="N14" s="350">
        <v>0</v>
      </c>
      <c r="O14" s="349">
        <v>0</v>
      </c>
      <c r="P14" s="348">
        <v>0</v>
      </c>
      <c r="Q14" s="512">
        <v>0</v>
      </c>
      <c r="R14" s="512"/>
      <c r="S14" s="512"/>
      <c r="T14" s="505">
        <v>0</v>
      </c>
      <c r="U14" s="505"/>
      <c r="V14" s="506"/>
    </row>
    <row r="15" spans="1:22" ht="20.25" customHeight="1" x14ac:dyDescent="0.15">
      <c r="A15" s="491" t="s">
        <v>11</v>
      </c>
      <c r="B15" s="492"/>
      <c r="C15" s="2">
        <f t="shared" si="3"/>
        <v>212</v>
      </c>
      <c r="D15" s="235">
        <f t="shared" si="4"/>
        <v>2</v>
      </c>
      <c r="E15" s="292">
        <v>76</v>
      </c>
      <c r="F15" s="348">
        <v>2</v>
      </c>
      <c r="G15" s="292">
        <v>88</v>
      </c>
      <c r="H15" s="348">
        <v>0</v>
      </c>
      <c r="I15" s="292">
        <v>14</v>
      </c>
      <c r="J15" s="348">
        <v>0</v>
      </c>
      <c r="K15" s="292">
        <v>4</v>
      </c>
      <c r="L15" s="348">
        <v>0</v>
      </c>
      <c r="M15" s="292">
        <v>24</v>
      </c>
      <c r="N15" s="350">
        <v>0</v>
      </c>
      <c r="O15" s="292">
        <v>6</v>
      </c>
      <c r="P15" s="348">
        <v>0</v>
      </c>
      <c r="Q15" s="512">
        <v>0</v>
      </c>
      <c r="R15" s="512"/>
      <c r="S15" s="512"/>
      <c r="T15" s="505">
        <v>0</v>
      </c>
      <c r="U15" s="505"/>
      <c r="V15" s="506"/>
    </row>
    <row r="16" spans="1:22" ht="20.25" customHeight="1" x14ac:dyDescent="0.15">
      <c r="A16" s="491" t="s">
        <v>450</v>
      </c>
      <c r="B16" s="492"/>
      <c r="C16" s="2">
        <f t="shared" si="3"/>
        <v>320</v>
      </c>
      <c r="D16" s="235">
        <f t="shared" si="4"/>
        <v>2</v>
      </c>
      <c r="E16" s="292">
        <v>287</v>
      </c>
      <c r="F16" s="348">
        <v>1</v>
      </c>
      <c r="G16" s="292">
        <v>6</v>
      </c>
      <c r="H16" s="348">
        <v>0</v>
      </c>
      <c r="I16" s="292">
        <v>18</v>
      </c>
      <c r="J16" s="348">
        <v>1</v>
      </c>
      <c r="K16" s="292">
        <v>9</v>
      </c>
      <c r="L16" s="348">
        <v>0</v>
      </c>
      <c r="M16" s="292">
        <v>0</v>
      </c>
      <c r="N16" s="350">
        <v>0</v>
      </c>
      <c r="O16" s="292">
        <v>0</v>
      </c>
      <c r="P16" s="348">
        <v>0</v>
      </c>
      <c r="Q16" s="512">
        <v>0</v>
      </c>
      <c r="R16" s="512"/>
      <c r="S16" s="512"/>
      <c r="T16" s="505">
        <v>0</v>
      </c>
      <c r="U16" s="505"/>
      <c r="V16" s="506"/>
    </row>
    <row r="17" spans="1:26" ht="20.25" customHeight="1" x14ac:dyDescent="0.15">
      <c r="A17" s="491" t="s">
        <v>12</v>
      </c>
      <c r="B17" s="492"/>
      <c r="C17" s="2">
        <f t="shared" si="3"/>
        <v>1704</v>
      </c>
      <c r="D17" s="235">
        <f t="shared" si="4"/>
        <v>12</v>
      </c>
      <c r="E17" s="292">
        <v>471</v>
      </c>
      <c r="F17" s="348">
        <v>9</v>
      </c>
      <c r="G17" s="292">
        <v>23</v>
      </c>
      <c r="H17" s="348">
        <v>0</v>
      </c>
      <c r="I17" s="292">
        <v>601</v>
      </c>
      <c r="J17" s="348">
        <v>3</v>
      </c>
      <c r="K17" s="292">
        <v>609</v>
      </c>
      <c r="L17" s="348">
        <v>0</v>
      </c>
      <c r="M17" s="292">
        <v>0</v>
      </c>
      <c r="N17" s="350">
        <v>0</v>
      </c>
      <c r="O17" s="292">
        <v>0</v>
      </c>
      <c r="P17" s="348">
        <v>0</v>
      </c>
      <c r="Q17" s="512">
        <v>0</v>
      </c>
      <c r="R17" s="512"/>
      <c r="S17" s="512"/>
      <c r="T17" s="505">
        <v>0</v>
      </c>
      <c r="U17" s="505"/>
      <c r="V17" s="506"/>
    </row>
    <row r="18" spans="1:26" ht="20.25" customHeight="1" x14ac:dyDescent="0.15">
      <c r="A18" s="493" t="s">
        <v>467</v>
      </c>
      <c r="B18" s="494"/>
      <c r="C18" s="2">
        <f t="shared" si="3"/>
        <v>96</v>
      </c>
      <c r="D18" s="235">
        <f t="shared" si="4"/>
        <v>3</v>
      </c>
      <c r="E18" s="292">
        <v>0</v>
      </c>
      <c r="F18" s="348">
        <v>0</v>
      </c>
      <c r="G18" s="292">
        <v>2</v>
      </c>
      <c r="H18" s="348">
        <v>1</v>
      </c>
      <c r="I18" s="292">
        <v>10</v>
      </c>
      <c r="J18" s="348">
        <v>1</v>
      </c>
      <c r="K18" s="292">
        <v>84</v>
      </c>
      <c r="L18" s="348">
        <v>1</v>
      </c>
      <c r="M18" s="292">
        <v>0</v>
      </c>
      <c r="N18" s="350">
        <v>0</v>
      </c>
      <c r="O18" s="292">
        <v>0</v>
      </c>
      <c r="P18" s="348">
        <v>0</v>
      </c>
      <c r="Q18" s="512">
        <v>0</v>
      </c>
      <c r="R18" s="512"/>
      <c r="S18" s="512"/>
      <c r="T18" s="505">
        <v>0</v>
      </c>
      <c r="U18" s="505"/>
      <c r="V18" s="506"/>
    </row>
    <row r="19" spans="1:26" ht="20.25" customHeight="1" x14ac:dyDescent="0.15">
      <c r="A19" s="491" t="s">
        <v>13</v>
      </c>
      <c r="B19" s="492"/>
      <c r="C19" s="2">
        <f t="shared" si="3"/>
        <v>33</v>
      </c>
      <c r="D19" s="235">
        <f t="shared" si="4"/>
        <v>1</v>
      </c>
      <c r="E19" s="292">
        <v>14</v>
      </c>
      <c r="F19" s="348">
        <v>1</v>
      </c>
      <c r="G19" s="292">
        <v>1</v>
      </c>
      <c r="H19" s="348">
        <v>0</v>
      </c>
      <c r="I19" s="292">
        <v>15</v>
      </c>
      <c r="J19" s="348">
        <v>0</v>
      </c>
      <c r="K19" s="292">
        <v>3</v>
      </c>
      <c r="L19" s="348">
        <v>0</v>
      </c>
      <c r="M19" s="292">
        <v>0</v>
      </c>
      <c r="N19" s="350">
        <v>0</v>
      </c>
      <c r="O19" s="292">
        <v>0</v>
      </c>
      <c r="P19" s="348">
        <v>0</v>
      </c>
      <c r="Q19" s="512">
        <v>0</v>
      </c>
      <c r="R19" s="512"/>
      <c r="S19" s="512"/>
      <c r="T19" s="505">
        <v>0</v>
      </c>
      <c r="U19" s="505"/>
      <c r="V19" s="506"/>
    </row>
    <row r="20" spans="1:26" ht="20.25" customHeight="1" thickBot="1" x14ac:dyDescent="0.2">
      <c r="A20" s="503" t="s">
        <v>14</v>
      </c>
      <c r="B20" s="504"/>
      <c r="C20" s="236">
        <f t="shared" si="3"/>
        <v>35</v>
      </c>
      <c r="D20" s="211">
        <f t="shared" si="4"/>
        <v>0</v>
      </c>
      <c r="E20" s="351">
        <v>6</v>
      </c>
      <c r="F20" s="211">
        <v>0</v>
      </c>
      <c r="G20" s="351">
        <v>7</v>
      </c>
      <c r="H20" s="211">
        <v>0</v>
      </c>
      <c r="I20" s="351">
        <v>11</v>
      </c>
      <c r="J20" s="211">
        <v>0</v>
      </c>
      <c r="K20" s="351">
        <v>11</v>
      </c>
      <c r="L20" s="211">
        <v>0</v>
      </c>
      <c r="M20" s="351">
        <v>0</v>
      </c>
      <c r="N20" s="352">
        <v>0</v>
      </c>
      <c r="O20" s="351">
        <v>0</v>
      </c>
      <c r="P20" s="211">
        <v>0</v>
      </c>
      <c r="Q20" s="529">
        <v>0</v>
      </c>
      <c r="R20" s="529"/>
      <c r="S20" s="529"/>
      <c r="T20" s="527">
        <v>0</v>
      </c>
      <c r="U20" s="527"/>
      <c r="V20" s="528"/>
      <c r="W20" s="342"/>
      <c r="X20" s="342"/>
      <c r="Y20" s="342"/>
      <c r="Z20" s="342"/>
    </row>
    <row r="21" spans="1:26" ht="15" customHeight="1" x14ac:dyDescent="0.15">
      <c r="A21" s="5" t="s">
        <v>441</v>
      </c>
      <c r="S21" s="342"/>
      <c r="T21" s="342"/>
      <c r="U21" s="342"/>
      <c r="V21" s="327" t="s">
        <v>725</v>
      </c>
      <c r="W21" s="342"/>
      <c r="X21" s="342"/>
      <c r="Y21" s="342"/>
      <c r="Z21" s="342"/>
    </row>
    <row r="22" spans="1:26" ht="15" customHeight="1" x14ac:dyDescent="0.15">
      <c r="P22" s="192"/>
    </row>
    <row r="23" spans="1:26" ht="15" customHeight="1" thickBot="1" x14ac:dyDescent="0.2">
      <c r="A23" s="502" t="s">
        <v>395</v>
      </c>
      <c r="B23" s="502"/>
      <c r="C23" s="502"/>
      <c r="D23" s="502"/>
      <c r="E23" s="502"/>
      <c r="F23" s="502"/>
      <c r="G23" s="502"/>
      <c r="H23" s="502"/>
      <c r="V23" s="7" t="s">
        <v>15</v>
      </c>
    </row>
    <row r="24" spans="1:26" ht="24" customHeight="1" x14ac:dyDescent="0.15">
      <c r="A24" s="542" t="s">
        <v>447</v>
      </c>
      <c r="B24" s="478"/>
      <c r="C24" s="476" t="s">
        <v>16</v>
      </c>
      <c r="D24" s="477"/>
      <c r="E24" s="477"/>
      <c r="F24" s="536" t="s">
        <v>17</v>
      </c>
      <c r="G24" s="477"/>
      <c r="H24" s="477"/>
      <c r="I24" s="478"/>
      <c r="J24" s="476" t="s">
        <v>18</v>
      </c>
      <c r="K24" s="477"/>
      <c r="L24" s="478"/>
      <c r="M24" s="476" t="s">
        <v>19</v>
      </c>
      <c r="N24" s="477"/>
      <c r="O24" s="477"/>
      <c r="P24" s="476" t="s">
        <v>20</v>
      </c>
      <c r="Q24" s="477"/>
      <c r="R24" s="477"/>
      <c r="S24" s="477"/>
      <c r="T24" s="477"/>
      <c r="U24" s="477"/>
      <c r="V24" s="526"/>
    </row>
    <row r="25" spans="1:26" ht="20.25" customHeight="1" x14ac:dyDescent="0.15">
      <c r="A25" s="543" t="s">
        <v>560</v>
      </c>
      <c r="B25" s="544"/>
      <c r="C25" s="537">
        <f>SUM(G25,J25,M25,P25)</f>
        <v>881</v>
      </c>
      <c r="D25" s="538"/>
      <c r="E25" s="123">
        <f>SUM(I25,L25,O25,S25)</f>
        <v>268</v>
      </c>
      <c r="F25" s="123"/>
      <c r="G25" s="471">
        <v>92</v>
      </c>
      <c r="H25" s="471"/>
      <c r="I25" s="294">
        <v>17</v>
      </c>
      <c r="J25" s="471">
        <v>221</v>
      </c>
      <c r="K25" s="471"/>
      <c r="L25" s="294">
        <v>62</v>
      </c>
      <c r="M25" s="471">
        <v>247</v>
      </c>
      <c r="N25" s="471"/>
      <c r="O25" s="294">
        <v>62</v>
      </c>
      <c r="P25" s="471">
        <v>321</v>
      </c>
      <c r="Q25" s="471"/>
      <c r="R25" s="471"/>
      <c r="S25" s="532">
        <v>127</v>
      </c>
      <c r="T25" s="532"/>
      <c r="U25" s="532"/>
      <c r="V25" s="533"/>
    </row>
    <row r="26" spans="1:26" ht="20.25" customHeight="1" x14ac:dyDescent="0.15">
      <c r="A26" s="480">
        <v>27</v>
      </c>
      <c r="B26" s="481"/>
      <c r="C26" s="472">
        <f>SUM(G26,J26,M26,P26)</f>
        <v>950</v>
      </c>
      <c r="D26" s="473"/>
      <c r="E26" s="124">
        <f>SUM(I26,L26,O26,S26)</f>
        <v>304</v>
      </c>
      <c r="F26" s="124"/>
      <c r="G26" s="471">
        <v>93</v>
      </c>
      <c r="H26" s="471"/>
      <c r="I26" s="294">
        <v>17</v>
      </c>
      <c r="J26" s="471">
        <v>231</v>
      </c>
      <c r="K26" s="471"/>
      <c r="L26" s="294">
        <v>57</v>
      </c>
      <c r="M26" s="471">
        <v>262</v>
      </c>
      <c r="N26" s="471"/>
      <c r="O26" s="294">
        <v>70</v>
      </c>
      <c r="P26" s="471">
        <v>364</v>
      </c>
      <c r="Q26" s="471"/>
      <c r="R26" s="471"/>
      <c r="S26" s="532">
        <v>160</v>
      </c>
      <c r="T26" s="532"/>
      <c r="U26" s="532"/>
      <c r="V26" s="533"/>
    </row>
    <row r="27" spans="1:26" ht="20.25" customHeight="1" x14ac:dyDescent="0.15">
      <c r="A27" s="480">
        <v>28</v>
      </c>
      <c r="B27" s="481"/>
      <c r="C27" s="472">
        <f>SUM(G27,J27,M27,P27)</f>
        <v>1014</v>
      </c>
      <c r="D27" s="473"/>
      <c r="E27" s="124">
        <f>SUM(I27,L27,O27,S27)</f>
        <v>320</v>
      </c>
      <c r="F27" s="124"/>
      <c r="G27" s="471">
        <v>101</v>
      </c>
      <c r="H27" s="471"/>
      <c r="I27" s="294">
        <v>18</v>
      </c>
      <c r="J27" s="471">
        <v>232</v>
      </c>
      <c r="K27" s="471"/>
      <c r="L27" s="294">
        <v>49</v>
      </c>
      <c r="M27" s="471">
        <v>288</v>
      </c>
      <c r="N27" s="471"/>
      <c r="O27" s="294">
        <v>76</v>
      </c>
      <c r="P27" s="471">
        <v>393</v>
      </c>
      <c r="Q27" s="471"/>
      <c r="R27" s="471"/>
      <c r="S27" s="532">
        <v>177</v>
      </c>
      <c r="T27" s="532"/>
      <c r="U27" s="532"/>
      <c r="V27" s="533"/>
    </row>
    <row r="28" spans="1:26" ht="20.25" customHeight="1" x14ac:dyDescent="0.15">
      <c r="A28" s="480">
        <v>29</v>
      </c>
      <c r="B28" s="481"/>
      <c r="C28" s="472">
        <v>1073</v>
      </c>
      <c r="D28" s="473"/>
      <c r="E28" s="240">
        <v>334</v>
      </c>
      <c r="F28" s="124"/>
      <c r="G28" s="479">
        <v>114</v>
      </c>
      <c r="H28" s="479"/>
      <c r="I28" s="294">
        <v>20</v>
      </c>
      <c r="J28" s="479">
        <v>240</v>
      </c>
      <c r="K28" s="479"/>
      <c r="L28" s="294">
        <v>48</v>
      </c>
      <c r="M28" s="479">
        <v>290</v>
      </c>
      <c r="N28" s="479"/>
      <c r="O28" s="294">
        <v>76</v>
      </c>
      <c r="P28" s="479">
        <v>429</v>
      </c>
      <c r="Q28" s="479"/>
      <c r="R28" s="479"/>
      <c r="S28" s="534">
        <v>190</v>
      </c>
      <c r="T28" s="534"/>
      <c r="U28" s="534"/>
      <c r="V28" s="535"/>
    </row>
    <row r="29" spans="1:26" ht="20.25" customHeight="1" thickBot="1" x14ac:dyDescent="0.2">
      <c r="A29" s="482">
        <v>30</v>
      </c>
      <c r="B29" s="483"/>
      <c r="C29" s="474">
        <f>SUM(G29,J29,M29,P29)</f>
        <v>1131</v>
      </c>
      <c r="D29" s="475"/>
      <c r="E29" s="237">
        <f>SUM(I29,L29,O29,S29)</f>
        <v>341</v>
      </c>
      <c r="F29" s="237"/>
      <c r="G29" s="539">
        <v>119</v>
      </c>
      <c r="H29" s="539"/>
      <c r="I29" s="353">
        <v>17</v>
      </c>
      <c r="J29" s="539">
        <v>259</v>
      </c>
      <c r="K29" s="539"/>
      <c r="L29" s="353">
        <v>52</v>
      </c>
      <c r="M29" s="539">
        <v>297</v>
      </c>
      <c r="N29" s="539"/>
      <c r="O29" s="353">
        <v>72</v>
      </c>
      <c r="P29" s="539">
        <v>456</v>
      </c>
      <c r="Q29" s="539"/>
      <c r="R29" s="539"/>
      <c r="S29" s="545">
        <v>200</v>
      </c>
      <c r="T29" s="545"/>
      <c r="U29" s="545"/>
      <c r="V29" s="546"/>
    </row>
    <row r="30" spans="1:26" ht="15" customHeight="1" x14ac:dyDescent="0.15">
      <c r="A30" s="541" t="s">
        <v>441</v>
      </c>
      <c r="B30" s="541"/>
      <c r="C30" s="541"/>
      <c r="D30" s="541"/>
      <c r="E30" s="541"/>
      <c r="F30" s="541"/>
      <c r="G30" s="541"/>
      <c r="H30" s="121"/>
      <c r="J30" s="121"/>
      <c r="K30" s="121"/>
      <c r="L30" s="121"/>
      <c r="M30" s="121"/>
      <c r="N30" s="121"/>
      <c r="O30" s="121"/>
      <c r="P30" s="327"/>
      <c r="V30" s="327" t="s">
        <v>725</v>
      </c>
    </row>
    <row r="31" spans="1:26" ht="15" customHeight="1" x14ac:dyDescent="0.15"/>
    <row r="32" spans="1:26" ht="15" customHeight="1" thickBot="1" x14ac:dyDescent="0.2">
      <c r="A32" s="502" t="s">
        <v>726</v>
      </c>
      <c r="B32" s="502"/>
      <c r="C32" s="502"/>
      <c r="D32" s="502"/>
      <c r="E32" s="502"/>
      <c r="F32" s="502"/>
      <c r="G32" s="502"/>
      <c r="H32" s="502"/>
      <c r="I32" s="502"/>
      <c r="J32" s="502"/>
      <c r="K32" s="502"/>
      <c r="L32" s="502"/>
      <c r="M32" s="502"/>
      <c r="V32" s="7" t="s">
        <v>21</v>
      </c>
    </row>
    <row r="33" spans="1:22" ht="20.25" customHeight="1" x14ac:dyDescent="0.15">
      <c r="A33" s="540" t="s">
        <v>2</v>
      </c>
      <c r="B33" s="500"/>
      <c r="C33" s="500"/>
      <c r="D33" s="500" t="s">
        <v>16</v>
      </c>
      <c r="E33" s="500"/>
      <c r="F33" s="500"/>
      <c r="G33" s="500"/>
      <c r="H33" s="500"/>
      <c r="I33" s="500" t="s">
        <v>22</v>
      </c>
      <c r="J33" s="500"/>
      <c r="K33" s="500"/>
      <c r="L33" s="500"/>
      <c r="M33" s="536"/>
      <c r="N33" s="500" t="s">
        <v>23</v>
      </c>
      <c r="O33" s="500"/>
      <c r="P33" s="500"/>
      <c r="Q33" s="500"/>
      <c r="R33" s="500"/>
      <c r="S33" s="500"/>
      <c r="T33" s="500"/>
      <c r="U33" s="500"/>
      <c r="V33" s="501"/>
    </row>
    <row r="34" spans="1:22" ht="20.25" customHeight="1" x14ac:dyDescent="0.15">
      <c r="A34" s="468" t="s">
        <v>24</v>
      </c>
      <c r="B34" s="469"/>
      <c r="C34" s="470"/>
      <c r="D34" s="488">
        <f t="shared" ref="D34:D40" si="5">SUM(I34:V34)</f>
        <v>18038</v>
      </c>
      <c r="E34" s="479"/>
      <c r="F34" s="479"/>
      <c r="G34" s="479"/>
      <c r="H34" s="479"/>
      <c r="I34" s="479">
        <v>875</v>
      </c>
      <c r="J34" s="479"/>
      <c r="K34" s="479"/>
      <c r="L34" s="479"/>
      <c r="M34" s="479"/>
      <c r="N34" s="471">
        <v>17163</v>
      </c>
      <c r="O34" s="471"/>
      <c r="P34" s="471"/>
      <c r="Q34" s="471"/>
      <c r="R34" s="471"/>
      <c r="S34" s="471"/>
      <c r="T34" s="471"/>
      <c r="U34" s="471"/>
      <c r="V34" s="490"/>
    </row>
    <row r="35" spans="1:22" ht="20.25" customHeight="1" x14ac:dyDescent="0.15">
      <c r="A35" s="468" t="s">
        <v>25</v>
      </c>
      <c r="B35" s="469"/>
      <c r="C35" s="470"/>
      <c r="D35" s="488">
        <f t="shared" si="5"/>
        <v>5967</v>
      </c>
      <c r="E35" s="479"/>
      <c r="F35" s="479"/>
      <c r="G35" s="479"/>
      <c r="H35" s="479"/>
      <c r="I35" s="479">
        <v>2806</v>
      </c>
      <c r="J35" s="479"/>
      <c r="K35" s="479"/>
      <c r="L35" s="479"/>
      <c r="M35" s="479"/>
      <c r="N35" s="471">
        <v>3161</v>
      </c>
      <c r="O35" s="471"/>
      <c r="P35" s="471"/>
      <c r="Q35" s="471"/>
      <c r="R35" s="471"/>
      <c r="S35" s="471"/>
      <c r="T35" s="471"/>
      <c r="U35" s="471"/>
      <c r="V35" s="490"/>
    </row>
    <row r="36" spans="1:22" ht="20.25" customHeight="1" x14ac:dyDescent="0.15">
      <c r="A36" s="468" t="s">
        <v>26</v>
      </c>
      <c r="B36" s="469"/>
      <c r="C36" s="470"/>
      <c r="D36" s="488">
        <f t="shared" si="5"/>
        <v>2460</v>
      </c>
      <c r="E36" s="479"/>
      <c r="F36" s="479"/>
      <c r="G36" s="479"/>
      <c r="H36" s="479"/>
      <c r="I36" s="479">
        <v>2415</v>
      </c>
      <c r="J36" s="479"/>
      <c r="K36" s="479"/>
      <c r="L36" s="479"/>
      <c r="M36" s="479"/>
      <c r="N36" s="471">
        <v>45</v>
      </c>
      <c r="O36" s="471"/>
      <c r="P36" s="471"/>
      <c r="Q36" s="471"/>
      <c r="R36" s="471"/>
      <c r="S36" s="471"/>
      <c r="T36" s="471"/>
      <c r="U36" s="471"/>
      <c r="V36" s="490"/>
    </row>
    <row r="37" spans="1:22" ht="20.25" customHeight="1" x14ac:dyDescent="0.15">
      <c r="A37" s="468" t="s">
        <v>27</v>
      </c>
      <c r="B37" s="469"/>
      <c r="C37" s="470"/>
      <c r="D37" s="488">
        <f t="shared" si="5"/>
        <v>4242</v>
      </c>
      <c r="E37" s="479"/>
      <c r="F37" s="479"/>
      <c r="G37" s="479"/>
      <c r="H37" s="479"/>
      <c r="I37" s="479">
        <v>1</v>
      </c>
      <c r="J37" s="479"/>
      <c r="K37" s="479"/>
      <c r="L37" s="479"/>
      <c r="M37" s="479"/>
      <c r="N37" s="471">
        <v>4241</v>
      </c>
      <c r="O37" s="471"/>
      <c r="P37" s="471"/>
      <c r="Q37" s="471"/>
      <c r="R37" s="471"/>
      <c r="S37" s="471"/>
      <c r="T37" s="471"/>
      <c r="U37" s="471"/>
      <c r="V37" s="490"/>
    </row>
    <row r="38" spans="1:22" ht="20.25" customHeight="1" x14ac:dyDescent="0.15">
      <c r="A38" s="468" t="s">
        <v>28</v>
      </c>
      <c r="B38" s="469"/>
      <c r="C38" s="470"/>
      <c r="D38" s="488">
        <f t="shared" si="5"/>
        <v>3005</v>
      </c>
      <c r="E38" s="479"/>
      <c r="F38" s="479"/>
      <c r="G38" s="479"/>
      <c r="H38" s="479"/>
      <c r="I38" s="479">
        <v>40</v>
      </c>
      <c r="J38" s="479"/>
      <c r="K38" s="479"/>
      <c r="L38" s="479"/>
      <c r="M38" s="479"/>
      <c r="N38" s="471">
        <v>2965</v>
      </c>
      <c r="O38" s="471"/>
      <c r="P38" s="471"/>
      <c r="Q38" s="471"/>
      <c r="R38" s="471"/>
      <c r="S38" s="471"/>
      <c r="T38" s="471"/>
      <c r="U38" s="471"/>
      <c r="V38" s="490"/>
    </row>
    <row r="39" spans="1:22" ht="20.25" customHeight="1" x14ac:dyDescent="0.15">
      <c r="A39" s="484" t="s">
        <v>29</v>
      </c>
      <c r="B39" s="485"/>
      <c r="C39" s="486"/>
      <c r="D39" s="488">
        <f t="shared" si="5"/>
        <v>2572</v>
      </c>
      <c r="E39" s="479"/>
      <c r="F39" s="479"/>
      <c r="G39" s="479"/>
      <c r="H39" s="479"/>
      <c r="I39" s="479">
        <v>22</v>
      </c>
      <c r="J39" s="479"/>
      <c r="K39" s="479"/>
      <c r="L39" s="479"/>
      <c r="M39" s="479"/>
      <c r="N39" s="471">
        <v>2550</v>
      </c>
      <c r="O39" s="471"/>
      <c r="P39" s="471"/>
      <c r="Q39" s="471"/>
      <c r="R39" s="471"/>
      <c r="S39" s="471"/>
      <c r="T39" s="471"/>
      <c r="U39" s="471"/>
      <c r="V39" s="490"/>
    </row>
    <row r="40" spans="1:22" ht="20.25" customHeight="1" x14ac:dyDescent="0.15">
      <c r="A40" s="468" t="s">
        <v>30</v>
      </c>
      <c r="B40" s="469"/>
      <c r="C40" s="470"/>
      <c r="D40" s="488">
        <f t="shared" si="5"/>
        <v>5135</v>
      </c>
      <c r="E40" s="479"/>
      <c r="F40" s="479"/>
      <c r="G40" s="479"/>
      <c r="H40" s="479"/>
      <c r="I40" s="479">
        <v>5043</v>
      </c>
      <c r="J40" s="479"/>
      <c r="K40" s="479"/>
      <c r="L40" s="479"/>
      <c r="M40" s="479"/>
      <c r="N40" s="471">
        <v>92</v>
      </c>
      <c r="O40" s="471"/>
      <c r="P40" s="471"/>
      <c r="Q40" s="471"/>
      <c r="R40" s="471"/>
      <c r="S40" s="471"/>
      <c r="T40" s="471"/>
      <c r="U40" s="471"/>
      <c r="V40" s="490"/>
    </row>
    <row r="41" spans="1:22" ht="20.25" customHeight="1" thickBot="1" x14ac:dyDescent="0.2">
      <c r="A41" s="503" t="s">
        <v>31</v>
      </c>
      <c r="B41" s="507"/>
      <c r="C41" s="508"/>
      <c r="D41" s="489">
        <f>SUM(D34:E40)</f>
        <v>41419</v>
      </c>
      <c r="E41" s="487"/>
      <c r="F41" s="487"/>
      <c r="G41" s="487"/>
      <c r="H41" s="487"/>
      <c r="I41" s="487">
        <f>SUM(I34:J40)</f>
        <v>11202</v>
      </c>
      <c r="J41" s="487"/>
      <c r="K41" s="487"/>
      <c r="L41" s="487"/>
      <c r="M41" s="487"/>
      <c r="N41" s="498">
        <f>SUM(N34:O40)</f>
        <v>30217</v>
      </c>
      <c r="O41" s="498"/>
      <c r="P41" s="498"/>
      <c r="Q41" s="498"/>
      <c r="R41" s="498"/>
      <c r="S41" s="498"/>
      <c r="T41" s="498"/>
      <c r="U41" s="498"/>
      <c r="V41" s="499"/>
    </row>
    <row r="42" spans="1:22" ht="15" customHeight="1" x14ac:dyDescent="0.15">
      <c r="J42" s="122"/>
      <c r="K42" s="122"/>
      <c r="L42" s="122"/>
      <c r="M42" s="122"/>
      <c r="N42" s="122"/>
      <c r="O42" s="122"/>
      <c r="P42" s="122"/>
      <c r="U42" s="327"/>
      <c r="V42" s="327" t="s">
        <v>727</v>
      </c>
    </row>
    <row r="43" spans="1:22" ht="20.100000000000001" customHeight="1" x14ac:dyDescent="0.15">
      <c r="D43" s="15"/>
      <c r="E43" s="15"/>
      <c r="J43" s="497"/>
      <c r="K43" s="497"/>
      <c r="O43" s="495"/>
      <c r="P43" s="496"/>
    </row>
  </sheetData>
  <sheetProtection sheet="1" selectLockedCells="1" selectUnlockedCells="1"/>
  <mergeCells count="140">
    <mergeCell ref="T13:V13"/>
    <mergeCell ref="T14:V14"/>
    <mergeCell ref="S25:V25"/>
    <mergeCell ref="S26:V26"/>
    <mergeCell ref="S27:V27"/>
    <mergeCell ref="S28:V28"/>
    <mergeCell ref="T19:V19"/>
    <mergeCell ref="C24:E24"/>
    <mergeCell ref="I33:M33"/>
    <mergeCell ref="D33:H33"/>
    <mergeCell ref="C25:D25"/>
    <mergeCell ref="G29:H29"/>
    <mergeCell ref="G28:H28"/>
    <mergeCell ref="A33:C33"/>
    <mergeCell ref="A30:G30"/>
    <mergeCell ref="A32:M32"/>
    <mergeCell ref="A24:B24"/>
    <mergeCell ref="A25:B25"/>
    <mergeCell ref="A19:B19"/>
    <mergeCell ref="F24:I24"/>
    <mergeCell ref="M29:N29"/>
    <mergeCell ref="J29:K29"/>
    <mergeCell ref="S29:V29"/>
    <mergeCell ref="P29:R29"/>
    <mergeCell ref="T9:V9"/>
    <mergeCell ref="P24:V24"/>
    <mergeCell ref="P25:R25"/>
    <mergeCell ref="T20:V20"/>
    <mergeCell ref="Q6:S6"/>
    <mergeCell ref="Q7:S7"/>
    <mergeCell ref="Q8:S8"/>
    <mergeCell ref="Q9:S9"/>
    <mergeCell ref="Q11:S11"/>
    <mergeCell ref="Q12:S12"/>
    <mergeCell ref="Q13:S13"/>
    <mergeCell ref="Q14:S14"/>
    <mergeCell ref="Q15:S15"/>
    <mergeCell ref="Q16:S16"/>
    <mergeCell ref="Q17:S17"/>
    <mergeCell ref="Q18:S18"/>
    <mergeCell ref="Q19:S19"/>
    <mergeCell ref="Q20:S20"/>
    <mergeCell ref="T15:V15"/>
    <mergeCell ref="T16:V16"/>
    <mergeCell ref="T17:V17"/>
    <mergeCell ref="T10:V10"/>
    <mergeCell ref="T11:V11"/>
    <mergeCell ref="T12:V12"/>
    <mergeCell ref="A3:I3"/>
    <mergeCell ref="T5:V5"/>
    <mergeCell ref="Q5:S5"/>
    <mergeCell ref="A1:V1"/>
    <mergeCell ref="A6:B6"/>
    <mergeCell ref="A11:B11"/>
    <mergeCell ref="A7:B7"/>
    <mergeCell ref="A13:B13"/>
    <mergeCell ref="A8:B8"/>
    <mergeCell ref="A9:B9"/>
    <mergeCell ref="A10:B10"/>
    <mergeCell ref="Q4:V4"/>
    <mergeCell ref="M4:N4"/>
    <mergeCell ref="A5:B5"/>
    <mergeCell ref="I4:J4"/>
    <mergeCell ref="K4:L4"/>
    <mergeCell ref="A4:B4"/>
    <mergeCell ref="C4:D4"/>
    <mergeCell ref="E4:F4"/>
    <mergeCell ref="G4:H4"/>
    <mergeCell ref="O4:P4"/>
    <mergeCell ref="T6:V6"/>
    <mergeCell ref="T7:V7"/>
    <mergeCell ref="T8:V8"/>
    <mergeCell ref="A12:B12"/>
    <mergeCell ref="A14:B14"/>
    <mergeCell ref="A15:B15"/>
    <mergeCell ref="A16:B16"/>
    <mergeCell ref="A17:B17"/>
    <mergeCell ref="O43:P43"/>
    <mergeCell ref="I34:M34"/>
    <mergeCell ref="J43:K43"/>
    <mergeCell ref="N40:V40"/>
    <mergeCell ref="N41:V41"/>
    <mergeCell ref="N33:V33"/>
    <mergeCell ref="A18:B18"/>
    <mergeCell ref="A23:H23"/>
    <mergeCell ref="M25:N25"/>
    <mergeCell ref="G25:H25"/>
    <mergeCell ref="A20:B20"/>
    <mergeCell ref="M26:N26"/>
    <mergeCell ref="M27:N27"/>
    <mergeCell ref="J27:K27"/>
    <mergeCell ref="C26:D26"/>
    <mergeCell ref="C27:D27"/>
    <mergeCell ref="M24:O24"/>
    <mergeCell ref="T18:V18"/>
    <mergeCell ref="A41:C41"/>
    <mergeCell ref="I41:M41"/>
    <mergeCell ref="D39:H39"/>
    <mergeCell ref="D40:H40"/>
    <mergeCell ref="D41:H41"/>
    <mergeCell ref="J26:K26"/>
    <mergeCell ref="N34:V34"/>
    <mergeCell ref="N35:V35"/>
    <mergeCell ref="N36:V36"/>
    <mergeCell ref="N38:V38"/>
    <mergeCell ref="N39:V39"/>
    <mergeCell ref="I35:M35"/>
    <mergeCell ref="I36:M36"/>
    <mergeCell ref="I37:M37"/>
    <mergeCell ref="I38:M38"/>
    <mergeCell ref="M28:N28"/>
    <mergeCell ref="P26:R26"/>
    <mergeCell ref="P27:R27"/>
    <mergeCell ref="P28:R28"/>
    <mergeCell ref="N37:V37"/>
    <mergeCell ref="D34:H34"/>
    <mergeCell ref="D35:H35"/>
    <mergeCell ref="D36:H36"/>
    <mergeCell ref="D37:H37"/>
    <mergeCell ref="D38:H38"/>
    <mergeCell ref="A40:C40"/>
    <mergeCell ref="A38:C38"/>
    <mergeCell ref="J25:K25"/>
    <mergeCell ref="G26:H26"/>
    <mergeCell ref="G27:H27"/>
    <mergeCell ref="C28:D28"/>
    <mergeCell ref="C29:D29"/>
    <mergeCell ref="J24:L24"/>
    <mergeCell ref="J28:K28"/>
    <mergeCell ref="A26:B26"/>
    <mergeCell ref="A27:B27"/>
    <mergeCell ref="A28:B28"/>
    <mergeCell ref="A29:B29"/>
    <mergeCell ref="A34:C34"/>
    <mergeCell ref="A35:C35"/>
    <mergeCell ref="A36:C36"/>
    <mergeCell ref="A37:C37"/>
    <mergeCell ref="A39:C39"/>
    <mergeCell ref="I39:M39"/>
    <mergeCell ref="I40:M40"/>
  </mergeCells>
  <phoneticPr fontId="20"/>
  <printOptions horizontalCentered="1"/>
  <pageMargins left="0.59055118110236227" right="0.59055118110236227" top="0.59055118110236227" bottom="0.59055118110236227" header="0.39370078740157483" footer="0.39370078740157483"/>
  <pageSetup paperSize="9" scale="89" firstPageNumber="113" orientation="portrait" useFirstPageNumber="1" verticalDpi="300" r:id="rId1"/>
  <headerFooter scaleWithDoc="0" alignWithMargins="0">
    <oddHeader>&amp;R社会・福祉</oddHeader>
    <oddFooter>&amp;C&amp;12&amp;A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N63"/>
  <sheetViews>
    <sheetView view="pageBreakPreview" zoomScaleNormal="100" zoomScaleSheetLayoutView="100" workbookViewId="0">
      <selection activeCell="I12" sqref="I12:J12"/>
    </sheetView>
  </sheetViews>
  <sheetFormatPr defaultRowHeight="20.100000000000001" customHeight="1" x14ac:dyDescent="0.15"/>
  <cols>
    <col min="1" max="1" width="10.7109375" style="17" customWidth="1"/>
    <col min="2" max="2" width="13" style="17" customWidth="1"/>
    <col min="3" max="3" width="7.7109375" style="17" customWidth="1"/>
    <col min="4" max="4" width="13" style="17" customWidth="1"/>
    <col min="5" max="10" width="7.7109375" style="17" customWidth="1"/>
    <col min="11" max="11" width="10.140625" style="17" customWidth="1"/>
    <col min="12" max="12" width="7.7109375" style="17" customWidth="1"/>
    <col min="13" max="16384" width="9.140625" style="17"/>
  </cols>
  <sheetData>
    <row r="1" spans="1:13" ht="5.0999999999999996" customHeight="1" x14ac:dyDescent="0.15">
      <c r="B1" s="641"/>
      <c r="C1" s="641"/>
      <c r="D1" s="641"/>
      <c r="E1" s="641"/>
      <c r="F1" s="641"/>
      <c r="G1" s="641"/>
      <c r="H1" s="641"/>
      <c r="I1" s="641"/>
      <c r="J1" s="641"/>
      <c r="K1" s="641"/>
      <c r="L1" s="641"/>
    </row>
    <row r="2" spans="1:13" ht="15" customHeight="1" x14ac:dyDescent="0.15">
      <c r="A2" s="648" t="s">
        <v>32</v>
      </c>
      <c r="B2" s="648"/>
      <c r="C2" s="75"/>
      <c r="D2" s="75"/>
      <c r="E2" s="75"/>
      <c r="F2" s="75"/>
      <c r="G2" s="75"/>
      <c r="H2" s="75"/>
      <c r="I2" s="75"/>
      <c r="J2" s="75"/>
      <c r="K2" s="75"/>
      <c r="L2" s="75"/>
    </row>
    <row r="3" spans="1:13" ht="5.0999999999999996" customHeight="1" x14ac:dyDescent="0.15">
      <c r="A3" s="11"/>
      <c r="B3" s="75"/>
      <c r="C3" s="75"/>
      <c r="D3" s="75"/>
      <c r="E3" s="75"/>
      <c r="F3" s="75"/>
      <c r="G3" s="75"/>
      <c r="H3" s="75"/>
      <c r="I3" s="75"/>
      <c r="J3" s="75"/>
      <c r="K3" s="75"/>
      <c r="L3" s="75"/>
    </row>
    <row r="4" spans="1:13" ht="30.75" customHeight="1" x14ac:dyDescent="0.15">
      <c r="A4" s="647" t="s">
        <v>513</v>
      </c>
      <c r="B4" s="647"/>
      <c r="C4" s="647"/>
      <c r="D4" s="647"/>
      <c r="E4" s="647"/>
      <c r="F4" s="647"/>
      <c r="G4" s="647"/>
      <c r="H4" s="647"/>
      <c r="I4" s="647"/>
      <c r="J4" s="647"/>
      <c r="K4" s="647"/>
      <c r="L4" s="647"/>
      <c r="M4" s="647"/>
    </row>
    <row r="5" spans="1:13" ht="15" customHeight="1" x14ac:dyDescent="0.15">
      <c r="A5" s="11"/>
      <c r="B5" s="641"/>
      <c r="C5" s="641"/>
      <c r="D5" s="641"/>
      <c r="E5" s="641"/>
      <c r="F5" s="641"/>
      <c r="G5" s="641"/>
      <c r="H5" s="641"/>
      <c r="I5" s="641"/>
      <c r="J5" s="641"/>
      <c r="K5" s="641"/>
      <c r="L5" s="641"/>
    </row>
    <row r="6" spans="1:13" ht="20.25" customHeight="1" x14ac:dyDescent="0.15">
      <c r="A6" s="158" t="s">
        <v>414</v>
      </c>
      <c r="B6" s="41"/>
      <c r="C6" s="41"/>
      <c r="D6" s="41"/>
      <c r="E6" s="41"/>
      <c r="F6" s="41"/>
      <c r="G6" s="41"/>
      <c r="H6" s="41"/>
      <c r="I6" s="41"/>
      <c r="J6" s="41"/>
      <c r="K6" s="30"/>
    </row>
    <row r="7" spans="1:13" ht="8.1" customHeight="1" x14ac:dyDescent="0.15">
      <c r="A7" s="41"/>
      <c r="B7" s="41"/>
      <c r="C7" s="41"/>
      <c r="D7" s="41"/>
      <c r="E7" s="41"/>
      <c r="F7" s="41"/>
      <c r="G7" s="41"/>
      <c r="H7" s="41"/>
      <c r="I7" s="41"/>
      <c r="J7" s="41"/>
      <c r="K7" s="30"/>
    </row>
    <row r="8" spans="1:13" ht="15" customHeight="1" thickBot="1" x14ac:dyDescent="0.2">
      <c r="A8" s="41" t="s">
        <v>732</v>
      </c>
      <c r="B8" s="41"/>
      <c r="C8" s="41"/>
      <c r="D8" s="41"/>
      <c r="E8" s="41"/>
      <c r="F8" s="41"/>
      <c r="G8" s="41"/>
      <c r="H8" s="41"/>
      <c r="I8" s="41"/>
      <c r="J8" s="41"/>
      <c r="K8" s="30"/>
    </row>
    <row r="9" spans="1:13" ht="27" customHeight="1" x14ac:dyDescent="0.15">
      <c r="A9" s="642" t="s">
        <v>33</v>
      </c>
      <c r="B9" s="642"/>
      <c r="C9" s="623">
        <v>27</v>
      </c>
      <c r="D9" s="624"/>
      <c r="E9" s="623">
        <v>28</v>
      </c>
      <c r="F9" s="624"/>
      <c r="G9" s="623" t="s">
        <v>561</v>
      </c>
      <c r="H9" s="624"/>
      <c r="I9" s="623" t="s">
        <v>633</v>
      </c>
      <c r="J9" s="624"/>
      <c r="K9" s="607" t="s">
        <v>634</v>
      </c>
      <c r="L9" s="593"/>
    </row>
    <row r="10" spans="1:13" ht="15" customHeight="1" x14ac:dyDescent="0.15">
      <c r="A10" s="643" t="s">
        <v>34</v>
      </c>
      <c r="B10" s="643"/>
      <c r="C10" s="591">
        <v>32</v>
      </c>
      <c r="D10" s="591"/>
      <c r="E10" s="589">
        <v>19</v>
      </c>
      <c r="F10" s="589"/>
      <c r="G10" s="644">
        <v>11</v>
      </c>
      <c r="H10" s="645"/>
      <c r="I10" s="644">
        <v>11</v>
      </c>
      <c r="J10" s="645"/>
      <c r="K10" s="644">
        <v>5</v>
      </c>
      <c r="L10" s="646"/>
    </row>
    <row r="11" spans="1:13" ht="15" customHeight="1" x14ac:dyDescent="0.15">
      <c r="A11" s="650" t="s">
        <v>381</v>
      </c>
      <c r="B11" s="650"/>
      <c r="C11" s="617">
        <v>825</v>
      </c>
      <c r="D11" s="613"/>
      <c r="E11" s="471">
        <v>631</v>
      </c>
      <c r="F11" s="471"/>
      <c r="G11" s="618">
        <v>433</v>
      </c>
      <c r="H11" s="619"/>
      <c r="I11" s="618">
        <v>360</v>
      </c>
      <c r="J11" s="619"/>
      <c r="K11" s="618">
        <v>5</v>
      </c>
      <c r="L11" s="649"/>
    </row>
    <row r="12" spans="1:13" ht="15" customHeight="1" thickBot="1" x14ac:dyDescent="0.2">
      <c r="A12" s="620" t="s">
        <v>35</v>
      </c>
      <c r="B12" s="620"/>
      <c r="C12" s="600">
        <v>826</v>
      </c>
      <c r="D12" s="600"/>
      <c r="E12" s="587">
        <v>631</v>
      </c>
      <c r="F12" s="587"/>
      <c r="G12" s="627">
        <v>433</v>
      </c>
      <c r="H12" s="628"/>
      <c r="I12" s="625">
        <v>360</v>
      </c>
      <c r="J12" s="628"/>
      <c r="K12" s="625">
        <v>179</v>
      </c>
      <c r="L12" s="626"/>
    </row>
    <row r="13" spans="1:13" ht="15" customHeight="1" x14ac:dyDescent="0.15">
      <c r="A13" s="301"/>
      <c r="B13" s="42"/>
      <c r="C13" s="42"/>
      <c r="D13" s="42"/>
      <c r="H13" s="76"/>
      <c r="J13" s="76"/>
      <c r="K13" s="629" t="s">
        <v>533</v>
      </c>
      <c r="L13" s="629"/>
      <c r="M13" s="629"/>
    </row>
    <row r="14" spans="1:13" ht="15" customHeight="1" x14ac:dyDescent="0.15">
      <c r="A14" s="42"/>
      <c r="B14" s="42"/>
      <c r="C14" s="42"/>
      <c r="D14" s="42"/>
      <c r="E14" s="30"/>
    </row>
    <row r="15" spans="1:13" ht="15" customHeight="1" thickBot="1" x14ac:dyDescent="0.2">
      <c r="A15" s="17" t="s">
        <v>451</v>
      </c>
      <c r="K15" s="149"/>
      <c r="L15" s="307" t="s">
        <v>36</v>
      </c>
    </row>
    <row r="16" spans="1:13" ht="27" customHeight="1" x14ac:dyDescent="0.15">
      <c r="A16" s="621" t="s">
        <v>33</v>
      </c>
      <c r="B16" s="622"/>
      <c r="C16" s="623">
        <v>27</v>
      </c>
      <c r="D16" s="624"/>
      <c r="E16" s="623">
        <v>28</v>
      </c>
      <c r="F16" s="624"/>
      <c r="G16" s="623" t="s">
        <v>561</v>
      </c>
      <c r="H16" s="624"/>
      <c r="I16" s="623" t="s">
        <v>633</v>
      </c>
      <c r="J16" s="624"/>
      <c r="K16" s="607" t="s">
        <v>634</v>
      </c>
      <c r="L16" s="593"/>
    </row>
    <row r="17" spans="1:14" ht="15" customHeight="1" x14ac:dyDescent="0.15">
      <c r="A17" s="659" t="s">
        <v>382</v>
      </c>
      <c r="B17" s="660"/>
      <c r="C17" s="591">
        <v>35685</v>
      </c>
      <c r="D17" s="591"/>
      <c r="E17" s="589">
        <v>30128</v>
      </c>
      <c r="F17" s="589"/>
      <c r="G17" s="596">
        <v>25793</v>
      </c>
      <c r="H17" s="589"/>
      <c r="I17" s="596">
        <v>22110</v>
      </c>
      <c r="J17" s="589"/>
      <c r="K17" s="596">
        <v>17094</v>
      </c>
      <c r="L17" s="597"/>
    </row>
    <row r="18" spans="1:14" ht="15" customHeight="1" x14ac:dyDescent="0.15">
      <c r="A18" s="611" t="s">
        <v>37</v>
      </c>
      <c r="B18" s="612"/>
      <c r="C18" s="613">
        <v>269</v>
      </c>
      <c r="D18" s="613"/>
      <c r="E18" s="602">
        <v>226</v>
      </c>
      <c r="F18" s="471"/>
      <c r="G18" s="602">
        <v>211</v>
      </c>
      <c r="H18" s="471"/>
      <c r="I18" s="602">
        <v>181</v>
      </c>
      <c r="J18" s="471"/>
      <c r="K18" s="602">
        <v>132</v>
      </c>
      <c r="L18" s="603"/>
    </row>
    <row r="19" spans="1:14" ht="15" customHeight="1" thickBot="1" x14ac:dyDescent="0.2">
      <c r="A19" s="615" t="s">
        <v>38</v>
      </c>
      <c r="B19" s="616"/>
      <c r="C19" s="600">
        <v>25672</v>
      </c>
      <c r="D19" s="600"/>
      <c r="E19" s="587">
        <v>21674</v>
      </c>
      <c r="F19" s="587"/>
      <c r="G19" s="601">
        <v>18575</v>
      </c>
      <c r="H19" s="587"/>
      <c r="I19" s="585">
        <v>15829</v>
      </c>
      <c r="J19" s="587"/>
      <c r="K19" s="585">
        <v>12380</v>
      </c>
      <c r="L19" s="586"/>
    </row>
    <row r="20" spans="1:14" ht="15" customHeight="1" x14ac:dyDescent="0.15">
      <c r="K20" s="191" t="s">
        <v>533</v>
      </c>
      <c r="L20" s="191"/>
    </row>
    <row r="21" spans="1:14" ht="15" customHeight="1" x14ac:dyDescent="0.15"/>
    <row r="22" spans="1:14" ht="15" customHeight="1" thickBot="1" x14ac:dyDescent="0.2">
      <c r="A22" s="17" t="s">
        <v>452</v>
      </c>
      <c r="J22" s="77"/>
      <c r="K22" s="149"/>
      <c r="L22" s="307" t="s">
        <v>21</v>
      </c>
    </row>
    <row r="23" spans="1:14" ht="27" customHeight="1" x14ac:dyDescent="0.15">
      <c r="A23" s="588" t="s">
        <v>33</v>
      </c>
      <c r="B23" s="588"/>
      <c r="C23" s="594">
        <v>27</v>
      </c>
      <c r="D23" s="599"/>
      <c r="E23" s="594">
        <v>28</v>
      </c>
      <c r="F23" s="599"/>
      <c r="G23" s="594" t="s">
        <v>561</v>
      </c>
      <c r="H23" s="599"/>
      <c r="I23" s="594" t="s">
        <v>633</v>
      </c>
      <c r="J23" s="599"/>
      <c r="K23" s="606" t="s">
        <v>635</v>
      </c>
      <c r="L23" s="607"/>
    </row>
    <row r="24" spans="1:14" ht="20.100000000000001" customHeight="1" thickBot="1" x14ac:dyDescent="0.2">
      <c r="A24" s="610" t="s">
        <v>39</v>
      </c>
      <c r="B24" s="610"/>
      <c r="C24" s="608">
        <v>157</v>
      </c>
      <c r="D24" s="608"/>
      <c r="E24" s="608">
        <v>153</v>
      </c>
      <c r="F24" s="608"/>
      <c r="G24" s="604">
        <v>142</v>
      </c>
      <c r="H24" s="608"/>
      <c r="I24" s="604">
        <v>131</v>
      </c>
      <c r="J24" s="608"/>
      <c r="K24" s="604">
        <v>122</v>
      </c>
      <c r="L24" s="605"/>
    </row>
    <row r="25" spans="1:14" s="33" customFormat="1" ht="15" customHeight="1" x14ac:dyDescent="0.15">
      <c r="A25" s="614"/>
      <c r="B25" s="614"/>
      <c r="C25" s="614"/>
      <c r="D25" s="614"/>
      <c r="E25" s="614"/>
      <c r="F25" s="614"/>
      <c r="G25" s="614"/>
      <c r="H25" s="614"/>
      <c r="I25" s="614"/>
      <c r="J25" s="78"/>
      <c r="K25" s="191" t="s">
        <v>533</v>
      </c>
      <c r="L25" s="191"/>
    </row>
    <row r="26" spans="1:14" s="33" customFormat="1" ht="15" customHeight="1" x14ac:dyDescent="0.15">
      <c r="A26" s="17"/>
      <c r="B26" s="17"/>
      <c r="C26" s="17"/>
      <c r="D26" s="17"/>
      <c r="E26" s="17"/>
      <c r="F26" s="17"/>
      <c r="G26" s="17"/>
      <c r="H26" s="17"/>
      <c r="I26" s="17"/>
      <c r="J26" s="17"/>
      <c r="K26" s="17"/>
      <c r="L26" s="17"/>
    </row>
    <row r="27" spans="1:14" s="33" customFormat="1" ht="15" customHeight="1" thickBot="1" x14ac:dyDescent="0.2">
      <c r="A27" s="609" t="s">
        <v>442</v>
      </c>
      <c r="B27" s="609"/>
      <c r="C27" s="609"/>
      <c r="D27" s="609"/>
      <c r="E27" s="609"/>
      <c r="F27" s="609"/>
      <c r="G27" s="609"/>
      <c r="H27" s="609"/>
      <c r="I27" s="609"/>
      <c r="L27" s="17"/>
    </row>
    <row r="28" spans="1:14" ht="27" customHeight="1" x14ac:dyDescent="0.15">
      <c r="A28" s="588" t="s">
        <v>33</v>
      </c>
      <c r="B28" s="588"/>
      <c r="C28" s="594">
        <v>27</v>
      </c>
      <c r="D28" s="599"/>
      <c r="E28" s="594">
        <v>28</v>
      </c>
      <c r="F28" s="599"/>
      <c r="G28" s="594" t="s">
        <v>561</v>
      </c>
      <c r="H28" s="595"/>
      <c r="I28" s="598" t="s">
        <v>633</v>
      </c>
      <c r="J28" s="594"/>
      <c r="K28" s="592" t="s">
        <v>634</v>
      </c>
      <c r="L28" s="593"/>
    </row>
    <row r="29" spans="1:14" ht="15" customHeight="1" x14ac:dyDescent="0.15">
      <c r="A29" s="590" t="s">
        <v>40</v>
      </c>
      <c r="B29" s="590"/>
      <c r="C29" s="591">
        <v>9495</v>
      </c>
      <c r="D29" s="591"/>
      <c r="E29" s="589">
        <v>9475</v>
      </c>
      <c r="F29" s="589"/>
      <c r="G29" s="596">
        <v>9195</v>
      </c>
      <c r="H29" s="589"/>
      <c r="I29" s="596">
        <v>7935</v>
      </c>
      <c r="J29" s="589"/>
      <c r="K29" s="596">
        <v>7370</v>
      </c>
      <c r="L29" s="597"/>
    </row>
    <row r="30" spans="1:14" ht="15" customHeight="1" thickBot="1" x14ac:dyDescent="0.2">
      <c r="A30" s="584" t="s">
        <v>383</v>
      </c>
      <c r="B30" s="584"/>
      <c r="C30" s="600">
        <v>365</v>
      </c>
      <c r="D30" s="600"/>
      <c r="E30" s="587">
        <v>363</v>
      </c>
      <c r="F30" s="587"/>
      <c r="G30" s="601">
        <v>350</v>
      </c>
      <c r="H30" s="587"/>
      <c r="I30" s="585">
        <v>311</v>
      </c>
      <c r="J30" s="587"/>
      <c r="K30" s="585">
        <v>273</v>
      </c>
      <c r="L30" s="586"/>
    </row>
    <row r="31" spans="1:14" ht="15" customHeight="1" x14ac:dyDescent="0.15">
      <c r="K31" s="191" t="s">
        <v>570</v>
      </c>
      <c r="L31" s="191"/>
      <c r="N31" s="79"/>
    </row>
    <row r="32" spans="1:14" ht="21" customHeight="1" x14ac:dyDescent="0.15"/>
    <row r="33" spans="1:13" ht="18.75" customHeight="1" x14ac:dyDescent="0.15">
      <c r="A33" s="157" t="s">
        <v>492</v>
      </c>
      <c r="B33" s="152"/>
      <c r="C33" s="152"/>
      <c r="D33" s="152"/>
      <c r="E33" s="152"/>
      <c r="F33" s="152"/>
      <c r="G33" s="152"/>
      <c r="H33" s="152"/>
      <c r="I33" s="152"/>
      <c r="J33" s="152"/>
      <c r="K33" s="152"/>
      <c r="L33" s="152"/>
      <c r="M33" s="152"/>
    </row>
    <row r="34" spans="1:13" ht="42.75" customHeight="1" x14ac:dyDescent="0.15">
      <c r="A34" s="675" t="s">
        <v>493</v>
      </c>
      <c r="B34" s="675"/>
      <c r="C34" s="675"/>
      <c r="D34" s="675"/>
      <c r="E34" s="675"/>
      <c r="F34" s="675"/>
      <c r="G34" s="675"/>
      <c r="H34" s="675"/>
      <c r="I34" s="675"/>
      <c r="J34" s="675"/>
      <c r="K34" s="675"/>
      <c r="L34" s="675"/>
      <c r="M34" s="675"/>
    </row>
    <row r="35" spans="1:13" ht="18" customHeight="1" x14ac:dyDescent="0.15">
      <c r="A35" s="152" t="s">
        <v>509</v>
      </c>
      <c r="B35" s="153"/>
      <c r="C35" s="153"/>
      <c r="D35" s="153"/>
      <c r="E35" s="153"/>
      <c r="F35" s="153"/>
      <c r="G35" s="153"/>
      <c r="H35" s="153"/>
      <c r="I35" s="153"/>
      <c r="J35" s="153"/>
      <c r="K35" s="153"/>
      <c r="L35" s="153"/>
      <c r="M35" s="153"/>
    </row>
    <row r="36" spans="1:13" ht="16.5" customHeight="1" x14ac:dyDescent="0.15">
      <c r="A36" s="153"/>
      <c r="B36" s="153"/>
      <c r="C36" s="153"/>
      <c r="D36" s="153"/>
      <c r="E36" s="153"/>
      <c r="F36" s="153"/>
      <c r="G36" s="153"/>
      <c r="H36" s="153"/>
      <c r="I36" s="153"/>
      <c r="J36" s="153"/>
      <c r="K36" s="153"/>
      <c r="L36" s="153"/>
      <c r="M36" s="153"/>
    </row>
    <row r="37" spans="1:13" ht="15" customHeight="1" thickBot="1" x14ac:dyDescent="0.2">
      <c r="A37" s="179" t="s">
        <v>700</v>
      </c>
      <c r="B37" s="179"/>
      <c r="C37" s="179"/>
      <c r="D37" s="179"/>
      <c r="E37" s="179"/>
      <c r="F37" s="179"/>
      <c r="G37" s="179"/>
      <c r="H37" s="179"/>
      <c r="I37" s="179"/>
      <c r="J37" s="179" t="s">
        <v>569</v>
      </c>
      <c r="K37" s="179"/>
      <c r="L37" s="502"/>
      <c r="M37" s="502"/>
    </row>
    <row r="38" spans="1:13" ht="29.25" customHeight="1" x14ac:dyDescent="0.15">
      <c r="A38" s="188" t="s">
        <v>494</v>
      </c>
      <c r="B38" s="180"/>
      <c r="C38" s="180"/>
      <c r="D38" s="180"/>
      <c r="E38" s="180"/>
      <c r="F38" s="180"/>
      <c r="G38" s="180"/>
      <c r="H38" s="180"/>
      <c r="I38" s="180"/>
      <c r="J38" s="180"/>
      <c r="K38" s="181"/>
      <c r="L38" s="183"/>
      <c r="M38" s="33"/>
    </row>
    <row r="39" spans="1:13" ht="22.5" customHeight="1" x14ac:dyDescent="0.15">
      <c r="A39" s="630" t="s">
        <v>522</v>
      </c>
      <c r="B39" s="631"/>
      <c r="C39" s="631"/>
      <c r="D39" s="631"/>
      <c r="E39" s="632"/>
      <c r="F39" s="561" t="s">
        <v>561</v>
      </c>
      <c r="G39" s="560"/>
      <c r="H39" s="653" t="s">
        <v>633</v>
      </c>
      <c r="I39" s="654"/>
      <c r="J39" s="653" t="s">
        <v>634</v>
      </c>
      <c r="K39" s="578"/>
    </row>
    <row r="40" spans="1:13" ht="16.5" customHeight="1" x14ac:dyDescent="0.15">
      <c r="A40" s="633" t="s">
        <v>512</v>
      </c>
      <c r="B40" s="634"/>
      <c r="C40" s="634"/>
      <c r="D40" s="634"/>
      <c r="F40" s="670">
        <v>1054</v>
      </c>
      <c r="G40" s="671"/>
      <c r="H40" s="655">
        <v>1255</v>
      </c>
      <c r="I40" s="667"/>
      <c r="J40" s="655">
        <v>1300</v>
      </c>
      <c r="K40" s="656"/>
    </row>
    <row r="41" spans="1:13" ht="18" customHeight="1" x14ac:dyDescent="0.15">
      <c r="A41" s="635" t="s">
        <v>495</v>
      </c>
      <c r="B41" s="636"/>
      <c r="C41" s="636"/>
      <c r="D41" s="636"/>
      <c r="F41" s="639">
        <v>7670</v>
      </c>
      <c r="G41" s="640"/>
      <c r="H41" s="657">
        <v>8024</v>
      </c>
      <c r="I41" s="668"/>
      <c r="J41" s="657">
        <v>8677</v>
      </c>
      <c r="K41" s="658"/>
    </row>
    <row r="42" spans="1:13" ht="18" customHeight="1" x14ac:dyDescent="0.15">
      <c r="A42" s="635" t="s">
        <v>496</v>
      </c>
      <c r="B42" s="636"/>
      <c r="C42" s="636"/>
      <c r="D42" s="636"/>
      <c r="F42" s="639">
        <v>26</v>
      </c>
      <c r="G42" s="640"/>
      <c r="H42" s="657">
        <v>27</v>
      </c>
      <c r="I42" s="668"/>
      <c r="J42" s="657">
        <v>78</v>
      </c>
      <c r="K42" s="658"/>
    </row>
    <row r="43" spans="1:13" ht="16.5" customHeight="1" x14ac:dyDescent="0.15">
      <c r="A43" s="635" t="s">
        <v>497</v>
      </c>
      <c r="B43" s="636"/>
      <c r="C43" s="636"/>
      <c r="D43" s="636"/>
      <c r="F43" s="639">
        <v>228</v>
      </c>
      <c r="G43" s="640"/>
      <c r="H43" s="657">
        <v>175</v>
      </c>
      <c r="I43" s="668"/>
      <c r="J43" s="657">
        <v>174</v>
      </c>
      <c r="K43" s="658"/>
    </row>
    <row r="44" spans="1:13" ht="18" customHeight="1" x14ac:dyDescent="0.15">
      <c r="A44" s="635" t="s">
        <v>498</v>
      </c>
      <c r="B44" s="636"/>
      <c r="C44" s="636"/>
      <c r="D44" s="636"/>
      <c r="F44" s="639">
        <v>23010</v>
      </c>
      <c r="G44" s="640"/>
      <c r="H44" s="657">
        <v>25805</v>
      </c>
      <c r="I44" s="668"/>
      <c r="J44" s="657">
        <v>28057</v>
      </c>
      <c r="K44" s="658"/>
    </row>
    <row r="45" spans="1:13" ht="18.75" customHeight="1" x14ac:dyDescent="0.15">
      <c r="A45" s="635" t="s">
        <v>499</v>
      </c>
      <c r="B45" s="636"/>
      <c r="C45" s="636"/>
      <c r="D45" s="636"/>
      <c r="F45" s="639">
        <v>697</v>
      </c>
      <c r="G45" s="640"/>
      <c r="H45" s="657">
        <v>540</v>
      </c>
      <c r="I45" s="668"/>
      <c r="J45" s="657">
        <v>845</v>
      </c>
      <c r="K45" s="658"/>
    </row>
    <row r="46" spans="1:13" ht="20.25" customHeight="1" thickBot="1" x14ac:dyDescent="0.2">
      <c r="A46" s="637" t="s">
        <v>500</v>
      </c>
      <c r="B46" s="638"/>
      <c r="C46" s="638"/>
      <c r="D46" s="638"/>
      <c r="E46" s="182"/>
      <c r="F46" s="673">
        <v>412</v>
      </c>
      <c r="G46" s="674"/>
      <c r="H46" s="651">
        <v>284</v>
      </c>
      <c r="I46" s="669"/>
      <c r="J46" s="651">
        <v>719</v>
      </c>
      <c r="K46" s="652"/>
    </row>
    <row r="47" spans="1:13" ht="20.100000000000001" customHeight="1" x14ac:dyDescent="0.15">
      <c r="A47" s="162" t="s">
        <v>501</v>
      </c>
      <c r="B47" s="154"/>
      <c r="C47" s="154"/>
      <c r="D47" s="145"/>
      <c r="E47" s="145"/>
      <c r="F47" s="151"/>
      <c r="G47" s="145"/>
      <c r="H47" s="145"/>
      <c r="I47" s="145"/>
      <c r="J47" s="145"/>
      <c r="K47" s="145"/>
      <c r="L47" s="145"/>
      <c r="M47" s="145"/>
    </row>
    <row r="48" spans="1:13" ht="16.5" customHeight="1" x14ac:dyDescent="0.15">
      <c r="A48" s="162" t="s">
        <v>502</v>
      </c>
      <c r="B48" s="154"/>
      <c r="C48" s="154"/>
      <c r="D48" s="145"/>
      <c r="E48" s="145"/>
      <c r="F48" s="151"/>
      <c r="G48" s="145"/>
      <c r="H48" s="145"/>
      <c r="I48" s="145"/>
      <c r="J48" s="661" t="s">
        <v>520</v>
      </c>
      <c r="K48" s="661"/>
      <c r="L48" s="661"/>
      <c r="M48" s="661"/>
    </row>
    <row r="49" spans="1:13" ht="18" customHeight="1" x14ac:dyDescent="0.15">
      <c r="A49" s="342"/>
      <c r="B49" s="300"/>
      <c r="C49" s="300"/>
      <c r="D49" s="152"/>
      <c r="E49" s="152"/>
      <c r="F49" s="155"/>
      <c r="G49" s="152"/>
      <c r="H49" s="152"/>
      <c r="I49" s="152"/>
      <c r="J49" s="152"/>
      <c r="K49" s="152"/>
      <c r="L49" s="152"/>
      <c r="M49" s="152"/>
    </row>
    <row r="50" spans="1:13" ht="20.100000000000001" customHeight="1" thickBot="1" x14ac:dyDescent="0.2">
      <c r="A50" s="179" t="s">
        <v>503</v>
      </c>
      <c r="B50" s="184"/>
      <c r="C50" s="184"/>
      <c r="D50" s="185"/>
      <c r="E50" s="185"/>
      <c r="F50" s="185"/>
      <c r="G50" s="185"/>
      <c r="H50" s="186"/>
      <c r="I50" s="186"/>
      <c r="J50" s="186"/>
      <c r="K50" s="178"/>
      <c r="L50" s="178"/>
      <c r="M50" s="178"/>
    </row>
    <row r="51" spans="1:13" ht="20.100000000000001" customHeight="1" x14ac:dyDescent="0.15">
      <c r="A51" s="662" t="s">
        <v>504</v>
      </c>
      <c r="B51" s="663"/>
      <c r="C51" s="663"/>
      <c r="D51" s="663"/>
      <c r="E51" s="663"/>
      <c r="F51" s="663"/>
      <c r="G51" s="663"/>
      <c r="H51" s="663"/>
      <c r="I51" s="664"/>
      <c r="J51" s="181"/>
      <c r="K51" s="33"/>
    </row>
    <row r="52" spans="1:13" ht="24" customHeight="1" x14ac:dyDescent="0.15">
      <c r="A52" s="559" t="s">
        <v>514</v>
      </c>
      <c r="B52" s="560"/>
      <c r="C52" s="561" t="s">
        <v>521</v>
      </c>
      <c r="D52" s="560"/>
      <c r="E52" s="672" t="s">
        <v>531</v>
      </c>
      <c r="F52" s="672"/>
      <c r="G52" s="672"/>
      <c r="H52" s="665" t="s">
        <v>634</v>
      </c>
      <c r="I52" s="665"/>
      <c r="J52" s="666"/>
    </row>
    <row r="53" spans="1:13" ht="20.100000000000001" customHeight="1" x14ac:dyDescent="0.15">
      <c r="A53" s="562" t="s">
        <v>505</v>
      </c>
      <c r="B53" s="563"/>
      <c r="C53" s="564">
        <v>1874</v>
      </c>
      <c r="D53" s="565"/>
      <c r="E53" s="582">
        <v>1869</v>
      </c>
      <c r="F53" s="582"/>
      <c r="G53" s="582"/>
      <c r="H53" s="551">
        <v>1687</v>
      </c>
      <c r="I53" s="551"/>
      <c r="J53" s="552"/>
    </row>
    <row r="54" spans="1:13" ht="20.100000000000001" customHeight="1" thickBot="1" x14ac:dyDescent="0.2">
      <c r="A54" s="555" t="s">
        <v>506</v>
      </c>
      <c r="B54" s="556"/>
      <c r="C54" s="557">
        <v>17033</v>
      </c>
      <c r="D54" s="558"/>
      <c r="E54" s="583">
        <v>16797</v>
      </c>
      <c r="F54" s="583"/>
      <c r="G54" s="583"/>
      <c r="H54" s="553">
        <v>14139</v>
      </c>
      <c r="I54" s="553"/>
      <c r="J54" s="554"/>
    </row>
    <row r="55" spans="1:13" ht="20.100000000000001" customHeight="1" x14ac:dyDescent="0.15">
      <c r="A55" s="189" t="s">
        <v>510</v>
      </c>
      <c r="B55" s="145"/>
      <c r="C55" s="145"/>
      <c r="D55" s="145"/>
      <c r="E55" s="145"/>
      <c r="F55" s="145"/>
      <c r="G55" s="150"/>
      <c r="H55" s="145"/>
      <c r="I55" s="145"/>
      <c r="J55" s="159"/>
      <c r="K55" s="159"/>
      <c r="L55" s="145"/>
      <c r="M55" s="327" t="s">
        <v>520</v>
      </c>
    </row>
    <row r="56" spans="1:13" ht="20.100000000000001" customHeight="1" x14ac:dyDescent="0.15">
      <c r="A56" s="162" t="s">
        <v>511</v>
      </c>
      <c r="B56" s="145"/>
      <c r="C56" s="145"/>
      <c r="D56" s="145"/>
      <c r="E56" s="145"/>
      <c r="F56" s="145"/>
      <c r="G56" s="150"/>
      <c r="H56" s="145"/>
      <c r="I56" s="145"/>
      <c r="J56" s="159"/>
      <c r="K56" s="159"/>
      <c r="L56" s="145"/>
      <c r="M56" s="159"/>
    </row>
    <row r="57" spans="1:13" ht="17.25" customHeight="1" x14ac:dyDescent="0.15">
      <c r="A57" s="152"/>
      <c r="B57" s="152"/>
      <c r="C57" s="152"/>
      <c r="D57" s="152"/>
      <c r="E57" s="152"/>
      <c r="F57" s="152"/>
      <c r="G57" s="150"/>
      <c r="H57" s="152"/>
      <c r="I57" s="152"/>
      <c r="J57" s="156"/>
      <c r="K57" s="156"/>
      <c r="L57" s="155"/>
      <c r="M57" s="156"/>
    </row>
    <row r="58" spans="1:13" ht="20.100000000000001" customHeight="1" thickBot="1" x14ac:dyDescent="0.2">
      <c r="A58" s="581" t="s">
        <v>507</v>
      </c>
      <c r="B58" s="581"/>
      <c r="C58" s="581"/>
      <c r="D58" s="581"/>
      <c r="E58" s="581"/>
      <c r="F58" s="581"/>
      <c r="G58" s="581"/>
      <c r="H58" s="152"/>
      <c r="I58" s="152"/>
      <c r="J58" s="152"/>
      <c r="K58" s="152"/>
      <c r="L58" s="152"/>
      <c r="M58" s="152"/>
    </row>
    <row r="59" spans="1:13" ht="24" customHeight="1" x14ac:dyDescent="0.15">
      <c r="A59" s="566" t="s">
        <v>619</v>
      </c>
      <c r="B59" s="567"/>
      <c r="C59" s="568" t="s">
        <v>636</v>
      </c>
      <c r="D59" s="569"/>
      <c r="E59" s="568" t="s">
        <v>531</v>
      </c>
      <c r="F59" s="570"/>
      <c r="G59" s="569"/>
      <c r="H59" s="571" t="s">
        <v>634</v>
      </c>
      <c r="I59" s="572"/>
      <c r="J59" s="573"/>
      <c r="K59" s="145"/>
      <c r="L59" s="152"/>
      <c r="M59" s="152"/>
    </row>
    <row r="60" spans="1:13" ht="20.100000000000001" customHeight="1" x14ac:dyDescent="0.15">
      <c r="A60" s="547" t="s">
        <v>386</v>
      </c>
      <c r="B60" s="548"/>
      <c r="C60" s="303" t="s">
        <v>620</v>
      </c>
      <c r="D60" s="295" t="s">
        <v>621</v>
      </c>
      <c r="E60" s="194" t="s">
        <v>620</v>
      </c>
      <c r="F60" s="574" t="s">
        <v>621</v>
      </c>
      <c r="G60" s="560"/>
      <c r="H60" s="241" t="s">
        <v>620</v>
      </c>
      <c r="I60" s="577" t="s">
        <v>621</v>
      </c>
      <c r="J60" s="578"/>
      <c r="K60" s="152"/>
      <c r="L60" s="152"/>
      <c r="M60" s="152"/>
    </row>
    <row r="61" spans="1:13" ht="20.100000000000001" customHeight="1" thickBot="1" x14ac:dyDescent="0.2">
      <c r="A61" s="549" t="s">
        <v>384</v>
      </c>
      <c r="B61" s="550"/>
      <c r="C61" s="208">
        <v>174</v>
      </c>
      <c r="D61" s="209">
        <v>3462</v>
      </c>
      <c r="E61" s="210">
        <v>208</v>
      </c>
      <c r="F61" s="575">
        <v>3692</v>
      </c>
      <c r="G61" s="576"/>
      <c r="H61" s="354">
        <v>170</v>
      </c>
      <c r="I61" s="579">
        <v>3959</v>
      </c>
      <c r="J61" s="580"/>
      <c r="K61" s="242"/>
      <c r="L61" s="152"/>
      <c r="M61" s="152"/>
    </row>
    <row r="62" spans="1:13" ht="20.100000000000001" customHeight="1" x14ac:dyDescent="0.15">
      <c r="A62" s="342" t="s">
        <v>508</v>
      </c>
      <c r="B62" s="300"/>
      <c r="C62" s="300"/>
      <c r="D62" s="152"/>
      <c r="E62" s="152"/>
      <c r="F62" s="155"/>
      <c r="G62" s="152"/>
      <c r="H62" s="152"/>
      <c r="I62" s="152"/>
      <c r="J62" s="152"/>
      <c r="K62" s="152"/>
      <c r="L62" s="152"/>
      <c r="M62" s="152"/>
    </row>
    <row r="63" spans="1:13" ht="20.100000000000001" customHeight="1" x14ac:dyDescent="0.15">
      <c r="B63" s="152"/>
      <c r="C63" s="152"/>
      <c r="D63" s="152"/>
      <c r="E63" s="152"/>
      <c r="F63" s="152"/>
      <c r="G63" s="152"/>
      <c r="H63" s="152"/>
      <c r="I63" s="152"/>
      <c r="J63" s="152"/>
      <c r="K63" s="327" t="s">
        <v>520</v>
      </c>
      <c r="L63" s="152"/>
      <c r="M63" s="152"/>
    </row>
  </sheetData>
  <sheetProtection sheet="1" selectLockedCells="1" selectUnlockedCells="1"/>
  <mergeCells count="144">
    <mergeCell ref="A17:B17"/>
    <mergeCell ref="J48:M48"/>
    <mergeCell ref="A51:I51"/>
    <mergeCell ref="H52:J52"/>
    <mergeCell ref="H40:I40"/>
    <mergeCell ref="H41:I41"/>
    <mergeCell ref="H42:I42"/>
    <mergeCell ref="H43:I43"/>
    <mergeCell ref="H44:I44"/>
    <mergeCell ref="H45:I45"/>
    <mergeCell ref="H46:I46"/>
    <mergeCell ref="A41:D41"/>
    <mergeCell ref="A43:D43"/>
    <mergeCell ref="A44:D44"/>
    <mergeCell ref="A45:D45"/>
    <mergeCell ref="F40:G40"/>
    <mergeCell ref="F41:G41"/>
    <mergeCell ref="F42:G42"/>
    <mergeCell ref="F43:G43"/>
    <mergeCell ref="F44:G44"/>
    <mergeCell ref="E52:G52"/>
    <mergeCell ref="F46:G46"/>
    <mergeCell ref="A34:M34"/>
    <mergeCell ref="L37:M37"/>
    <mergeCell ref="J46:K46"/>
    <mergeCell ref="F39:G39"/>
    <mergeCell ref="H39:I39"/>
    <mergeCell ref="J39:K39"/>
    <mergeCell ref="J40:K40"/>
    <mergeCell ref="J41:K41"/>
    <mergeCell ref="J42:K42"/>
    <mergeCell ref="J43:K43"/>
    <mergeCell ref="J44:K44"/>
    <mergeCell ref="J45:K45"/>
    <mergeCell ref="A39:E39"/>
    <mergeCell ref="A40:D40"/>
    <mergeCell ref="A42:D42"/>
    <mergeCell ref="A46:D46"/>
    <mergeCell ref="F45:G45"/>
    <mergeCell ref="B1:L1"/>
    <mergeCell ref="B5:L5"/>
    <mergeCell ref="A9:B9"/>
    <mergeCell ref="C9:D9"/>
    <mergeCell ref="E9:F9"/>
    <mergeCell ref="G9:H9"/>
    <mergeCell ref="K9:L9"/>
    <mergeCell ref="I9:J9"/>
    <mergeCell ref="A10:B10"/>
    <mergeCell ref="C10:D10"/>
    <mergeCell ref="E10:F10"/>
    <mergeCell ref="G10:H10"/>
    <mergeCell ref="I10:J10"/>
    <mergeCell ref="K10:L10"/>
    <mergeCell ref="A4:M4"/>
    <mergeCell ref="A2:B2"/>
    <mergeCell ref="E11:F11"/>
    <mergeCell ref="K11:L11"/>
    <mergeCell ref="A11:B11"/>
    <mergeCell ref="C11:D11"/>
    <mergeCell ref="G11:H11"/>
    <mergeCell ref="I11:J11"/>
    <mergeCell ref="A12:B12"/>
    <mergeCell ref="K16:L16"/>
    <mergeCell ref="A16:B16"/>
    <mergeCell ref="C16:D16"/>
    <mergeCell ref="E16:F16"/>
    <mergeCell ref="I16:J16"/>
    <mergeCell ref="G16:H16"/>
    <mergeCell ref="C12:D12"/>
    <mergeCell ref="E12:F12"/>
    <mergeCell ref="K12:L12"/>
    <mergeCell ref="G12:H12"/>
    <mergeCell ref="I12:J12"/>
    <mergeCell ref="K13:M13"/>
    <mergeCell ref="A23:B23"/>
    <mergeCell ref="A27:I27"/>
    <mergeCell ref="I18:J18"/>
    <mergeCell ref="E18:F18"/>
    <mergeCell ref="A24:B24"/>
    <mergeCell ref="I23:J23"/>
    <mergeCell ref="A18:B18"/>
    <mergeCell ref="I19:J19"/>
    <mergeCell ref="C18:D18"/>
    <mergeCell ref="A25:I25"/>
    <mergeCell ref="G24:H24"/>
    <mergeCell ref="G18:H18"/>
    <mergeCell ref="G19:H19"/>
    <mergeCell ref="I24:J24"/>
    <mergeCell ref="C19:D19"/>
    <mergeCell ref="E19:F19"/>
    <mergeCell ref="A19:B19"/>
    <mergeCell ref="K18:L18"/>
    <mergeCell ref="K19:L19"/>
    <mergeCell ref="K24:L24"/>
    <mergeCell ref="K23:L23"/>
    <mergeCell ref="K17:L17"/>
    <mergeCell ref="C24:D24"/>
    <mergeCell ref="C23:D23"/>
    <mergeCell ref="E23:F23"/>
    <mergeCell ref="G23:H23"/>
    <mergeCell ref="E24:F24"/>
    <mergeCell ref="I17:J17"/>
    <mergeCell ref="C17:D17"/>
    <mergeCell ref="E17:F17"/>
    <mergeCell ref="G17:H17"/>
    <mergeCell ref="A30:B30"/>
    <mergeCell ref="K30:L30"/>
    <mergeCell ref="E30:F30"/>
    <mergeCell ref="I30:J30"/>
    <mergeCell ref="A28:B28"/>
    <mergeCell ref="E29:F29"/>
    <mergeCell ref="A29:B29"/>
    <mergeCell ref="C29:D29"/>
    <mergeCell ref="K28:L28"/>
    <mergeCell ref="G28:H28"/>
    <mergeCell ref="I29:J29"/>
    <mergeCell ref="K29:L29"/>
    <mergeCell ref="I28:J28"/>
    <mergeCell ref="G29:H29"/>
    <mergeCell ref="C28:D28"/>
    <mergeCell ref="E28:F28"/>
    <mergeCell ref="C30:D30"/>
    <mergeCell ref="G30:H30"/>
    <mergeCell ref="A60:B60"/>
    <mergeCell ref="A61:B61"/>
    <mergeCell ref="H53:J53"/>
    <mergeCell ref="H54:J54"/>
    <mergeCell ref="A54:B54"/>
    <mergeCell ref="C54:D54"/>
    <mergeCell ref="A52:B52"/>
    <mergeCell ref="C52:D52"/>
    <mergeCell ref="A53:B53"/>
    <mergeCell ref="C53:D53"/>
    <mergeCell ref="A59:B59"/>
    <mergeCell ref="C59:D59"/>
    <mergeCell ref="E59:G59"/>
    <mergeCell ref="H59:J59"/>
    <mergeCell ref="F60:G60"/>
    <mergeCell ref="F61:G61"/>
    <mergeCell ref="I60:J60"/>
    <mergeCell ref="I61:J61"/>
    <mergeCell ref="A58:G58"/>
    <mergeCell ref="E53:G53"/>
    <mergeCell ref="E54:G54"/>
  </mergeCells>
  <phoneticPr fontId="20"/>
  <printOptions horizontalCentered="1"/>
  <pageMargins left="0.19685039370078741" right="0.39370078740157483" top="0.59055118110236227" bottom="0.59055118110236227" header="0.39370078740157483" footer="0.39370078740157483"/>
  <pageSetup paperSize="9" scale="70" firstPageNumber="114" orientation="portrait" useFirstPageNumber="1" verticalDpi="300" r:id="rId1"/>
  <headerFooter scaleWithDoc="0" alignWithMargins="0">
    <oddHeader>&amp;L社会・福祉</oddHead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Q56"/>
  <sheetViews>
    <sheetView view="pageBreakPreview" zoomScaleNormal="120" zoomScaleSheetLayoutView="100" workbookViewId="0">
      <selection activeCell="J20" sqref="J20"/>
    </sheetView>
  </sheetViews>
  <sheetFormatPr defaultRowHeight="17.100000000000001" customHeight="1" x14ac:dyDescent="0.15"/>
  <cols>
    <col min="1" max="1" width="8.5703125" style="17" customWidth="1"/>
    <col min="2" max="2" width="10" style="17" customWidth="1"/>
    <col min="3" max="3" width="9.28515625" style="17" customWidth="1"/>
    <col min="4" max="4" width="10.28515625" style="17" customWidth="1"/>
    <col min="5" max="5" width="7.28515625" style="17" customWidth="1"/>
    <col min="6" max="8" width="7.140625" style="17" customWidth="1"/>
    <col min="9" max="9" width="7.7109375" style="17" customWidth="1"/>
    <col min="10" max="10" width="7.140625" style="17" customWidth="1"/>
    <col min="11" max="11" width="7.85546875" style="17" customWidth="1"/>
    <col min="12" max="12" width="7.140625" style="17" customWidth="1"/>
    <col min="13" max="13" width="7.85546875" style="17" customWidth="1"/>
    <col min="14" max="14" width="7.5703125" style="17" customWidth="1"/>
    <col min="15" max="16" width="6.140625" style="17" customWidth="1"/>
    <col min="17" max="16384" width="9.140625" style="17"/>
  </cols>
  <sheetData>
    <row r="1" spans="1:13" ht="5.0999999999999996" customHeight="1" x14ac:dyDescent="0.15">
      <c r="A1" s="33"/>
      <c r="B1" s="33"/>
      <c r="C1" s="33"/>
      <c r="D1" s="33"/>
      <c r="E1" s="33"/>
      <c r="F1" s="33"/>
      <c r="G1" s="33"/>
      <c r="H1" s="33"/>
      <c r="I1" s="33"/>
      <c r="J1" s="33"/>
      <c r="K1" s="33"/>
      <c r="L1" s="33"/>
      <c r="M1" s="307"/>
    </row>
    <row r="2" spans="1:13" ht="15" customHeight="1" x14ac:dyDescent="0.15">
      <c r="A2" s="134" t="s">
        <v>466</v>
      </c>
      <c r="B2" s="42"/>
      <c r="C2" s="42"/>
      <c r="D2" s="42"/>
      <c r="E2" s="42"/>
      <c r="F2" s="42"/>
      <c r="G2" s="30"/>
      <c r="M2" s="307"/>
    </row>
    <row r="3" spans="1:13" ht="5.0999999999999996" customHeight="1" x14ac:dyDescent="0.15">
      <c r="A3" s="41"/>
      <c r="B3" s="42"/>
      <c r="C3" s="42"/>
      <c r="D3" s="42"/>
      <c r="E3" s="42"/>
      <c r="F3" s="42"/>
      <c r="G3" s="30"/>
      <c r="M3" s="307"/>
    </row>
    <row r="4" spans="1:13" ht="30" customHeight="1" x14ac:dyDescent="0.15">
      <c r="A4" s="770" t="s">
        <v>444</v>
      </c>
      <c r="B4" s="770"/>
      <c r="C4" s="770"/>
      <c r="D4" s="770"/>
      <c r="E4" s="770"/>
      <c r="F4" s="770"/>
      <c r="G4" s="770"/>
      <c r="H4" s="770"/>
      <c r="I4" s="770"/>
      <c r="J4" s="770"/>
      <c r="K4" s="770"/>
      <c r="L4" s="770"/>
      <c r="M4" s="770"/>
    </row>
    <row r="5" spans="1:13" ht="5.0999999999999996" customHeight="1" x14ac:dyDescent="0.15">
      <c r="A5" s="310"/>
      <c r="B5" s="34"/>
      <c r="C5" s="34"/>
      <c r="D5" s="34"/>
      <c r="E5" s="34"/>
      <c r="F5" s="34"/>
      <c r="G5" s="34"/>
      <c r="H5" s="34"/>
      <c r="I5" s="34"/>
      <c r="J5" s="34"/>
      <c r="K5" s="34"/>
      <c r="L5" s="34"/>
      <c r="M5" s="35"/>
    </row>
    <row r="6" spans="1:13" ht="15" customHeight="1" thickBot="1" x14ac:dyDescent="0.2">
      <c r="A6" s="17" t="s">
        <v>43</v>
      </c>
      <c r="M6" s="307" t="s">
        <v>44</v>
      </c>
    </row>
    <row r="7" spans="1:13" ht="15" customHeight="1" x14ac:dyDescent="0.15">
      <c r="A7" s="749" t="s">
        <v>45</v>
      </c>
      <c r="B7" s="750"/>
      <c r="C7" s="750"/>
      <c r="D7" s="750"/>
      <c r="E7" s="750"/>
      <c r="F7" s="750"/>
      <c r="G7" s="750"/>
      <c r="H7" s="751" t="s">
        <v>561</v>
      </c>
      <c r="I7" s="752"/>
      <c r="J7" s="751" t="s">
        <v>633</v>
      </c>
      <c r="K7" s="752"/>
      <c r="L7" s="773" t="s">
        <v>638</v>
      </c>
      <c r="M7" s="774"/>
    </row>
    <row r="8" spans="1:13" ht="15" customHeight="1" x14ac:dyDescent="0.15">
      <c r="A8" s="756" t="s">
        <v>440</v>
      </c>
      <c r="B8" s="759" t="s">
        <v>46</v>
      </c>
      <c r="C8" s="760"/>
      <c r="D8" s="760"/>
      <c r="E8" s="760"/>
      <c r="F8" s="760"/>
      <c r="G8" s="761"/>
      <c r="H8" s="644">
        <v>7834</v>
      </c>
      <c r="I8" s="762"/>
      <c r="J8" s="644">
        <v>9316</v>
      </c>
      <c r="K8" s="762"/>
      <c r="L8" s="644">
        <v>11340</v>
      </c>
      <c r="M8" s="771"/>
    </row>
    <row r="9" spans="1:13" ht="15" customHeight="1" x14ac:dyDescent="0.15">
      <c r="A9" s="757"/>
      <c r="B9" s="766" t="s">
        <v>47</v>
      </c>
      <c r="C9" s="767"/>
      <c r="D9" s="767"/>
      <c r="E9" s="767"/>
      <c r="F9" s="767"/>
      <c r="G9" s="470"/>
      <c r="H9" s="618">
        <v>430</v>
      </c>
      <c r="I9" s="765"/>
      <c r="J9" s="619">
        <v>386</v>
      </c>
      <c r="K9" s="619"/>
      <c r="L9" s="619">
        <v>285</v>
      </c>
      <c r="M9" s="772"/>
    </row>
    <row r="10" spans="1:13" ht="15" customHeight="1" x14ac:dyDescent="0.15">
      <c r="A10" s="757"/>
      <c r="B10" s="766" t="s">
        <v>48</v>
      </c>
      <c r="C10" s="767"/>
      <c r="D10" s="767"/>
      <c r="E10" s="767"/>
      <c r="F10" s="767"/>
      <c r="G10" s="470"/>
      <c r="H10" s="618">
        <v>240</v>
      </c>
      <c r="I10" s="765"/>
      <c r="J10" s="619">
        <v>99</v>
      </c>
      <c r="K10" s="619"/>
      <c r="L10" s="619">
        <v>66</v>
      </c>
      <c r="M10" s="772"/>
    </row>
    <row r="11" spans="1:13" ht="15" customHeight="1" x14ac:dyDescent="0.15">
      <c r="A11" s="758"/>
      <c r="B11" s="753" t="s">
        <v>439</v>
      </c>
      <c r="C11" s="754"/>
      <c r="D11" s="754"/>
      <c r="E11" s="754"/>
      <c r="F11" s="754"/>
      <c r="G11" s="755"/>
      <c r="H11" s="618">
        <v>2073</v>
      </c>
      <c r="I11" s="765"/>
      <c r="J11" s="731">
        <v>1891</v>
      </c>
      <c r="K11" s="731"/>
      <c r="L11" s="731">
        <v>2629</v>
      </c>
      <c r="M11" s="744"/>
    </row>
    <row r="12" spans="1:13" ht="15" customHeight="1" thickBot="1" x14ac:dyDescent="0.2">
      <c r="A12" s="763" t="s">
        <v>469</v>
      </c>
      <c r="B12" s="764"/>
      <c r="C12" s="764"/>
      <c r="D12" s="764"/>
      <c r="E12" s="764"/>
      <c r="F12" s="764"/>
      <c r="G12" s="764"/>
      <c r="H12" s="768">
        <v>8161</v>
      </c>
      <c r="I12" s="769"/>
      <c r="J12" s="747">
        <v>7491</v>
      </c>
      <c r="K12" s="747"/>
      <c r="L12" s="747">
        <v>8096</v>
      </c>
      <c r="M12" s="748"/>
    </row>
    <row r="13" spans="1:13" ht="15" customHeight="1" x14ac:dyDescent="0.15">
      <c r="A13" s="298"/>
      <c r="B13" s="32"/>
      <c r="C13" s="32"/>
      <c r="D13" s="33"/>
      <c r="E13" s="297"/>
      <c r="F13" s="297"/>
      <c r="G13" s="297"/>
      <c r="H13" s="297"/>
      <c r="I13" s="297"/>
      <c r="J13" s="297"/>
      <c r="K13" s="297"/>
      <c r="L13" s="297"/>
      <c r="M13" s="307" t="s">
        <v>520</v>
      </c>
    </row>
    <row r="14" spans="1:13" ht="15" customHeight="1" x14ac:dyDescent="0.15">
      <c r="A14" s="298"/>
      <c r="B14" s="32"/>
      <c r="C14" s="32"/>
      <c r="D14" s="33"/>
      <c r="E14" s="297"/>
      <c r="F14" s="297"/>
      <c r="G14" s="297"/>
      <c r="H14" s="297"/>
      <c r="I14" s="297"/>
      <c r="J14" s="297"/>
      <c r="K14" s="297"/>
      <c r="L14" s="297"/>
      <c r="M14" s="307"/>
    </row>
    <row r="15" spans="1:13" ht="15" customHeight="1" thickBot="1" x14ac:dyDescent="0.2">
      <c r="A15" s="17" t="s">
        <v>49</v>
      </c>
      <c r="M15" s="307" t="s">
        <v>44</v>
      </c>
    </row>
    <row r="16" spans="1:13" ht="15" customHeight="1" x14ac:dyDescent="0.15">
      <c r="A16" s="36" t="s">
        <v>385</v>
      </c>
      <c r="B16" s="707" t="s">
        <v>560</v>
      </c>
      <c r="C16" s="735"/>
      <c r="D16" s="707" t="s">
        <v>562</v>
      </c>
      <c r="E16" s="708"/>
      <c r="F16" s="709" t="s">
        <v>563</v>
      </c>
      <c r="G16" s="708"/>
      <c r="H16" s="709" t="s">
        <v>561</v>
      </c>
      <c r="I16" s="735"/>
      <c r="J16" s="707" t="s">
        <v>633</v>
      </c>
      <c r="K16" s="708"/>
      <c r="L16" s="745" t="s">
        <v>634</v>
      </c>
      <c r="M16" s="746"/>
    </row>
    <row r="17" spans="1:17" ht="15" customHeight="1" x14ac:dyDescent="0.15">
      <c r="A17" s="37" t="s">
        <v>386</v>
      </c>
      <c r="B17" s="308" t="s">
        <v>50</v>
      </c>
      <c r="C17" s="308" t="s">
        <v>51</v>
      </c>
      <c r="D17" s="308" t="s">
        <v>50</v>
      </c>
      <c r="E17" s="38" t="s">
        <v>51</v>
      </c>
      <c r="F17" s="39" t="s">
        <v>50</v>
      </c>
      <c r="G17" s="308" t="s">
        <v>51</v>
      </c>
      <c r="H17" s="308" t="s">
        <v>50</v>
      </c>
      <c r="I17" s="308" t="s">
        <v>51</v>
      </c>
      <c r="J17" s="308" t="s">
        <v>50</v>
      </c>
      <c r="K17" s="308" t="s">
        <v>51</v>
      </c>
      <c r="L17" s="187" t="s">
        <v>50</v>
      </c>
      <c r="M17" s="344" t="s">
        <v>51</v>
      </c>
    </row>
    <row r="18" spans="1:17" ht="15" customHeight="1" thickBot="1" x14ac:dyDescent="0.2">
      <c r="A18" s="40" t="s">
        <v>384</v>
      </c>
      <c r="B18" s="142">
        <v>533</v>
      </c>
      <c r="C18" s="142">
        <v>4581</v>
      </c>
      <c r="D18" s="143">
        <v>321</v>
      </c>
      <c r="E18" s="143">
        <v>4990</v>
      </c>
      <c r="F18" s="144">
        <v>119</v>
      </c>
      <c r="G18" s="144">
        <v>3811</v>
      </c>
      <c r="H18" s="144">
        <v>124</v>
      </c>
      <c r="I18" s="144">
        <v>2420</v>
      </c>
      <c r="J18" s="161">
        <v>133</v>
      </c>
      <c r="K18" s="161">
        <v>2924</v>
      </c>
      <c r="L18" s="355">
        <v>130</v>
      </c>
      <c r="M18" s="356">
        <v>2910</v>
      </c>
    </row>
    <row r="19" spans="1:17" ht="15" customHeight="1" x14ac:dyDescent="0.15">
      <c r="A19" s="33"/>
      <c r="B19" s="33"/>
      <c r="C19" s="33"/>
      <c r="D19" s="33"/>
      <c r="E19" s="33"/>
      <c r="F19" s="33"/>
      <c r="G19" s="33"/>
      <c r="H19" s="33"/>
      <c r="I19" s="33"/>
      <c r="J19" s="33"/>
      <c r="K19" s="33"/>
      <c r="L19" s="33"/>
      <c r="M19" s="307" t="s">
        <v>520</v>
      </c>
    </row>
    <row r="20" spans="1:17" ht="15" customHeight="1" x14ac:dyDescent="0.15"/>
    <row r="21" spans="1:17" ht="15" customHeight="1" x14ac:dyDescent="0.15">
      <c r="A21" s="17" t="s">
        <v>415</v>
      </c>
    </row>
    <row r="22" spans="1:17" ht="5.0999999999999996" customHeight="1" x14ac:dyDescent="0.15"/>
    <row r="23" spans="1:17" ht="30" customHeight="1" x14ac:dyDescent="0.15">
      <c r="A23" s="734" t="s">
        <v>443</v>
      </c>
      <c r="B23" s="734"/>
      <c r="C23" s="734"/>
      <c r="D23" s="734"/>
      <c r="E23" s="734"/>
      <c r="F23" s="734"/>
      <c r="G23" s="734"/>
      <c r="H23" s="734"/>
      <c r="I23" s="734"/>
      <c r="J23" s="734"/>
      <c r="K23" s="734"/>
      <c r="L23" s="734"/>
      <c r="M23" s="734"/>
    </row>
    <row r="24" spans="1:17" ht="15" customHeight="1" x14ac:dyDescent="0.15">
      <c r="C24" s="79"/>
      <c r="E24" s="79"/>
      <c r="F24" s="79"/>
      <c r="G24" s="79"/>
      <c r="H24" s="79"/>
      <c r="I24" s="79"/>
      <c r="J24" s="12"/>
      <c r="K24" s="12"/>
      <c r="L24" s="12"/>
      <c r="M24" s="12"/>
      <c r="N24" s="13"/>
      <c r="O24" s="13"/>
      <c r="P24" s="13"/>
    </row>
    <row r="25" spans="1:17" ht="15" customHeight="1" thickBot="1" x14ac:dyDescent="0.2">
      <c r="A25" s="17" t="s">
        <v>52</v>
      </c>
      <c r="C25" s="79"/>
      <c r="K25" s="717" t="s">
        <v>21</v>
      </c>
      <c r="L25" s="717"/>
      <c r="M25" s="717"/>
      <c r="N25" s="13"/>
      <c r="O25" s="13"/>
      <c r="P25" s="13"/>
    </row>
    <row r="26" spans="1:17" ht="15" customHeight="1" thickBot="1" x14ac:dyDescent="0.2">
      <c r="A26" s="621" t="s">
        <v>53</v>
      </c>
      <c r="B26" s="740" t="s">
        <v>54</v>
      </c>
      <c r="C26" s="740"/>
      <c r="D26" s="741"/>
      <c r="E26" s="743" t="s">
        <v>55</v>
      </c>
      <c r="F26" s="743"/>
      <c r="G26" s="743"/>
      <c r="H26" s="743"/>
      <c r="I26" s="743"/>
      <c r="J26" s="743"/>
      <c r="K26" s="743"/>
      <c r="L26" s="743"/>
      <c r="M26" s="743"/>
      <c r="N26" s="307"/>
      <c r="O26" s="13"/>
      <c r="P26" s="13"/>
      <c r="Q26" s="13"/>
    </row>
    <row r="27" spans="1:17" ht="15" customHeight="1" thickBot="1" x14ac:dyDescent="0.2">
      <c r="A27" s="621"/>
      <c r="B27" s="80" t="s">
        <v>56</v>
      </c>
      <c r="C27" s="742" t="s">
        <v>57</v>
      </c>
      <c r="D27" s="736" t="s">
        <v>58</v>
      </c>
      <c r="E27" s="81" t="s">
        <v>59</v>
      </c>
      <c r="F27" s="82" t="s">
        <v>59</v>
      </c>
      <c r="G27" s="82" t="s">
        <v>60</v>
      </c>
      <c r="H27" s="81" t="s">
        <v>60</v>
      </c>
      <c r="I27" s="81" t="s">
        <v>60</v>
      </c>
      <c r="J27" s="81" t="s">
        <v>60</v>
      </c>
      <c r="K27" s="81" t="s">
        <v>60</v>
      </c>
      <c r="L27" s="737" t="s">
        <v>416</v>
      </c>
      <c r="M27" s="738"/>
      <c r="N27" s="307"/>
      <c r="O27" s="13"/>
      <c r="P27" s="13"/>
      <c r="Q27" s="13"/>
    </row>
    <row r="28" spans="1:17" ht="15" customHeight="1" x14ac:dyDescent="0.15">
      <c r="A28" s="621"/>
      <c r="B28" s="83" t="s">
        <v>61</v>
      </c>
      <c r="C28" s="742"/>
      <c r="D28" s="736"/>
      <c r="E28" s="84" t="s">
        <v>62</v>
      </c>
      <c r="F28" s="84" t="s">
        <v>63</v>
      </c>
      <c r="G28" s="85" t="s">
        <v>62</v>
      </c>
      <c r="H28" s="84" t="s">
        <v>63</v>
      </c>
      <c r="I28" s="84" t="s">
        <v>64</v>
      </c>
      <c r="J28" s="84" t="s">
        <v>65</v>
      </c>
      <c r="K28" s="84" t="s">
        <v>66</v>
      </c>
      <c r="L28" s="726"/>
      <c r="M28" s="739"/>
      <c r="N28" s="307"/>
      <c r="O28" s="13"/>
      <c r="P28" s="196"/>
      <c r="Q28" s="13"/>
    </row>
    <row r="29" spans="1:17" ht="15" customHeight="1" x14ac:dyDescent="0.15">
      <c r="A29" s="195" t="s">
        <v>641</v>
      </c>
      <c r="B29" s="204">
        <v>10565</v>
      </c>
      <c r="C29" s="205">
        <v>9801</v>
      </c>
      <c r="D29" s="206">
        <f>SUM(B29:C29)</f>
        <v>20366</v>
      </c>
      <c r="E29" s="205">
        <v>148</v>
      </c>
      <c r="F29" s="205">
        <v>292</v>
      </c>
      <c r="G29" s="205">
        <v>558</v>
      </c>
      <c r="H29" s="205">
        <v>552</v>
      </c>
      <c r="I29" s="205">
        <v>520</v>
      </c>
      <c r="J29" s="205">
        <v>662</v>
      </c>
      <c r="K29" s="205">
        <v>417</v>
      </c>
      <c r="L29" s="713">
        <f>SUM(E29:K29)</f>
        <v>3149</v>
      </c>
      <c r="M29" s="714"/>
      <c r="N29" s="307"/>
      <c r="O29" s="13"/>
      <c r="P29" s="13"/>
      <c r="Q29" s="13"/>
    </row>
    <row r="30" spans="1:17" ht="15" customHeight="1" x14ac:dyDescent="0.15">
      <c r="A30" s="197">
        <v>29</v>
      </c>
      <c r="B30" s="345">
        <v>11070</v>
      </c>
      <c r="C30" s="230">
        <v>10169</v>
      </c>
      <c r="D30" s="230">
        <f>SUM(B30:C30)</f>
        <v>21239</v>
      </c>
      <c r="E30" s="230">
        <v>150</v>
      </c>
      <c r="F30" s="230">
        <v>314</v>
      </c>
      <c r="G30" s="230">
        <v>586</v>
      </c>
      <c r="H30" s="230">
        <v>560</v>
      </c>
      <c r="I30" s="230">
        <v>543</v>
      </c>
      <c r="J30" s="230">
        <v>707</v>
      </c>
      <c r="K30" s="230">
        <v>401</v>
      </c>
      <c r="L30" s="732">
        <f>SUM(E30:K30)</f>
        <v>3261</v>
      </c>
      <c r="M30" s="733"/>
      <c r="N30" s="307"/>
      <c r="O30" s="13"/>
      <c r="P30" s="13"/>
      <c r="Q30" s="13"/>
    </row>
    <row r="31" spans="1:17" ht="15" customHeight="1" x14ac:dyDescent="0.15">
      <c r="A31" s="243">
        <v>30</v>
      </c>
      <c r="B31" s="345">
        <v>11427</v>
      </c>
      <c r="C31" s="230">
        <v>10560</v>
      </c>
      <c r="D31" s="230">
        <f>SUM(B31:C31)</f>
        <v>21987</v>
      </c>
      <c r="E31" s="230">
        <v>161</v>
      </c>
      <c r="F31" s="230">
        <v>322</v>
      </c>
      <c r="G31" s="230">
        <v>590</v>
      </c>
      <c r="H31" s="230">
        <v>551</v>
      </c>
      <c r="I31" s="230">
        <v>506</v>
      </c>
      <c r="J31" s="230">
        <v>671</v>
      </c>
      <c r="K31" s="230">
        <v>393</v>
      </c>
      <c r="L31" s="732">
        <f>SUM(E31:K31)</f>
        <v>3194</v>
      </c>
      <c r="M31" s="733"/>
      <c r="N31" s="307"/>
      <c r="O31" s="13"/>
      <c r="P31" s="13"/>
      <c r="Q31" s="13"/>
    </row>
    <row r="32" spans="1:17" ht="15" customHeight="1" thickBot="1" x14ac:dyDescent="0.2">
      <c r="A32" s="244" t="s">
        <v>643</v>
      </c>
      <c r="B32" s="357">
        <v>11969</v>
      </c>
      <c r="C32" s="358">
        <v>10786</v>
      </c>
      <c r="D32" s="245">
        <f>SUM(B32:C32)</f>
        <v>22755</v>
      </c>
      <c r="E32" s="245">
        <v>208</v>
      </c>
      <c r="F32" s="245">
        <v>356</v>
      </c>
      <c r="G32" s="245">
        <v>565</v>
      </c>
      <c r="H32" s="245">
        <v>576</v>
      </c>
      <c r="I32" s="245">
        <v>571</v>
      </c>
      <c r="J32" s="245">
        <v>676</v>
      </c>
      <c r="K32" s="245">
        <v>393</v>
      </c>
      <c r="L32" s="619">
        <f>SUM(E32:K32)</f>
        <v>3345</v>
      </c>
      <c r="M32" s="649"/>
      <c r="N32" s="307"/>
      <c r="O32" s="13"/>
      <c r="P32" s="13"/>
      <c r="Q32" s="13"/>
    </row>
    <row r="33" spans="1:17" ht="15" customHeight="1" x14ac:dyDescent="0.15">
      <c r="A33" s="78"/>
      <c r="B33" s="297"/>
      <c r="C33" s="297"/>
      <c r="D33" s="297"/>
      <c r="E33" s="42"/>
      <c r="F33" s="297"/>
      <c r="G33" s="297"/>
      <c r="H33" s="297"/>
      <c r="I33" s="297"/>
      <c r="J33" s="297"/>
      <c r="L33" s="176"/>
      <c r="M33" s="174" t="s">
        <v>520</v>
      </c>
      <c r="N33" s="307"/>
      <c r="O33" s="13"/>
      <c r="P33" s="13"/>
      <c r="Q33" s="196"/>
    </row>
    <row r="34" spans="1:17" ht="15" customHeight="1" x14ac:dyDescent="0.15">
      <c r="A34" s="78"/>
      <c r="B34" s="297"/>
      <c r="C34" s="297"/>
      <c r="D34" s="297"/>
      <c r="E34" s="42"/>
      <c r="F34" s="297"/>
      <c r="G34" s="297"/>
      <c r="H34" s="297"/>
      <c r="I34" s="297"/>
      <c r="J34" s="297"/>
      <c r="K34" s="297"/>
      <c r="L34" s="297"/>
      <c r="M34" s="297"/>
      <c r="N34" s="307"/>
      <c r="O34" s="13"/>
      <c r="P34" s="13"/>
      <c r="Q34" s="13"/>
    </row>
    <row r="35" spans="1:17" ht="15" customHeight="1" thickBot="1" x14ac:dyDescent="0.2">
      <c r="A35" s="298" t="s">
        <v>67</v>
      </c>
      <c r="B35" s="298"/>
      <c r="C35" s="298"/>
      <c r="D35" s="298"/>
      <c r="E35" s="298"/>
      <c r="F35" s="298"/>
      <c r="G35" s="298"/>
      <c r="H35" s="298"/>
      <c r="I35" s="298"/>
      <c r="J35" s="298"/>
      <c r="K35" s="717" t="s">
        <v>68</v>
      </c>
      <c r="L35" s="717"/>
      <c r="M35" s="717"/>
      <c r="N35" s="307"/>
      <c r="O35" s="13"/>
      <c r="P35" s="13"/>
      <c r="Q35" s="13"/>
    </row>
    <row r="36" spans="1:17" ht="15" customHeight="1" x14ac:dyDescent="0.15">
      <c r="A36" s="718"/>
      <c r="B36" s="719"/>
      <c r="C36" s="719"/>
      <c r="D36" s="720"/>
      <c r="E36" s="99" t="s">
        <v>59</v>
      </c>
      <c r="F36" s="100" t="s">
        <v>59</v>
      </c>
      <c r="G36" s="100" t="s">
        <v>60</v>
      </c>
      <c r="H36" s="100" t="s">
        <v>60</v>
      </c>
      <c r="I36" s="100" t="s">
        <v>60</v>
      </c>
      <c r="J36" s="100" t="s">
        <v>60</v>
      </c>
      <c r="K36" s="100" t="s">
        <v>60</v>
      </c>
      <c r="L36" s="724" t="s">
        <v>416</v>
      </c>
      <c r="M36" s="725"/>
    </row>
    <row r="37" spans="1:17" ht="15" customHeight="1" x14ac:dyDescent="0.15">
      <c r="A37" s="721"/>
      <c r="B37" s="722"/>
      <c r="C37" s="722"/>
      <c r="D37" s="723"/>
      <c r="E37" s="85" t="s">
        <v>62</v>
      </c>
      <c r="F37" s="84" t="s">
        <v>63</v>
      </c>
      <c r="G37" s="85" t="s">
        <v>62</v>
      </c>
      <c r="H37" s="84" t="s">
        <v>63</v>
      </c>
      <c r="I37" s="84" t="s">
        <v>64</v>
      </c>
      <c r="J37" s="84" t="s">
        <v>65</v>
      </c>
      <c r="K37" s="84" t="s">
        <v>66</v>
      </c>
      <c r="L37" s="726"/>
      <c r="M37" s="727"/>
    </row>
    <row r="38" spans="1:17" ht="15" customHeight="1" x14ac:dyDescent="0.15">
      <c r="A38" s="729" t="s">
        <v>69</v>
      </c>
      <c r="B38" s="730"/>
      <c r="C38" s="730"/>
      <c r="D38" s="247" t="s">
        <v>641</v>
      </c>
      <c r="E38" s="207">
        <v>80</v>
      </c>
      <c r="F38" s="205">
        <v>184</v>
      </c>
      <c r="G38" s="205">
        <v>407</v>
      </c>
      <c r="H38" s="205">
        <v>451</v>
      </c>
      <c r="I38" s="205">
        <v>369</v>
      </c>
      <c r="J38" s="205">
        <v>383</v>
      </c>
      <c r="K38" s="205">
        <v>235</v>
      </c>
      <c r="L38" s="715">
        <f t="shared" ref="L38:L39" si="0">SUM(E38:K38)</f>
        <v>2109</v>
      </c>
      <c r="M38" s="716"/>
    </row>
    <row r="39" spans="1:17" ht="15" customHeight="1" x14ac:dyDescent="0.15">
      <c r="A39" s="679"/>
      <c r="B39" s="680"/>
      <c r="C39" s="680"/>
      <c r="D39" s="248">
        <v>29</v>
      </c>
      <c r="E39" s="109">
        <v>45</v>
      </c>
      <c r="F39" s="332">
        <v>167</v>
      </c>
      <c r="G39" s="332">
        <v>444</v>
      </c>
      <c r="H39" s="332">
        <v>483</v>
      </c>
      <c r="I39" s="332">
        <v>372</v>
      </c>
      <c r="J39" s="332">
        <v>397</v>
      </c>
      <c r="K39" s="332">
        <v>233</v>
      </c>
      <c r="L39" s="613">
        <f t="shared" si="0"/>
        <v>2141</v>
      </c>
      <c r="M39" s="728"/>
    </row>
    <row r="40" spans="1:17" ht="15" customHeight="1" x14ac:dyDescent="0.15">
      <c r="A40" s="679"/>
      <c r="B40" s="680"/>
      <c r="C40" s="680"/>
      <c r="D40" s="249">
        <v>30</v>
      </c>
      <c r="E40" s="109">
        <v>67</v>
      </c>
      <c r="F40" s="332">
        <v>180</v>
      </c>
      <c r="G40" s="332">
        <v>471</v>
      </c>
      <c r="H40" s="332">
        <v>461</v>
      </c>
      <c r="I40" s="332">
        <v>357</v>
      </c>
      <c r="J40" s="332">
        <v>380</v>
      </c>
      <c r="K40" s="332">
        <v>221</v>
      </c>
      <c r="L40" s="613">
        <f>SUM(E40:K40)</f>
        <v>2137</v>
      </c>
      <c r="M40" s="728"/>
      <c r="Q40" s="33"/>
    </row>
    <row r="41" spans="1:17" ht="15" customHeight="1" x14ac:dyDescent="0.15">
      <c r="A41" s="682"/>
      <c r="B41" s="683"/>
      <c r="C41" s="683"/>
      <c r="D41" s="250" t="s">
        <v>644</v>
      </c>
      <c r="E41" s="359">
        <v>68</v>
      </c>
      <c r="F41" s="360">
        <v>196</v>
      </c>
      <c r="G41" s="360">
        <v>470</v>
      </c>
      <c r="H41" s="360">
        <v>465</v>
      </c>
      <c r="I41" s="360">
        <v>386</v>
      </c>
      <c r="J41" s="360">
        <v>412</v>
      </c>
      <c r="K41" s="360">
        <v>232</v>
      </c>
      <c r="L41" s="710">
        <f>SUM(E41:K41)</f>
        <v>2229</v>
      </c>
      <c r="M41" s="711"/>
    </row>
    <row r="42" spans="1:17" ht="15" customHeight="1" x14ac:dyDescent="0.15">
      <c r="A42" s="676" t="s">
        <v>70</v>
      </c>
      <c r="B42" s="677"/>
      <c r="C42" s="678"/>
      <c r="D42" s="247" t="s">
        <v>641</v>
      </c>
      <c r="E42" s="109">
        <v>0</v>
      </c>
      <c r="F42" s="332">
        <v>3</v>
      </c>
      <c r="G42" s="332">
        <v>81</v>
      </c>
      <c r="H42" s="332">
        <v>103</v>
      </c>
      <c r="I42" s="332">
        <v>74</v>
      </c>
      <c r="J42" s="332">
        <v>88</v>
      </c>
      <c r="K42" s="332">
        <v>60</v>
      </c>
      <c r="L42" s="471">
        <f t="shared" ref="L42:L44" si="1">SUM(E42:K42)</f>
        <v>409</v>
      </c>
      <c r="M42" s="712"/>
    </row>
    <row r="43" spans="1:17" ht="15" customHeight="1" x14ac:dyDescent="0.15">
      <c r="A43" s="679"/>
      <c r="B43" s="680"/>
      <c r="C43" s="681"/>
      <c r="D43" s="251">
        <v>29</v>
      </c>
      <c r="E43" s="109">
        <v>0</v>
      </c>
      <c r="F43" s="332">
        <v>4</v>
      </c>
      <c r="G43" s="332">
        <v>88</v>
      </c>
      <c r="H43" s="332">
        <v>93</v>
      </c>
      <c r="I43" s="332">
        <v>78</v>
      </c>
      <c r="J43" s="332">
        <v>87</v>
      </c>
      <c r="K43" s="332">
        <v>59</v>
      </c>
      <c r="L43" s="471">
        <f t="shared" si="1"/>
        <v>409</v>
      </c>
      <c r="M43" s="712"/>
    </row>
    <row r="44" spans="1:17" ht="15" customHeight="1" x14ac:dyDescent="0.15">
      <c r="A44" s="679"/>
      <c r="B44" s="680"/>
      <c r="C44" s="681"/>
      <c r="D44" s="249">
        <v>30</v>
      </c>
      <c r="E44" s="109">
        <v>2</v>
      </c>
      <c r="F44" s="332">
        <v>2</v>
      </c>
      <c r="G44" s="332">
        <v>85</v>
      </c>
      <c r="H44" s="332">
        <v>78</v>
      </c>
      <c r="I44" s="332">
        <v>68</v>
      </c>
      <c r="J44" s="332">
        <v>79</v>
      </c>
      <c r="K44" s="332">
        <v>56</v>
      </c>
      <c r="L44" s="471">
        <f t="shared" si="1"/>
        <v>370</v>
      </c>
      <c r="M44" s="712"/>
    </row>
    <row r="45" spans="1:17" ht="15" customHeight="1" x14ac:dyDescent="0.15">
      <c r="A45" s="682"/>
      <c r="B45" s="683"/>
      <c r="C45" s="684"/>
      <c r="D45" s="120" t="s">
        <v>644</v>
      </c>
      <c r="E45" s="361">
        <v>2</v>
      </c>
      <c r="F45" s="362">
        <v>2</v>
      </c>
      <c r="G45" s="362">
        <v>85</v>
      </c>
      <c r="H45" s="362">
        <v>78</v>
      </c>
      <c r="I45" s="362">
        <v>69</v>
      </c>
      <c r="J45" s="362">
        <v>70</v>
      </c>
      <c r="K45" s="362">
        <v>57</v>
      </c>
      <c r="L45" s="471">
        <f t="shared" ref="L45" si="2">SUM(E45:K45)</f>
        <v>363</v>
      </c>
      <c r="M45" s="712"/>
      <c r="P45" s="33"/>
    </row>
    <row r="46" spans="1:17" ht="17.25" customHeight="1" thickBot="1" x14ac:dyDescent="0.2">
      <c r="A46" s="691" t="s">
        <v>71</v>
      </c>
      <c r="B46" s="692"/>
      <c r="C46" s="692"/>
      <c r="D46" s="695"/>
      <c r="E46" s="101" t="s">
        <v>72</v>
      </c>
      <c r="F46" s="101" t="s">
        <v>72</v>
      </c>
      <c r="G46" s="101" t="s">
        <v>73</v>
      </c>
      <c r="H46" s="212" t="s">
        <v>571</v>
      </c>
      <c r="I46" s="689" t="s">
        <v>417</v>
      </c>
      <c r="J46" s="698" t="s">
        <v>622</v>
      </c>
      <c r="K46" s="699"/>
      <c r="L46" s="687" t="s">
        <v>74</v>
      </c>
      <c r="M46" s="688"/>
    </row>
    <row r="47" spans="1:17" ht="17.25" customHeight="1" thickBot="1" x14ac:dyDescent="0.2">
      <c r="A47" s="691"/>
      <c r="B47" s="692"/>
      <c r="C47" s="692"/>
      <c r="D47" s="695"/>
      <c r="E47" s="102" t="s">
        <v>75</v>
      </c>
      <c r="F47" s="103" t="s">
        <v>76</v>
      </c>
      <c r="G47" s="103" t="s">
        <v>77</v>
      </c>
      <c r="H47" s="213" t="s">
        <v>572</v>
      </c>
      <c r="I47" s="690"/>
      <c r="J47" s="700"/>
      <c r="K47" s="701"/>
      <c r="L47" s="687"/>
      <c r="M47" s="688"/>
    </row>
    <row r="48" spans="1:17" ht="17.25" customHeight="1" thickBot="1" x14ac:dyDescent="0.2">
      <c r="A48" s="691"/>
      <c r="B48" s="692"/>
      <c r="C48" s="692"/>
      <c r="D48" s="198" t="s">
        <v>564</v>
      </c>
      <c r="E48" s="201">
        <v>259</v>
      </c>
      <c r="F48" s="202">
        <v>198</v>
      </c>
      <c r="G48" s="202">
        <v>10</v>
      </c>
      <c r="H48" s="89">
        <v>0</v>
      </c>
      <c r="I48" s="203">
        <v>467</v>
      </c>
      <c r="J48" s="704">
        <v>15.5</v>
      </c>
      <c r="K48" s="704"/>
      <c r="L48" s="705">
        <v>94.8</v>
      </c>
      <c r="M48" s="706"/>
    </row>
    <row r="49" spans="1:13" ht="15" customHeight="1" thickBot="1" x14ac:dyDescent="0.2">
      <c r="A49" s="691"/>
      <c r="B49" s="692"/>
      <c r="C49" s="692"/>
      <c r="D49" s="199">
        <v>29</v>
      </c>
      <c r="E49" s="345">
        <v>268</v>
      </c>
      <c r="F49" s="230">
        <v>206</v>
      </c>
      <c r="G49" s="230">
        <v>17</v>
      </c>
      <c r="H49" s="230">
        <v>0</v>
      </c>
      <c r="I49" s="230">
        <v>491</v>
      </c>
      <c r="J49" s="702">
        <v>15.4</v>
      </c>
      <c r="K49" s="702"/>
      <c r="L49" s="685">
        <v>93.3</v>
      </c>
      <c r="M49" s="686"/>
    </row>
    <row r="50" spans="1:13" ht="15" customHeight="1" thickBot="1" x14ac:dyDescent="0.2">
      <c r="A50" s="691"/>
      <c r="B50" s="692"/>
      <c r="C50" s="692"/>
      <c r="D50" s="200">
        <v>30</v>
      </c>
      <c r="E50" s="345">
        <v>257</v>
      </c>
      <c r="F50" s="230">
        <v>178</v>
      </c>
      <c r="G50" s="230">
        <v>15</v>
      </c>
      <c r="H50" s="230">
        <v>30</v>
      </c>
      <c r="I50" s="230">
        <v>479</v>
      </c>
      <c r="J50" s="702">
        <v>14.5</v>
      </c>
      <c r="K50" s="702"/>
      <c r="L50" s="685">
        <f>+(L40+L44+I50)/L31*100</f>
        <v>93.487789605510329</v>
      </c>
      <c r="M50" s="686"/>
    </row>
    <row r="51" spans="1:13" ht="15" customHeight="1" thickBot="1" x14ac:dyDescent="0.2">
      <c r="A51" s="693"/>
      <c r="B51" s="694"/>
      <c r="C51" s="694"/>
      <c r="D51" s="246" t="s">
        <v>642</v>
      </c>
      <c r="E51" s="347">
        <v>258</v>
      </c>
      <c r="F51" s="363">
        <v>181</v>
      </c>
      <c r="G51" s="363">
        <v>10</v>
      </c>
      <c r="H51" s="363">
        <v>28</v>
      </c>
      <c r="I51" s="363">
        <v>475</v>
      </c>
      <c r="J51" s="703">
        <v>14.7</v>
      </c>
      <c r="K51" s="703"/>
      <c r="L51" s="696">
        <f>+(L41+L45+I51)/L32*100</f>
        <v>91.689088191330342</v>
      </c>
      <c r="M51" s="697"/>
    </row>
    <row r="52" spans="1:13" ht="15" customHeight="1" x14ac:dyDescent="0.15">
      <c r="A52" s="33" t="s">
        <v>623</v>
      </c>
      <c r="B52" s="33"/>
      <c r="C52" s="33"/>
      <c r="D52" s="33"/>
      <c r="E52" s="33"/>
      <c r="F52" s="33"/>
      <c r="G52" s="33"/>
      <c r="H52" s="33"/>
      <c r="I52" s="33"/>
      <c r="J52" s="33"/>
      <c r="L52" s="33"/>
      <c r="M52" s="174" t="s">
        <v>520</v>
      </c>
    </row>
    <row r="53" spans="1:13" ht="17.100000000000001" customHeight="1" x14ac:dyDescent="0.15">
      <c r="A53" s="8" t="s">
        <v>624</v>
      </c>
    </row>
    <row r="54" spans="1:13" ht="17.100000000000001" customHeight="1" x14ac:dyDescent="0.15">
      <c r="A54" s="17" t="s">
        <v>637</v>
      </c>
    </row>
    <row r="56" spans="1:13" ht="17.100000000000001" customHeight="1" x14ac:dyDescent="0.15">
      <c r="D56" s="17" t="s">
        <v>78</v>
      </c>
    </row>
  </sheetData>
  <sheetProtection sheet="1" selectLockedCells="1" selectUnlockedCells="1"/>
  <mergeCells count="70">
    <mergeCell ref="A4:M4"/>
    <mergeCell ref="H10:I10"/>
    <mergeCell ref="J10:K10"/>
    <mergeCell ref="B10:G10"/>
    <mergeCell ref="L8:M8"/>
    <mergeCell ref="L9:M9"/>
    <mergeCell ref="L10:M10"/>
    <mergeCell ref="L7:M7"/>
    <mergeCell ref="L12:M12"/>
    <mergeCell ref="A7:G7"/>
    <mergeCell ref="H7:I7"/>
    <mergeCell ref="J7:K7"/>
    <mergeCell ref="B11:G11"/>
    <mergeCell ref="A8:A11"/>
    <mergeCell ref="J12:K12"/>
    <mergeCell ref="B8:G8"/>
    <mergeCell ref="H8:I8"/>
    <mergeCell ref="J8:K8"/>
    <mergeCell ref="A12:G12"/>
    <mergeCell ref="H9:I9"/>
    <mergeCell ref="J9:K9"/>
    <mergeCell ref="B9:G9"/>
    <mergeCell ref="H12:I12"/>
    <mergeCell ref="H11:I11"/>
    <mergeCell ref="J11:K11"/>
    <mergeCell ref="L30:M30"/>
    <mergeCell ref="L32:M32"/>
    <mergeCell ref="L31:M31"/>
    <mergeCell ref="K25:M25"/>
    <mergeCell ref="A23:M23"/>
    <mergeCell ref="H16:I16"/>
    <mergeCell ref="D27:D28"/>
    <mergeCell ref="A26:A28"/>
    <mergeCell ref="L27:M28"/>
    <mergeCell ref="B26:D26"/>
    <mergeCell ref="C27:C28"/>
    <mergeCell ref="B16:C16"/>
    <mergeCell ref="E26:M26"/>
    <mergeCell ref="L11:M11"/>
    <mergeCell ref="L16:M16"/>
    <mergeCell ref="D16:E16"/>
    <mergeCell ref="F16:G16"/>
    <mergeCell ref="J16:K16"/>
    <mergeCell ref="L41:M41"/>
    <mergeCell ref="L45:M45"/>
    <mergeCell ref="L29:M29"/>
    <mergeCell ref="L42:M42"/>
    <mergeCell ref="L38:M38"/>
    <mergeCell ref="L43:M43"/>
    <mergeCell ref="K35:M35"/>
    <mergeCell ref="A36:D37"/>
    <mergeCell ref="L36:M37"/>
    <mergeCell ref="L44:M44"/>
    <mergeCell ref="L40:M40"/>
    <mergeCell ref="L39:M39"/>
    <mergeCell ref="A38:C41"/>
    <mergeCell ref="A42:C45"/>
    <mergeCell ref="L49:M49"/>
    <mergeCell ref="L46:M47"/>
    <mergeCell ref="I46:I47"/>
    <mergeCell ref="A46:C51"/>
    <mergeCell ref="D46:D47"/>
    <mergeCell ref="L51:M51"/>
    <mergeCell ref="L50:M50"/>
    <mergeCell ref="J46:K47"/>
    <mergeCell ref="J49:K49"/>
    <mergeCell ref="J50:K50"/>
    <mergeCell ref="J51:K51"/>
    <mergeCell ref="J48:K48"/>
    <mergeCell ref="L48:M48"/>
  </mergeCells>
  <phoneticPr fontId="20"/>
  <printOptions horizontalCentered="1"/>
  <pageMargins left="0.59055118110236227" right="0.59055118110236227" top="0.59055118110236227" bottom="0.59055118110236227" header="0.39370078740157483" footer="0.39370078740157483"/>
  <pageSetup paperSize="9" scale="96" firstPageNumber="115" orientation="portrait" useFirstPageNumber="1" verticalDpi="300" r:id="rId1"/>
  <headerFooter scaleWithDoc="0" alignWithMargins="0">
    <oddHeader>&amp;R社会・福祉</oddHeader>
    <oddFooter>&amp;C&amp;12&amp;A</oddFooter>
  </headerFooter>
  <colBreaks count="3" manualBreakCount="3">
    <brk id="13" max="1048575" man="1"/>
    <brk id="159" max="1048575" man="1"/>
    <brk id="200" max="1048575" man="1"/>
  </colBreaks>
  <ignoredErrors>
    <ignoredError sqref="E37:K37 E28:K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X63"/>
  <sheetViews>
    <sheetView view="pageBreakPreview" zoomScaleNormal="100" zoomScaleSheetLayoutView="100" workbookViewId="0">
      <selection activeCell="I20" sqref="I20:K20"/>
    </sheetView>
  </sheetViews>
  <sheetFormatPr defaultColWidth="6.28515625" defaultRowHeight="17.100000000000001" customHeight="1" x14ac:dyDescent="0.15"/>
  <cols>
    <col min="1" max="2" width="5.85546875" style="5" customWidth="1"/>
    <col min="3" max="5" width="5.7109375" style="5" customWidth="1"/>
    <col min="6" max="17" width="6" style="5" customWidth="1"/>
    <col min="18" max="16384" width="6.28515625" style="5"/>
  </cols>
  <sheetData>
    <row r="1" spans="1:23" ht="5.0999999999999996" customHeight="1" x14ac:dyDescent="0.15">
      <c r="B1" s="14"/>
      <c r="C1" s="14"/>
      <c r="D1" s="14"/>
      <c r="E1" s="14"/>
      <c r="F1" s="14"/>
      <c r="G1" s="14"/>
      <c r="H1" s="14"/>
      <c r="I1" s="14"/>
      <c r="J1" s="14"/>
      <c r="K1" s="14"/>
      <c r="L1" s="14"/>
      <c r="M1" s="14"/>
      <c r="N1" s="14"/>
      <c r="O1" s="14"/>
      <c r="P1" s="14"/>
      <c r="Q1" s="14"/>
    </row>
    <row r="2" spans="1:23" ht="17.100000000000001" customHeight="1" x14ac:dyDescent="0.15">
      <c r="A2" s="5" t="s">
        <v>79</v>
      </c>
      <c r="B2" s="14"/>
      <c r="C2" s="14"/>
      <c r="D2" s="14"/>
      <c r="E2" s="14"/>
      <c r="F2" s="14"/>
      <c r="G2" s="14"/>
      <c r="H2" s="14"/>
      <c r="I2" s="14"/>
      <c r="J2" s="14"/>
      <c r="K2" s="14"/>
      <c r="L2" s="14"/>
      <c r="M2" s="14"/>
      <c r="N2" s="14"/>
      <c r="O2" s="14"/>
      <c r="P2" s="14"/>
      <c r="Q2" s="14"/>
    </row>
    <row r="3" spans="1:23" ht="15" customHeight="1" x14ac:dyDescent="0.15">
      <c r="A3" s="5" t="s">
        <v>80</v>
      </c>
      <c r="I3" s="289"/>
    </row>
    <row r="4" spans="1:23" ht="15" customHeight="1" x14ac:dyDescent="0.15">
      <c r="A4" s="5" t="s">
        <v>646</v>
      </c>
      <c r="B4" s="130"/>
      <c r="C4" s="130"/>
      <c r="D4" s="130"/>
      <c r="E4" s="130"/>
      <c r="F4" s="130"/>
      <c r="G4" s="130"/>
      <c r="H4" s="130"/>
      <c r="I4" s="130"/>
      <c r="J4" s="130"/>
      <c r="K4" s="130"/>
      <c r="R4" s="342"/>
    </row>
    <row r="5" spans="1:23" ht="15" customHeight="1" thickBot="1" x14ac:dyDescent="0.2">
      <c r="A5" s="5" t="s">
        <v>81</v>
      </c>
      <c r="D5" s="6"/>
      <c r="E5" s="6"/>
      <c r="F5" s="6"/>
      <c r="I5" s="342"/>
      <c r="Q5" s="327" t="s">
        <v>82</v>
      </c>
    </row>
    <row r="6" spans="1:23" ht="15" customHeight="1" thickBot="1" x14ac:dyDescent="0.2">
      <c r="A6" s="889" t="s">
        <v>83</v>
      </c>
      <c r="B6" s="890"/>
      <c r="C6" s="847" t="s">
        <v>645</v>
      </c>
      <c r="D6" s="847"/>
      <c r="E6" s="847"/>
      <c r="F6" s="865">
        <v>28</v>
      </c>
      <c r="G6" s="866"/>
      <c r="H6" s="867"/>
      <c r="I6" s="865">
        <v>29</v>
      </c>
      <c r="J6" s="866"/>
      <c r="K6" s="867"/>
      <c r="L6" s="865">
        <v>30</v>
      </c>
      <c r="M6" s="866"/>
      <c r="N6" s="867"/>
      <c r="O6" s="891" t="s">
        <v>690</v>
      </c>
      <c r="P6" s="891"/>
      <c r="Q6" s="892"/>
    </row>
    <row r="7" spans="1:23" ht="15" customHeight="1" thickBot="1" x14ac:dyDescent="0.2">
      <c r="A7" s="889"/>
      <c r="B7" s="890"/>
      <c r="C7" s="893" t="s">
        <v>84</v>
      </c>
      <c r="D7" s="893"/>
      <c r="E7" s="893"/>
      <c r="F7" s="860" t="s">
        <v>54</v>
      </c>
      <c r="G7" s="812"/>
      <c r="H7" s="813"/>
      <c r="I7" s="860" t="s">
        <v>54</v>
      </c>
      <c r="J7" s="812"/>
      <c r="K7" s="813"/>
      <c r="L7" s="860" t="s">
        <v>54</v>
      </c>
      <c r="M7" s="812"/>
      <c r="N7" s="861"/>
      <c r="O7" s="862" t="s">
        <v>54</v>
      </c>
      <c r="P7" s="863"/>
      <c r="Q7" s="864"/>
    </row>
    <row r="8" spans="1:23" ht="15" customHeight="1" x14ac:dyDescent="0.15">
      <c r="A8" s="889"/>
      <c r="B8" s="890"/>
      <c r="C8" s="837" t="s">
        <v>85</v>
      </c>
      <c r="D8" s="837"/>
      <c r="E8" s="837"/>
      <c r="F8" s="801" t="s">
        <v>86</v>
      </c>
      <c r="G8" s="802"/>
      <c r="H8" s="816"/>
      <c r="I8" s="801" t="s">
        <v>86</v>
      </c>
      <c r="J8" s="802"/>
      <c r="K8" s="816"/>
      <c r="L8" s="801" t="s">
        <v>86</v>
      </c>
      <c r="M8" s="802"/>
      <c r="N8" s="803"/>
      <c r="O8" s="880" t="s">
        <v>86</v>
      </c>
      <c r="P8" s="881"/>
      <c r="Q8" s="882"/>
      <c r="S8" s="8"/>
      <c r="T8" s="8"/>
      <c r="U8" s="8"/>
      <c r="V8" s="8"/>
      <c r="W8" s="8"/>
    </row>
    <row r="9" spans="1:23" s="15" customFormat="1" ht="15" customHeight="1" x14ac:dyDescent="0.15">
      <c r="A9" s="887" t="s">
        <v>16</v>
      </c>
      <c r="B9" s="813"/>
      <c r="C9" s="873"/>
      <c r="D9" s="874"/>
      <c r="E9" s="875"/>
      <c r="F9" s="886">
        <f t="shared" ref="F9" si="0">F11+F13+F15+F17+F19+F21+F23+F25+F27+F29+F31+F33</f>
        <v>20118</v>
      </c>
      <c r="G9" s="883"/>
      <c r="H9" s="883"/>
      <c r="I9" s="883">
        <f t="shared" ref="I9" si="1">I11+I13+I15+I17+I19+I21+I23+I25+I27+I29+I31+I33</f>
        <v>21239</v>
      </c>
      <c r="J9" s="883"/>
      <c r="K9" s="883"/>
      <c r="L9" s="883">
        <f>L11+L13+L15+L17+L19+L21+L23+L25+L27+L29+L31+L33</f>
        <v>21987</v>
      </c>
      <c r="M9" s="883"/>
      <c r="N9" s="883"/>
      <c r="O9" s="884">
        <f>O11+O13+O15+O17+O19+O21+O23+O25+O27+O29+O31+O33</f>
        <v>22755</v>
      </c>
      <c r="P9" s="884"/>
      <c r="Q9" s="885"/>
      <c r="S9" s="8"/>
      <c r="T9" s="8"/>
      <c r="U9" s="8"/>
      <c r="V9" s="8"/>
      <c r="W9" s="8"/>
    </row>
    <row r="10" spans="1:23" s="16" customFormat="1" ht="15" customHeight="1" x14ac:dyDescent="0.15">
      <c r="A10" s="888"/>
      <c r="B10" s="796"/>
      <c r="C10" s="876"/>
      <c r="D10" s="877"/>
      <c r="E10" s="878"/>
      <c r="F10" s="879">
        <f t="shared" ref="F10" si="2">F12+F14+F16+F18+F20+F22+F24+F26+F28+F30+F32+F34</f>
        <v>100</v>
      </c>
      <c r="G10" s="869"/>
      <c r="H10" s="869"/>
      <c r="I10" s="869">
        <f t="shared" ref="I10" si="3">I12+I14+I16+I18+I20+I22+I24+I26+I28+I30+I32+I34</f>
        <v>100</v>
      </c>
      <c r="J10" s="869"/>
      <c r="K10" s="869"/>
      <c r="L10" s="869">
        <f>L12+L14+L16+L18+L20+L22+L24+L26+L28+L30+L32+L34</f>
        <v>100</v>
      </c>
      <c r="M10" s="869"/>
      <c r="N10" s="869"/>
      <c r="O10" s="871">
        <f>O12+O14+O16+O18+O20+O22+O24+O26+O28+O30+O32+O34</f>
        <v>100</v>
      </c>
      <c r="P10" s="871"/>
      <c r="Q10" s="872"/>
    </row>
    <row r="11" spans="1:23" s="15" customFormat="1" ht="14.45" customHeight="1" x14ac:dyDescent="0.15">
      <c r="A11" s="894" t="s">
        <v>87</v>
      </c>
      <c r="B11" s="481"/>
      <c r="C11" s="488">
        <v>30400</v>
      </c>
      <c r="D11" s="479"/>
      <c r="E11" s="797"/>
      <c r="F11" s="488">
        <v>5019</v>
      </c>
      <c r="G11" s="479"/>
      <c r="H11" s="479"/>
      <c r="I11" s="479">
        <v>5216</v>
      </c>
      <c r="J11" s="479"/>
      <c r="K11" s="479"/>
      <c r="L11" s="479">
        <v>5351</v>
      </c>
      <c r="M11" s="479"/>
      <c r="N11" s="479"/>
      <c r="O11" s="479">
        <v>5465</v>
      </c>
      <c r="P11" s="479"/>
      <c r="Q11" s="870"/>
    </row>
    <row r="12" spans="1:23" s="16" customFormat="1" ht="14.45" customHeight="1" x14ac:dyDescent="0.15">
      <c r="A12" s="888"/>
      <c r="B12" s="796"/>
      <c r="C12" s="798"/>
      <c r="D12" s="791"/>
      <c r="E12" s="799"/>
      <c r="F12" s="804">
        <f t="shared" ref="F12" si="4">F11/F$9*100</f>
        <v>24.947807933194156</v>
      </c>
      <c r="G12" s="804"/>
      <c r="H12" s="804"/>
      <c r="I12" s="804">
        <f t="shared" ref="I12" si="5">I11/I$9*100</f>
        <v>24.558595037431139</v>
      </c>
      <c r="J12" s="804"/>
      <c r="K12" s="804"/>
      <c r="L12" s="804">
        <f>L11/L$9*100</f>
        <v>24.337108291263018</v>
      </c>
      <c r="M12" s="804"/>
      <c r="N12" s="804"/>
      <c r="O12" s="850">
        <f>O11/$O$9*100</f>
        <v>24.016699626455722</v>
      </c>
      <c r="P12" s="850"/>
      <c r="Q12" s="868"/>
    </row>
    <row r="13" spans="1:23" s="15" customFormat="1" ht="14.45" customHeight="1" x14ac:dyDescent="0.15">
      <c r="A13" s="543" t="s">
        <v>88</v>
      </c>
      <c r="B13" s="544"/>
      <c r="C13" s="488">
        <v>41000</v>
      </c>
      <c r="D13" s="479"/>
      <c r="E13" s="797"/>
      <c r="F13" s="488">
        <v>1322</v>
      </c>
      <c r="G13" s="479"/>
      <c r="H13" s="479"/>
      <c r="I13" s="479">
        <v>1414</v>
      </c>
      <c r="J13" s="479"/>
      <c r="K13" s="479"/>
      <c r="L13" s="479">
        <v>1452</v>
      </c>
      <c r="M13" s="479"/>
      <c r="N13" s="479"/>
      <c r="O13" s="788">
        <v>1527</v>
      </c>
      <c r="P13" s="788"/>
      <c r="Q13" s="857"/>
    </row>
    <row r="14" spans="1:23" s="16" customFormat="1" ht="14.45" customHeight="1" x14ac:dyDescent="0.15">
      <c r="A14" s="785"/>
      <c r="B14" s="796"/>
      <c r="C14" s="798"/>
      <c r="D14" s="791"/>
      <c r="E14" s="799"/>
      <c r="F14" s="804">
        <f t="shared" ref="F14" si="6">F13/F$9*100</f>
        <v>6.5712297445074066</v>
      </c>
      <c r="G14" s="804"/>
      <c r="H14" s="804"/>
      <c r="I14" s="804">
        <f t="shared" ref="I14" si="7">I13/I$9*100</f>
        <v>6.6575639154385797</v>
      </c>
      <c r="J14" s="804"/>
      <c r="K14" s="804"/>
      <c r="L14" s="804">
        <f>L13/L$9*100</f>
        <v>6.6039023059080364</v>
      </c>
      <c r="M14" s="804"/>
      <c r="N14" s="804"/>
      <c r="O14" s="850">
        <f>O13/$O$9*100</f>
        <v>6.7106130520764671</v>
      </c>
      <c r="P14" s="850"/>
      <c r="Q14" s="851"/>
      <c r="U14" s="190"/>
    </row>
    <row r="15" spans="1:23" s="15" customFormat="1" ht="14.45" customHeight="1" x14ac:dyDescent="0.15">
      <c r="A15" s="543" t="s">
        <v>89</v>
      </c>
      <c r="B15" s="544"/>
      <c r="C15" s="488">
        <v>58800</v>
      </c>
      <c r="D15" s="479"/>
      <c r="E15" s="797"/>
      <c r="F15" s="488">
        <v>1181</v>
      </c>
      <c r="G15" s="479"/>
      <c r="H15" s="479"/>
      <c r="I15" s="479">
        <v>1278</v>
      </c>
      <c r="J15" s="479"/>
      <c r="K15" s="479"/>
      <c r="L15" s="479">
        <v>1329</v>
      </c>
      <c r="M15" s="479"/>
      <c r="N15" s="479"/>
      <c r="O15" s="783">
        <v>1325</v>
      </c>
      <c r="P15" s="783"/>
      <c r="Q15" s="895"/>
    </row>
    <row r="16" spans="1:23" s="16" customFormat="1" ht="14.45" customHeight="1" x14ac:dyDescent="0.15">
      <c r="A16" s="785"/>
      <c r="B16" s="796"/>
      <c r="C16" s="798"/>
      <c r="D16" s="791"/>
      <c r="E16" s="799"/>
      <c r="F16" s="804">
        <f t="shared" ref="F16" si="8">F15/F$9*100</f>
        <v>5.8703648474003378</v>
      </c>
      <c r="G16" s="804"/>
      <c r="H16" s="804"/>
      <c r="I16" s="804">
        <f t="shared" ref="I16" si="9">I15/I$9*100</f>
        <v>6.017232449738688</v>
      </c>
      <c r="J16" s="804"/>
      <c r="K16" s="804"/>
      <c r="L16" s="804">
        <f>L15/L$9*100</f>
        <v>6.0444808295811159</v>
      </c>
      <c r="M16" s="804"/>
      <c r="N16" s="804"/>
      <c r="O16" s="850">
        <f>O15/$O$9*100</f>
        <v>5.8228960667985064</v>
      </c>
      <c r="P16" s="850"/>
      <c r="Q16" s="851"/>
    </row>
    <row r="17" spans="1:24" s="15" customFormat="1" ht="14.45" customHeight="1" x14ac:dyDescent="0.15">
      <c r="A17" s="543" t="s">
        <v>90</v>
      </c>
      <c r="B17" s="544"/>
      <c r="C17" s="488">
        <v>73100</v>
      </c>
      <c r="D17" s="479"/>
      <c r="E17" s="797"/>
      <c r="F17" s="488">
        <v>2896</v>
      </c>
      <c r="G17" s="479"/>
      <c r="H17" s="479"/>
      <c r="I17" s="479">
        <v>2964</v>
      </c>
      <c r="J17" s="479"/>
      <c r="K17" s="479"/>
      <c r="L17" s="479">
        <v>2980</v>
      </c>
      <c r="M17" s="479"/>
      <c r="N17" s="479"/>
      <c r="O17" s="788">
        <v>3012</v>
      </c>
      <c r="P17" s="788"/>
      <c r="Q17" s="857"/>
    </row>
    <row r="18" spans="1:24" s="16" customFormat="1" ht="14.45" customHeight="1" x14ac:dyDescent="0.15">
      <c r="A18" s="785"/>
      <c r="B18" s="796"/>
      <c r="C18" s="798"/>
      <c r="D18" s="791"/>
      <c r="E18" s="799"/>
      <c r="F18" s="804">
        <f t="shared" ref="F18" si="10">F17/F$9*100</f>
        <v>14.395069092355106</v>
      </c>
      <c r="G18" s="804"/>
      <c r="H18" s="804"/>
      <c r="I18" s="804">
        <f t="shared" ref="I18" si="11">I17/I$9*100</f>
        <v>13.955459296577052</v>
      </c>
      <c r="J18" s="804"/>
      <c r="K18" s="804"/>
      <c r="L18" s="804">
        <f>L17/L$9*100</f>
        <v>13.553463410196933</v>
      </c>
      <c r="M18" s="804"/>
      <c r="N18" s="804"/>
      <c r="O18" s="850">
        <f>O17/$O$9*100</f>
        <v>13.236651285431773</v>
      </c>
      <c r="P18" s="850"/>
      <c r="Q18" s="851"/>
    </row>
    <row r="19" spans="1:24" s="15" customFormat="1" ht="14.45" customHeight="1" x14ac:dyDescent="0.15">
      <c r="A19" s="543" t="s">
        <v>91</v>
      </c>
      <c r="B19" s="544"/>
      <c r="C19" s="822">
        <v>81200</v>
      </c>
      <c r="D19" s="788"/>
      <c r="E19" s="823"/>
      <c r="F19" s="822">
        <v>1928</v>
      </c>
      <c r="G19" s="788"/>
      <c r="H19" s="788"/>
      <c r="I19" s="788">
        <v>1996</v>
      </c>
      <c r="J19" s="788"/>
      <c r="K19" s="788"/>
      <c r="L19" s="788">
        <v>1998</v>
      </c>
      <c r="M19" s="788"/>
      <c r="N19" s="788"/>
      <c r="O19" s="788">
        <v>2054</v>
      </c>
      <c r="P19" s="788"/>
      <c r="Q19" s="857"/>
    </row>
    <row r="20" spans="1:24" s="16" customFormat="1" ht="14.45" customHeight="1" x14ac:dyDescent="0.15">
      <c r="A20" s="785"/>
      <c r="B20" s="796"/>
      <c r="C20" s="798"/>
      <c r="D20" s="791"/>
      <c r="E20" s="799"/>
      <c r="F20" s="804">
        <f t="shared" ref="F20" si="12">F19/F$9*100</f>
        <v>9.5834576001590612</v>
      </c>
      <c r="G20" s="804"/>
      <c r="H20" s="804"/>
      <c r="I20" s="804">
        <f t="shared" ref="I20" si="13">I19/I$9*100</f>
        <v>9.3978059230660573</v>
      </c>
      <c r="J20" s="804"/>
      <c r="K20" s="804"/>
      <c r="L20" s="804">
        <f>L19/L$9*100</f>
        <v>9.0871878837494879</v>
      </c>
      <c r="M20" s="804"/>
      <c r="N20" s="804"/>
      <c r="O20" s="850">
        <f>O19/$O$9*100</f>
        <v>9.0265875631729298</v>
      </c>
      <c r="P20" s="850"/>
      <c r="Q20" s="851"/>
    </row>
    <row r="21" spans="1:24" s="15" customFormat="1" ht="14.45" customHeight="1" x14ac:dyDescent="0.15">
      <c r="A21" s="896" t="s">
        <v>92</v>
      </c>
      <c r="B21" s="897"/>
      <c r="C21" s="488">
        <v>97400</v>
      </c>
      <c r="D21" s="479"/>
      <c r="E21" s="797"/>
      <c r="F21" s="488">
        <v>2857</v>
      </c>
      <c r="G21" s="479"/>
      <c r="H21" s="479"/>
      <c r="I21" s="479">
        <v>3070</v>
      </c>
      <c r="J21" s="479"/>
      <c r="K21" s="479"/>
      <c r="L21" s="479">
        <v>3292</v>
      </c>
      <c r="M21" s="479"/>
      <c r="N21" s="479"/>
      <c r="O21" s="788">
        <v>3490</v>
      </c>
      <c r="P21" s="788"/>
      <c r="Q21" s="857"/>
    </row>
    <row r="22" spans="1:24" s="16" customFormat="1" ht="14.45" customHeight="1" x14ac:dyDescent="0.15">
      <c r="A22" s="898"/>
      <c r="B22" s="899"/>
      <c r="C22" s="798"/>
      <c r="D22" s="791"/>
      <c r="E22" s="799"/>
      <c r="F22" s="804">
        <f t="shared" ref="F22" si="14">F21/F$9*100</f>
        <v>14.201212844219107</v>
      </c>
      <c r="G22" s="804"/>
      <c r="H22" s="804"/>
      <c r="I22" s="804">
        <f t="shared" ref="I22" si="15">I21/I$9*100</f>
        <v>14.45454117425491</v>
      </c>
      <c r="J22" s="804"/>
      <c r="K22" s="804"/>
      <c r="L22" s="804">
        <f>L21/L$9*100</f>
        <v>14.97248374039205</v>
      </c>
      <c r="M22" s="804"/>
      <c r="N22" s="804"/>
      <c r="O22" s="850">
        <f>O21/$O$9*100</f>
        <v>15.337288508020217</v>
      </c>
      <c r="P22" s="850"/>
      <c r="Q22" s="851"/>
    </row>
    <row r="23" spans="1:24" s="15" customFormat="1" ht="14.45" customHeight="1" x14ac:dyDescent="0.15">
      <c r="A23" s="896" t="s">
        <v>93</v>
      </c>
      <c r="B23" s="897"/>
      <c r="C23" s="488">
        <v>105600</v>
      </c>
      <c r="D23" s="479"/>
      <c r="E23" s="797"/>
      <c r="F23" s="488">
        <v>2119</v>
      </c>
      <c r="G23" s="479"/>
      <c r="H23" s="479"/>
      <c r="I23" s="479">
        <v>2305</v>
      </c>
      <c r="J23" s="479"/>
      <c r="K23" s="479"/>
      <c r="L23" s="479">
        <v>2621</v>
      </c>
      <c r="M23" s="479"/>
      <c r="N23" s="479"/>
      <c r="O23" s="788">
        <v>2717</v>
      </c>
      <c r="P23" s="788"/>
      <c r="Q23" s="857"/>
    </row>
    <row r="24" spans="1:24" s="16" customFormat="1" ht="14.45" customHeight="1" x14ac:dyDescent="0.15">
      <c r="A24" s="898"/>
      <c r="B24" s="899"/>
      <c r="C24" s="798"/>
      <c r="D24" s="791"/>
      <c r="E24" s="799"/>
      <c r="F24" s="804">
        <f t="shared" ref="F24" si="16">F23/F$9*100</f>
        <v>10.532856148722537</v>
      </c>
      <c r="G24" s="804"/>
      <c r="H24" s="804"/>
      <c r="I24" s="804">
        <f t="shared" ref="I24" si="17">I23/I$9*100</f>
        <v>10.852676679693017</v>
      </c>
      <c r="J24" s="804"/>
      <c r="K24" s="804"/>
      <c r="L24" s="804">
        <f>L23/L$9*100</f>
        <v>11.92068040205576</v>
      </c>
      <c r="M24" s="804"/>
      <c r="N24" s="804"/>
      <c r="O24" s="850">
        <f>O23/$O$9*100</f>
        <v>11.940232915842671</v>
      </c>
      <c r="P24" s="850"/>
      <c r="Q24" s="851"/>
    </row>
    <row r="25" spans="1:24" s="15" customFormat="1" ht="14.45" customHeight="1" x14ac:dyDescent="0.15">
      <c r="A25" s="543" t="s">
        <v>94</v>
      </c>
      <c r="B25" s="544"/>
      <c r="C25" s="822">
        <v>127500</v>
      </c>
      <c r="D25" s="788"/>
      <c r="E25" s="823"/>
      <c r="F25" s="822">
        <v>1106</v>
      </c>
      <c r="G25" s="788"/>
      <c r="H25" s="788"/>
      <c r="I25" s="788">
        <v>1211</v>
      </c>
      <c r="J25" s="788"/>
      <c r="K25" s="788"/>
      <c r="L25" s="788">
        <v>1152</v>
      </c>
      <c r="M25" s="788"/>
      <c r="N25" s="788"/>
      <c r="O25" s="788">
        <v>1262</v>
      </c>
      <c r="P25" s="788"/>
      <c r="Q25" s="857"/>
    </row>
    <row r="26" spans="1:24" s="16" customFormat="1" ht="14.45" customHeight="1" x14ac:dyDescent="0.15">
      <c r="A26" s="785"/>
      <c r="B26" s="796"/>
      <c r="C26" s="798"/>
      <c r="D26" s="791"/>
      <c r="E26" s="799"/>
      <c r="F26" s="804">
        <f t="shared" ref="F26" si="18">F25/F$9*100</f>
        <v>5.4975643702157271</v>
      </c>
      <c r="G26" s="804"/>
      <c r="H26" s="804"/>
      <c r="I26" s="804">
        <f t="shared" ref="I26" si="19">I25/I$9*100</f>
        <v>5.7017750364894768</v>
      </c>
      <c r="J26" s="804"/>
      <c r="K26" s="804"/>
      <c r="L26" s="804">
        <f>L25/L$9*100</f>
        <v>5.2394596807204259</v>
      </c>
      <c r="M26" s="804"/>
      <c r="N26" s="804"/>
      <c r="O26" s="850">
        <f>O25/$O$9*100</f>
        <v>5.5460338387167658</v>
      </c>
      <c r="P26" s="850"/>
      <c r="Q26" s="851"/>
    </row>
    <row r="27" spans="1:24" s="15" customFormat="1" ht="14.45" customHeight="1" x14ac:dyDescent="0.15">
      <c r="A27" s="543" t="s">
        <v>95</v>
      </c>
      <c r="B27" s="544"/>
      <c r="C27" s="488">
        <v>134800</v>
      </c>
      <c r="D27" s="479"/>
      <c r="E27" s="797"/>
      <c r="F27" s="488">
        <v>556</v>
      </c>
      <c r="G27" s="479"/>
      <c r="H27" s="479"/>
      <c r="I27" s="479">
        <v>597</v>
      </c>
      <c r="J27" s="479"/>
      <c r="K27" s="479"/>
      <c r="L27" s="479">
        <v>531</v>
      </c>
      <c r="M27" s="479"/>
      <c r="N27" s="479"/>
      <c r="O27" s="479">
        <v>573</v>
      </c>
      <c r="P27" s="479"/>
      <c r="Q27" s="852"/>
    </row>
    <row r="28" spans="1:24" s="16" customFormat="1" ht="14.45" customHeight="1" x14ac:dyDescent="0.15">
      <c r="A28" s="785"/>
      <c r="B28" s="796"/>
      <c r="C28" s="798"/>
      <c r="D28" s="791"/>
      <c r="E28" s="799"/>
      <c r="F28" s="804">
        <f t="shared" ref="F28" si="20">F27/F$9*100</f>
        <v>2.7636942041952479</v>
      </c>
      <c r="G28" s="804"/>
      <c r="H28" s="804"/>
      <c r="I28" s="804">
        <f t="shared" ref="I28" si="21">I27/I$9*100</f>
        <v>2.810866801638495</v>
      </c>
      <c r="J28" s="804"/>
      <c r="K28" s="804"/>
      <c r="L28" s="804">
        <f>L27/L$9*100</f>
        <v>2.4150634465820713</v>
      </c>
      <c r="M28" s="804"/>
      <c r="N28" s="804"/>
      <c r="O28" s="850">
        <f>O27/$O$9*100</f>
        <v>2.5181278839815424</v>
      </c>
      <c r="P28" s="850"/>
      <c r="Q28" s="851"/>
    </row>
    <row r="29" spans="1:24" s="16" customFormat="1" ht="14.45" customHeight="1" x14ac:dyDescent="0.15">
      <c r="A29" s="543" t="s">
        <v>463</v>
      </c>
      <c r="B29" s="775"/>
      <c r="C29" s="787">
        <v>150200</v>
      </c>
      <c r="D29" s="788"/>
      <c r="E29" s="789"/>
      <c r="F29" s="783">
        <v>442</v>
      </c>
      <c r="G29" s="783"/>
      <c r="H29" s="783"/>
      <c r="I29" s="783">
        <v>467</v>
      </c>
      <c r="J29" s="783"/>
      <c r="K29" s="783"/>
      <c r="L29" s="783">
        <v>523</v>
      </c>
      <c r="M29" s="783"/>
      <c r="N29" s="783"/>
      <c r="O29" s="479">
        <v>517</v>
      </c>
      <c r="P29" s="479"/>
      <c r="Q29" s="852"/>
    </row>
    <row r="30" spans="1:24" s="16" customFormat="1" ht="14.45" customHeight="1" x14ac:dyDescent="0.15">
      <c r="A30" s="785"/>
      <c r="B30" s="786"/>
      <c r="C30" s="790"/>
      <c r="D30" s="791"/>
      <c r="E30" s="792"/>
      <c r="F30" s="804">
        <f t="shared" ref="F30" si="22">F29/F$9*100</f>
        <v>2.1970374788746394</v>
      </c>
      <c r="G30" s="804"/>
      <c r="H30" s="804"/>
      <c r="I30" s="804">
        <f t="shared" ref="I30" si="23">I29/I$9*100</f>
        <v>2.1987852535430106</v>
      </c>
      <c r="J30" s="804"/>
      <c r="K30" s="804"/>
      <c r="L30" s="804">
        <f>L29/L$9*100</f>
        <v>2.3786783099104016</v>
      </c>
      <c r="M30" s="804"/>
      <c r="N30" s="804"/>
      <c r="O30" s="850">
        <f>O29/$O$9*100</f>
        <v>2.2720281256866626</v>
      </c>
      <c r="P30" s="850"/>
      <c r="Q30" s="851"/>
      <c r="W30" s="190"/>
    </row>
    <row r="31" spans="1:24" s="16" customFormat="1" ht="14.45" customHeight="1" x14ac:dyDescent="0.15">
      <c r="A31" s="543" t="s">
        <v>464</v>
      </c>
      <c r="B31" s="775"/>
      <c r="C31" s="787">
        <v>162400</v>
      </c>
      <c r="D31" s="788"/>
      <c r="E31" s="789"/>
      <c r="F31" s="793">
        <v>213</v>
      </c>
      <c r="G31" s="793"/>
      <c r="H31" s="793"/>
      <c r="I31" s="793">
        <v>207</v>
      </c>
      <c r="J31" s="793"/>
      <c r="K31" s="793"/>
      <c r="L31" s="793">
        <v>236</v>
      </c>
      <c r="M31" s="793"/>
      <c r="N31" s="793"/>
      <c r="O31" s="788">
        <v>250</v>
      </c>
      <c r="P31" s="788"/>
      <c r="Q31" s="857"/>
      <c r="W31" s="190"/>
      <c r="X31" s="190"/>
    </row>
    <row r="32" spans="1:24" s="16" customFormat="1" ht="14.45" customHeight="1" x14ac:dyDescent="0.15">
      <c r="A32" s="785"/>
      <c r="B32" s="786"/>
      <c r="C32" s="790"/>
      <c r="D32" s="791"/>
      <c r="E32" s="792"/>
      <c r="F32" s="804">
        <f t="shared" ref="F32" si="24">F31/F$9*100</f>
        <v>1.0587533552042947</v>
      </c>
      <c r="G32" s="804"/>
      <c r="H32" s="804"/>
      <c r="I32" s="804">
        <f t="shared" ref="I32" si="25">I31/I$9*100</f>
        <v>0.97462215735204105</v>
      </c>
      <c r="J32" s="804"/>
      <c r="K32" s="804"/>
      <c r="L32" s="804">
        <f>L31/L$9*100</f>
        <v>1.0733615318142538</v>
      </c>
      <c r="M32" s="804"/>
      <c r="N32" s="804"/>
      <c r="O32" s="850">
        <f>O31/$O$9*100</f>
        <v>1.0986596352450011</v>
      </c>
      <c r="P32" s="850"/>
      <c r="Q32" s="851"/>
    </row>
    <row r="33" spans="1:17" s="16" customFormat="1" ht="14.45" customHeight="1" x14ac:dyDescent="0.15">
      <c r="A33" s="543" t="s">
        <v>465</v>
      </c>
      <c r="B33" s="775"/>
      <c r="C33" s="778">
        <v>178700</v>
      </c>
      <c r="D33" s="479"/>
      <c r="E33" s="479"/>
      <c r="F33" s="782">
        <v>479</v>
      </c>
      <c r="G33" s="783"/>
      <c r="H33" s="783"/>
      <c r="I33" s="783">
        <v>514</v>
      </c>
      <c r="J33" s="783"/>
      <c r="K33" s="783"/>
      <c r="L33" s="783">
        <v>522</v>
      </c>
      <c r="M33" s="783"/>
      <c r="N33" s="783"/>
      <c r="O33" s="479">
        <v>563</v>
      </c>
      <c r="P33" s="479"/>
      <c r="Q33" s="852"/>
    </row>
    <row r="34" spans="1:17" s="16" customFormat="1" ht="14.45" customHeight="1" thickBot="1" x14ac:dyDescent="0.2">
      <c r="A34" s="776"/>
      <c r="B34" s="777"/>
      <c r="C34" s="779"/>
      <c r="D34" s="780"/>
      <c r="E34" s="781"/>
      <c r="F34" s="784">
        <f t="shared" ref="F34" si="26">F33/F$9*100</f>
        <v>2.3809523809523809</v>
      </c>
      <c r="G34" s="784"/>
      <c r="H34" s="784"/>
      <c r="I34" s="784">
        <f t="shared" ref="I34" si="27">I33/I$9*100</f>
        <v>2.4200762747775317</v>
      </c>
      <c r="J34" s="784"/>
      <c r="K34" s="784"/>
      <c r="L34" s="784">
        <f>L33/L$9*100</f>
        <v>2.374130167826443</v>
      </c>
      <c r="M34" s="784"/>
      <c r="N34" s="784"/>
      <c r="O34" s="858">
        <f>O33/$O$9*100</f>
        <v>2.4741814985717427</v>
      </c>
      <c r="P34" s="858"/>
      <c r="Q34" s="859"/>
    </row>
    <row r="35" spans="1:17" ht="15" customHeight="1" x14ac:dyDescent="0.15">
      <c r="A35" s="5" t="s">
        <v>573</v>
      </c>
      <c r="F35" s="342"/>
      <c r="G35" s="342"/>
      <c r="H35" s="342"/>
      <c r="L35" s="342"/>
      <c r="M35" s="342"/>
      <c r="Q35" s="327" t="s">
        <v>520</v>
      </c>
    </row>
    <row r="36" spans="1:17" ht="15" customHeight="1" x14ac:dyDescent="0.15">
      <c r="B36" s="130"/>
      <c r="C36" s="130"/>
      <c r="D36" s="130"/>
      <c r="E36" s="130"/>
      <c r="F36" s="130"/>
      <c r="G36" s="130"/>
      <c r="H36" s="130"/>
      <c r="I36" s="130"/>
    </row>
    <row r="37" spans="1:17" ht="15" customHeight="1" thickBot="1" x14ac:dyDescent="0.2">
      <c r="A37" s="17" t="s">
        <v>96</v>
      </c>
      <c r="B37" s="18"/>
      <c r="C37" s="18"/>
      <c r="D37" s="18"/>
      <c r="E37" s="18"/>
      <c r="F37" s="18"/>
      <c r="G37" s="18"/>
      <c r="I37" s="8"/>
      <c r="J37" s="8"/>
      <c r="K37" s="8"/>
      <c r="L37" s="8"/>
      <c r="M37" s="8"/>
      <c r="N37" s="8"/>
      <c r="O37" s="8"/>
      <c r="P37" s="8"/>
      <c r="Q37" s="327" t="s">
        <v>97</v>
      </c>
    </row>
    <row r="38" spans="1:17" ht="15" customHeight="1" thickBot="1" x14ac:dyDescent="0.2">
      <c r="A38" s="522" t="s">
        <v>98</v>
      </c>
      <c r="B38" s="808"/>
      <c r="C38" s="808"/>
      <c r="D38" s="521" t="s">
        <v>418</v>
      </c>
      <c r="E38" s="521"/>
      <c r="F38" s="521"/>
      <c r="G38" s="521"/>
      <c r="H38" s="844" t="s">
        <v>100</v>
      </c>
      <c r="I38" s="844"/>
      <c r="J38" s="844"/>
      <c r="K38" s="844" t="s">
        <v>101</v>
      </c>
      <c r="L38" s="844"/>
      <c r="M38" s="844"/>
      <c r="N38" s="844" t="s">
        <v>102</v>
      </c>
      <c r="O38" s="844"/>
      <c r="P38" s="853" t="s">
        <v>103</v>
      </c>
      <c r="Q38" s="854"/>
    </row>
    <row r="39" spans="1:17" ht="15" customHeight="1" x14ac:dyDescent="0.15">
      <c r="A39" s="809"/>
      <c r="B39" s="810"/>
      <c r="C39" s="810"/>
      <c r="D39" s="846"/>
      <c r="E39" s="846"/>
      <c r="F39" s="847"/>
      <c r="G39" s="847"/>
      <c r="H39" s="845"/>
      <c r="I39" s="845"/>
      <c r="J39" s="845"/>
      <c r="K39" s="845"/>
      <c r="L39" s="845"/>
      <c r="M39" s="845"/>
      <c r="N39" s="845"/>
      <c r="O39" s="845"/>
      <c r="P39" s="855"/>
      <c r="Q39" s="856"/>
    </row>
    <row r="40" spans="1:17" ht="14.45" customHeight="1" x14ac:dyDescent="0.15">
      <c r="A40" s="811" t="s">
        <v>639</v>
      </c>
      <c r="B40" s="812"/>
      <c r="C40" s="813"/>
      <c r="D40" s="19"/>
      <c r="E40" s="19"/>
      <c r="F40" s="848" t="s">
        <v>104</v>
      </c>
      <c r="G40" s="849"/>
      <c r="H40" s="806">
        <v>1178584600</v>
      </c>
      <c r="I40" s="807"/>
      <c r="J40" s="807"/>
      <c r="K40" s="807">
        <v>1178584600</v>
      </c>
      <c r="L40" s="807"/>
      <c r="M40" s="807"/>
      <c r="N40" s="821">
        <v>100</v>
      </c>
      <c r="O40" s="821"/>
      <c r="P40" s="821">
        <f>K40/$K$44*100</f>
        <v>86.549641983014354</v>
      </c>
      <c r="Q40" s="843"/>
    </row>
    <row r="41" spans="1:17" ht="14.45" customHeight="1" x14ac:dyDescent="0.15">
      <c r="A41" s="814"/>
      <c r="B41" s="661"/>
      <c r="C41" s="481"/>
      <c r="D41" s="20"/>
      <c r="E41" s="20"/>
      <c r="F41" s="794" t="s">
        <v>105</v>
      </c>
      <c r="G41" s="795"/>
      <c r="H41" s="820">
        <v>213272600</v>
      </c>
      <c r="I41" s="471"/>
      <c r="J41" s="471"/>
      <c r="K41" s="471">
        <v>170774900</v>
      </c>
      <c r="L41" s="471"/>
      <c r="M41" s="471"/>
      <c r="N41" s="805">
        <v>80.073530308159604</v>
      </c>
      <c r="O41" s="805"/>
      <c r="P41" s="805">
        <f t="shared" ref="P41:P44" si="28">K41/$K$44*100</f>
        <v>12.540895625723497</v>
      </c>
      <c r="Q41" s="827"/>
    </row>
    <row r="42" spans="1:17" ht="14.45" customHeight="1" x14ac:dyDescent="0.15">
      <c r="A42" s="814"/>
      <c r="B42" s="661"/>
      <c r="C42" s="481"/>
      <c r="D42" s="20"/>
      <c r="E42" s="801" t="s">
        <v>106</v>
      </c>
      <c r="F42" s="802"/>
      <c r="G42" s="803"/>
      <c r="H42" s="820">
        <v>1391857200</v>
      </c>
      <c r="I42" s="471"/>
      <c r="J42" s="471"/>
      <c r="K42" s="471">
        <v>1349359500</v>
      </c>
      <c r="L42" s="471"/>
      <c r="M42" s="471"/>
      <c r="N42" s="805">
        <v>96.946691082964549</v>
      </c>
      <c r="O42" s="805"/>
      <c r="P42" s="805">
        <f t="shared" si="28"/>
        <v>99.090537608737847</v>
      </c>
      <c r="Q42" s="827"/>
    </row>
    <row r="43" spans="1:17" ht="14.45" customHeight="1" x14ac:dyDescent="0.15">
      <c r="A43" s="814"/>
      <c r="B43" s="661"/>
      <c r="C43" s="481"/>
      <c r="D43" s="20"/>
      <c r="E43" s="817" t="s">
        <v>107</v>
      </c>
      <c r="F43" s="818"/>
      <c r="G43" s="819"/>
      <c r="H43" s="820">
        <v>93257900</v>
      </c>
      <c r="I43" s="471"/>
      <c r="J43" s="471"/>
      <c r="K43" s="471">
        <v>12384550</v>
      </c>
      <c r="L43" s="471"/>
      <c r="M43" s="471"/>
      <c r="N43" s="805">
        <v>13.279893714098215</v>
      </c>
      <c r="O43" s="805"/>
      <c r="P43" s="805">
        <f t="shared" si="28"/>
        <v>0.90946239126214656</v>
      </c>
      <c r="Q43" s="827"/>
    </row>
    <row r="44" spans="1:17" ht="14.45" customHeight="1" x14ac:dyDescent="0.15">
      <c r="A44" s="815"/>
      <c r="B44" s="802"/>
      <c r="C44" s="816"/>
      <c r="D44" s="801" t="s">
        <v>108</v>
      </c>
      <c r="E44" s="802"/>
      <c r="F44" s="802"/>
      <c r="G44" s="803"/>
      <c r="H44" s="824">
        <v>1485115100</v>
      </c>
      <c r="I44" s="710"/>
      <c r="J44" s="710"/>
      <c r="K44" s="710">
        <v>1361744050</v>
      </c>
      <c r="L44" s="710"/>
      <c r="M44" s="710"/>
      <c r="N44" s="828">
        <v>91.692829060858656</v>
      </c>
      <c r="O44" s="828"/>
      <c r="P44" s="828">
        <f t="shared" si="28"/>
        <v>100</v>
      </c>
      <c r="Q44" s="830"/>
    </row>
    <row r="45" spans="1:17" ht="14.45" customHeight="1" x14ac:dyDescent="0.15">
      <c r="A45" s="811">
        <v>29</v>
      </c>
      <c r="B45" s="812"/>
      <c r="C45" s="813"/>
      <c r="D45" s="19"/>
      <c r="E45" s="19"/>
      <c r="F45" s="794" t="s">
        <v>104</v>
      </c>
      <c r="G45" s="795"/>
      <c r="H45" s="806">
        <v>1233404550</v>
      </c>
      <c r="I45" s="807"/>
      <c r="J45" s="807"/>
      <c r="K45" s="807">
        <v>1233404550</v>
      </c>
      <c r="L45" s="807"/>
      <c r="M45" s="807"/>
      <c r="N45" s="821">
        <f t="shared" ref="N45:N49" si="29">+K45/H45*100</f>
        <v>100</v>
      </c>
      <c r="O45" s="821"/>
      <c r="P45" s="821">
        <f>K45/$K$49*100</f>
        <v>85.972103988361809</v>
      </c>
      <c r="Q45" s="843"/>
    </row>
    <row r="46" spans="1:17" ht="14.45" customHeight="1" x14ac:dyDescent="0.15">
      <c r="A46" s="814"/>
      <c r="B46" s="661"/>
      <c r="C46" s="481"/>
      <c r="D46" s="20"/>
      <c r="E46" s="20"/>
      <c r="F46" s="794" t="s">
        <v>105</v>
      </c>
      <c r="G46" s="795"/>
      <c r="H46" s="820">
        <v>228520900</v>
      </c>
      <c r="I46" s="471"/>
      <c r="J46" s="471"/>
      <c r="K46" s="471">
        <v>188770300</v>
      </c>
      <c r="L46" s="471"/>
      <c r="M46" s="471"/>
      <c r="N46" s="805">
        <f t="shared" si="29"/>
        <v>82.605267176875287</v>
      </c>
      <c r="O46" s="805"/>
      <c r="P46" s="805">
        <f t="shared" ref="P46:P49" si="30">K46/$K$49*100</f>
        <v>13.157872541911944</v>
      </c>
      <c r="Q46" s="827"/>
    </row>
    <row r="47" spans="1:17" ht="14.45" customHeight="1" x14ac:dyDescent="0.15">
      <c r="A47" s="814"/>
      <c r="B47" s="661"/>
      <c r="C47" s="481"/>
      <c r="D47" s="20"/>
      <c r="E47" s="801" t="s">
        <v>106</v>
      </c>
      <c r="F47" s="802"/>
      <c r="G47" s="803"/>
      <c r="H47" s="778">
        <v>1461925450</v>
      </c>
      <c r="I47" s="479"/>
      <c r="J47" s="479"/>
      <c r="K47" s="479">
        <v>1422174850</v>
      </c>
      <c r="L47" s="479"/>
      <c r="M47" s="479"/>
      <c r="N47" s="805">
        <f t="shared" si="29"/>
        <v>97.280942061717298</v>
      </c>
      <c r="O47" s="805"/>
      <c r="P47" s="805">
        <f t="shared" si="30"/>
        <v>99.129976530273751</v>
      </c>
      <c r="Q47" s="827"/>
    </row>
    <row r="48" spans="1:17" ht="14.45" customHeight="1" x14ac:dyDescent="0.15">
      <c r="A48" s="814"/>
      <c r="B48" s="661"/>
      <c r="C48" s="481"/>
      <c r="D48" s="20"/>
      <c r="E48" s="817" t="s">
        <v>107</v>
      </c>
      <c r="F48" s="818"/>
      <c r="G48" s="819"/>
      <c r="H48" s="820">
        <v>88178250</v>
      </c>
      <c r="I48" s="471"/>
      <c r="J48" s="471"/>
      <c r="K48" s="471">
        <v>12481850</v>
      </c>
      <c r="L48" s="471"/>
      <c r="M48" s="471"/>
      <c r="N48" s="805">
        <f t="shared" si="29"/>
        <v>14.155248034520984</v>
      </c>
      <c r="O48" s="805"/>
      <c r="P48" s="805">
        <f t="shared" si="30"/>
        <v>0.87002346972624189</v>
      </c>
      <c r="Q48" s="827"/>
    </row>
    <row r="49" spans="1:17" ht="14.45" customHeight="1" x14ac:dyDescent="0.15">
      <c r="A49" s="815"/>
      <c r="B49" s="802"/>
      <c r="C49" s="816"/>
      <c r="D49" s="801" t="s">
        <v>108</v>
      </c>
      <c r="E49" s="802"/>
      <c r="F49" s="802"/>
      <c r="G49" s="803"/>
      <c r="H49" s="790">
        <f>SUM(H47:H48)</f>
        <v>1550103700</v>
      </c>
      <c r="I49" s="791"/>
      <c r="J49" s="791"/>
      <c r="K49" s="791">
        <f>SUM(K47:K48)</f>
        <v>1434656700</v>
      </c>
      <c r="L49" s="791"/>
      <c r="M49" s="791"/>
      <c r="N49" s="828">
        <f t="shared" si="29"/>
        <v>92.552304726451524</v>
      </c>
      <c r="O49" s="828"/>
      <c r="P49" s="828">
        <f t="shared" si="30"/>
        <v>100</v>
      </c>
      <c r="Q49" s="830"/>
    </row>
    <row r="50" spans="1:17" ht="14.45" customHeight="1" x14ac:dyDescent="0.15">
      <c r="A50" s="811">
        <v>30</v>
      </c>
      <c r="B50" s="812"/>
      <c r="C50" s="813"/>
      <c r="D50" s="19"/>
      <c r="E50" s="19"/>
      <c r="F50" s="794" t="s">
        <v>104</v>
      </c>
      <c r="G50" s="795"/>
      <c r="H50" s="806">
        <v>1485550600</v>
      </c>
      <c r="I50" s="807"/>
      <c r="J50" s="807"/>
      <c r="K50" s="807">
        <v>1485550600</v>
      </c>
      <c r="L50" s="807"/>
      <c r="M50" s="807"/>
      <c r="N50" s="821">
        <f>+K50/H50*100</f>
        <v>100</v>
      </c>
      <c r="O50" s="821"/>
      <c r="P50" s="821">
        <f>K50/$K$54*100</f>
        <v>87.910194643288492</v>
      </c>
      <c r="Q50" s="843"/>
    </row>
    <row r="51" spans="1:17" ht="14.45" customHeight="1" x14ac:dyDescent="0.15">
      <c r="A51" s="814"/>
      <c r="B51" s="661"/>
      <c r="C51" s="481"/>
      <c r="D51" s="20"/>
      <c r="E51" s="20"/>
      <c r="F51" s="794" t="s">
        <v>105</v>
      </c>
      <c r="G51" s="795"/>
      <c r="H51" s="820">
        <v>232887100</v>
      </c>
      <c r="I51" s="471"/>
      <c r="J51" s="471"/>
      <c r="K51" s="471">
        <v>194085000</v>
      </c>
      <c r="L51" s="471"/>
      <c r="M51" s="471"/>
      <c r="N51" s="805">
        <f t="shared" ref="N51:N54" si="31">+K51/H51*100</f>
        <v>83.338664958256587</v>
      </c>
      <c r="O51" s="805"/>
      <c r="P51" s="805">
        <f t="shared" ref="P51:P54" si="32">K51/$K$54*100</f>
        <v>11.485337576076269</v>
      </c>
      <c r="Q51" s="827"/>
    </row>
    <row r="52" spans="1:17" ht="14.45" customHeight="1" x14ac:dyDescent="0.15">
      <c r="A52" s="814"/>
      <c r="B52" s="661"/>
      <c r="C52" s="481"/>
      <c r="D52" s="20"/>
      <c r="E52" s="801" t="s">
        <v>106</v>
      </c>
      <c r="F52" s="802"/>
      <c r="G52" s="803"/>
      <c r="H52" s="778">
        <v>1718437700</v>
      </c>
      <c r="I52" s="479"/>
      <c r="J52" s="479"/>
      <c r="K52" s="479">
        <v>1679635600</v>
      </c>
      <c r="L52" s="479"/>
      <c r="M52" s="479"/>
      <c r="N52" s="805">
        <f t="shared" si="31"/>
        <v>97.742012992382556</v>
      </c>
      <c r="O52" s="805"/>
      <c r="P52" s="805">
        <f t="shared" si="32"/>
        <v>99.395532219364767</v>
      </c>
      <c r="Q52" s="827"/>
    </row>
    <row r="53" spans="1:17" ht="14.45" customHeight="1" x14ac:dyDescent="0.15">
      <c r="A53" s="814"/>
      <c r="B53" s="661"/>
      <c r="C53" s="481"/>
      <c r="D53" s="20"/>
      <c r="E53" s="817" t="s">
        <v>107</v>
      </c>
      <c r="F53" s="818"/>
      <c r="G53" s="819"/>
      <c r="H53" s="820">
        <v>81949400</v>
      </c>
      <c r="I53" s="471"/>
      <c r="J53" s="471"/>
      <c r="K53" s="471">
        <v>10214600</v>
      </c>
      <c r="L53" s="471"/>
      <c r="M53" s="471"/>
      <c r="N53" s="805">
        <f t="shared" si="31"/>
        <v>12.464520789658009</v>
      </c>
      <c r="O53" s="805"/>
      <c r="P53" s="805">
        <f t="shared" si="32"/>
        <v>0.60446778063523032</v>
      </c>
      <c r="Q53" s="827"/>
    </row>
    <row r="54" spans="1:17" ht="14.45" customHeight="1" x14ac:dyDescent="0.15">
      <c r="A54" s="815"/>
      <c r="B54" s="802"/>
      <c r="C54" s="816"/>
      <c r="D54" s="801" t="s">
        <v>108</v>
      </c>
      <c r="E54" s="802"/>
      <c r="F54" s="802"/>
      <c r="G54" s="803"/>
      <c r="H54" s="790">
        <f>SUM(H52:H53)</f>
        <v>1800387100</v>
      </c>
      <c r="I54" s="791"/>
      <c r="J54" s="791"/>
      <c r="K54" s="791">
        <f>SUM(K52:K53)</f>
        <v>1689850200</v>
      </c>
      <c r="L54" s="791"/>
      <c r="M54" s="791"/>
      <c r="N54" s="828">
        <f t="shared" si="31"/>
        <v>93.860381470184933</v>
      </c>
      <c r="O54" s="828"/>
      <c r="P54" s="828">
        <f t="shared" si="32"/>
        <v>100</v>
      </c>
      <c r="Q54" s="830"/>
    </row>
    <row r="55" spans="1:17" ht="14.45" customHeight="1" thickBot="1" x14ac:dyDescent="0.2">
      <c r="A55" s="831" t="s">
        <v>647</v>
      </c>
      <c r="B55" s="832"/>
      <c r="C55" s="832"/>
      <c r="D55" s="19"/>
      <c r="E55" s="19"/>
      <c r="F55" s="835" t="s">
        <v>104</v>
      </c>
      <c r="G55" s="836"/>
      <c r="H55" s="471">
        <v>1503487050</v>
      </c>
      <c r="I55" s="471"/>
      <c r="J55" s="471"/>
      <c r="K55" s="471">
        <v>1503487050</v>
      </c>
      <c r="L55" s="471"/>
      <c r="M55" s="471"/>
      <c r="N55" s="805">
        <f>+K55/H55*100</f>
        <v>100</v>
      </c>
      <c r="O55" s="805"/>
      <c r="P55" s="821">
        <f>K55/$K$59*100</f>
        <v>88.071012500406937</v>
      </c>
      <c r="Q55" s="843"/>
    </row>
    <row r="56" spans="1:17" ht="14.45" customHeight="1" thickBot="1" x14ac:dyDescent="0.2">
      <c r="A56" s="831"/>
      <c r="B56" s="832"/>
      <c r="C56" s="832"/>
      <c r="D56" s="20"/>
      <c r="E56" s="20"/>
      <c r="F56" s="835" t="s">
        <v>105</v>
      </c>
      <c r="G56" s="836"/>
      <c r="H56" s="471">
        <v>231779975</v>
      </c>
      <c r="I56" s="471"/>
      <c r="J56" s="471"/>
      <c r="K56" s="471">
        <v>193360175</v>
      </c>
      <c r="L56" s="471"/>
      <c r="M56" s="471"/>
      <c r="N56" s="805">
        <f t="shared" ref="N56:N59" si="33">+K56/H56*100</f>
        <v>83.424020992322568</v>
      </c>
      <c r="O56" s="805"/>
      <c r="P56" s="805">
        <f t="shared" ref="P56:P59" si="34">K56/$K$59*100</f>
        <v>11.326619932979051</v>
      </c>
      <c r="Q56" s="827"/>
    </row>
    <row r="57" spans="1:17" ht="14.45" customHeight="1" thickBot="1" x14ac:dyDescent="0.2">
      <c r="A57" s="831"/>
      <c r="B57" s="832"/>
      <c r="C57" s="832"/>
      <c r="D57" s="20"/>
      <c r="E57" s="837" t="s">
        <v>106</v>
      </c>
      <c r="F57" s="837"/>
      <c r="G57" s="838"/>
      <c r="H57" s="479">
        <v>1735267025</v>
      </c>
      <c r="I57" s="479"/>
      <c r="J57" s="479"/>
      <c r="K57" s="479">
        <v>1696847225</v>
      </c>
      <c r="L57" s="479"/>
      <c r="M57" s="479"/>
      <c r="N57" s="805">
        <f t="shared" si="33"/>
        <v>97.785943059685593</v>
      </c>
      <c r="O57" s="805"/>
      <c r="P57" s="805">
        <f t="shared" si="34"/>
        <v>99.397632433385979</v>
      </c>
      <c r="Q57" s="827"/>
    </row>
    <row r="58" spans="1:17" ht="14.45" customHeight="1" thickBot="1" x14ac:dyDescent="0.2">
      <c r="A58" s="831"/>
      <c r="B58" s="832"/>
      <c r="C58" s="832"/>
      <c r="D58" s="20"/>
      <c r="E58" s="839" t="s">
        <v>107</v>
      </c>
      <c r="F58" s="839"/>
      <c r="G58" s="840"/>
      <c r="H58" s="471">
        <v>77479600</v>
      </c>
      <c r="I58" s="471"/>
      <c r="J58" s="471"/>
      <c r="K58" s="471">
        <v>10283200</v>
      </c>
      <c r="L58" s="471"/>
      <c r="M58" s="471"/>
      <c r="N58" s="805">
        <f t="shared" si="33"/>
        <v>13.272138730711053</v>
      </c>
      <c r="O58" s="805"/>
      <c r="P58" s="805">
        <f t="shared" si="34"/>
        <v>0.60236756661401547</v>
      </c>
      <c r="Q58" s="827"/>
    </row>
    <row r="59" spans="1:17" ht="14.45" customHeight="1" thickBot="1" x14ac:dyDescent="0.2">
      <c r="A59" s="833"/>
      <c r="B59" s="834"/>
      <c r="C59" s="834"/>
      <c r="D59" s="841" t="s">
        <v>108</v>
      </c>
      <c r="E59" s="841"/>
      <c r="F59" s="841"/>
      <c r="G59" s="842"/>
      <c r="H59" s="800">
        <f>SUM(H57:H58)</f>
        <v>1812746625</v>
      </c>
      <c r="I59" s="800"/>
      <c r="J59" s="800"/>
      <c r="K59" s="800">
        <f>SUM(K57:K58)</f>
        <v>1707130425</v>
      </c>
      <c r="L59" s="800"/>
      <c r="M59" s="800"/>
      <c r="N59" s="829">
        <f t="shared" si="33"/>
        <v>94.173692090034919</v>
      </c>
      <c r="O59" s="829"/>
      <c r="P59" s="825">
        <f t="shared" si="34"/>
        <v>100</v>
      </c>
      <c r="Q59" s="826"/>
    </row>
    <row r="60" spans="1:17" ht="16.5" customHeight="1" x14ac:dyDescent="0.15">
      <c r="A60" s="8"/>
      <c r="B60" s="8"/>
      <c r="C60" s="8"/>
      <c r="D60" s="8"/>
      <c r="E60" s="8"/>
      <c r="F60" s="8"/>
      <c r="G60" s="8"/>
      <c r="H60" s="8"/>
      <c r="I60" s="8"/>
      <c r="J60" s="8"/>
      <c r="K60" s="8"/>
      <c r="L60" s="8"/>
      <c r="M60" s="8"/>
      <c r="N60" s="8"/>
      <c r="O60" s="8"/>
      <c r="P60" s="8"/>
      <c r="Q60" s="327" t="s">
        <v>520</v>
      </c>
    </row>
    <row r="61" spans="1:17" ht="17.100000000000001" customHeight="1" x14ac:dyDescent="0.15">
      <c r="A61" s="21"/>
      <c r="B61" s="21"/>
      <c r="C61" s="21"/>
      <c r="D61" s="21"/>
      <c r="E61" s="21"/>
      <c r="F61" s="21"/>
      <c r="G61" s="21"/>
      <c r="H61" s="21"/>
      <c r="I61" s="21"/>
      <c r="J61" s="21"/>
      <c r="K61" s="21"/>
      <c r="L61" s="21"/>
      <c r="M61" s="21"/>
      <c r="N61" s="21"/>
      <c r="O61" s="21"/>
      <c r="P61" s="21"/>
      <c r="Q61" s="22"/>
    </row>
    <row r="62" spans="1:17" ht="17.100000000000001" customHeight="1" x14ac:dyDescent="0.15">
      <c r="A62" s="21"/>
      <c r="B62" s="21"/>
      <c r="C62" s="21"/>
      <c r="D62" s="21"/>
      <c r="E62" s="21"/>
      <c r="F62" s="21"/>
      <c r="G62" s="21"/>
      <c r="H62" s="21"/>
      <c r="I62" s="21"/>
      <c r="J62" s="21"/>
      <c r="K62" s="21"/>
      <c r="L62" s="21"/>
      <c r="M62" s="21"/>
      <c r="N62" s="21"/>
      <c r="O62" s="21"/>
      <c r="P62" s="21"/>
      <c r="Q62" s="21"/>
    </row>
    <row r="63" spans="1:17" ht="17.100000000000001" customHeight="1" x14ac:dyDescent="0.15">
      <c r="A63" s="21"/>
      <c r="B63" s="21"/>
      <c r="C63" s="21"/>
      <c r="D63" s="21"/>
      <c r="E63" s="21"/>
      <c r="F63" s="21"/>
      <c r="G63" s="21"/>
      <c r="H63" s="21"/>
      <c r="I63" s="21"/>
      <c r="J63" s="21"/>
      <c r="K63" s="21"/>
      <c r="L63" s="21"/>
      <c r="M63" s="21"/>
      <c r="N63" s="21"/>
      <c r="O63" s="21"/>
      <c r="P63" s="21"/>
      <c r="Q63" s="21"/>
    </row>
  </sheetData>
  <sheetProtection sheet="1" selectLockedCells="1" selectUnlockedCells="1"/>
  <mergeCells count="256">
    <mergeCell ref="A21:B22"/>
    <mergeCell ref="A23:B24"/>
    <mergeCell ref="L29:N29"/>
    <mergeCell ref="L30:N30"/>
    <mergeCell ref="O29:Q29"/>
    <mergeCell ref="O30:Q30"/>
    <mergeCell ref="F32:H32"/>
    <mergeCell ref="I31:K31"/>
    <mergeCell ref="I32:K32"/>
    <mergeCell ref="L31:N31"/>
    <mergeCell ref="L32:N32"/>
    <mergeCell ref="O31:Q31"/>
    <mergeCell ref="O32:Q32"/>
    <mergeCell ref="A29:B30"/>
    <mergeCell ref="I29:K29"/>
    <mergeCell ref="I30:K30"/>
    <mergeCell ref="A11:B12"/>
    <mergeCell ref="C13:E14"/>
    <mergeCell ref="C11:E12"/>
    <mergeCell ref="F14:H14"/>
    <mergeCell ref="O13:Q13"/>
    <mergeCell ref="L13:N13"/>
    <mergeCell ref="L14:N14"/>
    <mergeCell ref="F16:H16"/>
    <mergeCell ref="I16:K16"/>
    <mergeCell ref="F15:H15"/>
    <mergeCell ref="I15:K15"/>
    <mergeCell ref="O14:Q14"/>
    <mergeCell ref="I14:K14"/>
    <mergeCell ref="O15:Q15"/>
    <mergeCell ref="L15:N15"/>
    <mergeCell ref="A15:B16"/>
    <mergeCell ref="C15:E16"/>
    <mergeCell ref="C9:E10"/>
    <mergeCell ref="F11:H11"/>
    <mergeCell ref="F10:H10"/>
    <mergeCell ref="A13:B14"/>
    <mergeCell ref="O8:Q8"/>
    <mergeCell ref="L9:N9"/>
    <mergeCell ref="O9:Q9"/>
    <mergeCell ref="L8:N8"/>
    <mergeCell ref="I8:K8"/>
    <mergeCell ref="F13:H13"/>
    <mergeCell ref="I13:K13"/>
    <mergeCell ref="F9:H9"/>
    <mergeCell ref="I9:K9"/>
    <mergeCell ref="A9:B10"/>
    <mergeCell ref="I12:K12"/>
    <mergeCell ref="F12:H12"/>
    <mergeCell ref="A6:B8"/>
    <mergeCell ref="C6:E6"/>
    <mergeCell ref="F6:H6"/>
    <mergeCell ref="C8:E8"/>
    <mergeCell ref="F8:H8"/>
    <mergeCell ref="O6:Q6"/>
    <mergeCell ref="C7:E7"/>
    <mergeCell ref="F7:H7"/>
    <mergeCell ref="I7:K7"/>
    <mergeCell ref="L7:N7"/>
    <mergeCell ref="O7:Q7"/>
    <mergeCell ref="L6:N6"/>
    <mergeCell ref="I6:K6"/>
    <mergeCell ref="O12:Q12"/>
    <mergeCell ref="I10:K10"/>
    <mergeCell ref="L10:N10"/>
    <mergeCell ref="O11:Q11"/>
    <mergeCell ref="O10:Q10"/>
    <mergeCell ref="L11:N11"/>
    <mergeCell ref="L12:N12"/>
    <mergeCell ref="I11:K11"/>
    <mergeCell ref="O20:Q20"/>
    <mergeCell ref="O19:Q19"/>
    <mergeCell ref="O17:Q17"/>
    <mergeCell ref="L16:N16"/>
    <mergeCell ref="O16:Q16"/>
    <mergeCell ref="L17:N17"/>
    <mergeCell ref="L18:N18"/>
    <mergeCell ref="O18:Q18"/>
    <mergeCell ref="N41:O41"/>
    <mergeCell ref="L33:N33"/>
    <mergeCell ref="L34:N34"/>
    <mergeCell ref="O33:Q33"/>
    <mergeCell ref="O34:Q34"/>
    <mergeCell ref="O21:Q21"/>
    <mergeCell ref="O22:Q22"/>
    <mergeCell ref="O25:Q25"/>
    <mergeCell ref="L19:N19"/>
    <mergeCell ref="L20:N20"/>
    <mergeCell ref="O24:Q24"/>
    <mergeCell ref="O23:Q23"/>
    <mergeCell ref="N44:O44"/>
    <mergeCell ref="F25:H25"/>
    <mergeCell ref="I25:K25"/>
    <mergeCell ref="L28:N28"/>
    <mergeCell ref="N38:O39"/>
    <mergeCell ref="D38:G39"/>
    <mergeCell ref="H41:J41"/>
    <mergeCell ref="K38:M39"/>
    <mergeCell ref="F40:G40"/>
    <mergeCell ref="I33:K33"/>
    <mergeCell ref="I34:K34"/>
    <mergeCell ref="L25:N25"/>
    <mergeCell ref="F27:H27"/>
    <mergeCell ref="K41:M41"/>
    <mergeCell ref="O26:Q26"/>
    <mergeCell ref="P41:Q41"/>
    <mergeCell ref="N40:O40"/>
    <mergeCell ref="O28:Q28"/>
    <mergeCell ref="O27:Q27"/>
    <mergeCell ref="P38:Q39"/>
    <mergeCell ref="H40:J40"/>
    <mergeCell ref="C29:E30"/>
    <mergeCell ref="F29:H29"/>
    <mergeCell ref="F30:H30"/>
    <mergeCell ref="I18:K18"/>
    <mergeCell ref="L26:N26"/>
    <mergeCell ref="F20:H20"/>
    <mergeCell ref="F28:H28"/>
    <mergeCell ref="I27:K27"/>
    <mergeCell ref="I17:K17"/>
    <mergeCell ref="I19:K19"/>
    <mergeCell ref="F19:H19"/>
    <mergeCell ref="I20:K20"/>
    <mergeCell ref="F17:H17"/>
    <mergeCell ref="L27:N27"/>
    <mergeCell ref="F18:H18"/>
    <mergeCell ref="F24:H24"/>
    <mergeCell ref="L23:N23"/>
    <mergeCell ref="F21:H21"/>
    <mergeCell ref="I28:K28"/>
    <mergeCell ref="F26:H26"/>
    <mergeCell ref="L22:N22"/>
    <mergeCell ref="I24:K24"/>
    <mergeCell ref="I23:K23"/>
    <mergeCell ref="P51:Q51"/>
    <mergeCell ref="N51:O51"/>
    <mergeCell ref="K51:M51"/>
    <mergeCell ref="P52:Q52"/>
    <mergeCell ref="P48:Q48"/>
    <mergeCell ref="P50:Q50"/>
    <mergeCell ref="P49:Q49"/>
    <mergeCell ref="L21:N21"/>
    <mergeCell ref="P42:Q42"/>
    <mergeCell ref="K42:M42"/>
    <mergeCell ref="N42:O42"/>
    <mergeCell ref="P40:Q40"/>
    <mergeCell ref="I26:K26"/>
    <mergeCell ref="K40:M40"/>
    <mergeCell ref="H38:J39"/>
    <mergeCell ref="P43:Q43"/>
    <mergeCell ref="N43:O43"/>
    <mergeCell ref="N45:O45"/>
    <mergeCell ref="K47:M47"/>
    <mergeCell ref="P46:Q46"/>
    <mergeCell ref="N47:O47"/>
    <mergeCell ref="P44:Q44"/>
    <mergeCell ref="N46:O46"/>
    <mergeCell ref="P47:Q47"/>
    <mergeCell ref="K49:M49"/>
    <mergeCell ref="P53:Q53"/>
    <mergeCell ref="P54:Q54"/>
    <mergeCell ref="K54:M54"/>
    <mergeCell ref="N49:O49"/>
    <mergeCell ref="A55:C59"/>
    <mergeCell ref="F55:G55"/>
    <mergeCell ref="H55:J55"/>
    <mergeCell ref="E57:G57"/>
    <mergeCell ref="H57:J57"/>
    <mergeCell ref="E58:G58"/>
    <mergeCell ref="F56:G56"/>
    <mergeCell ref="D59:G59"/>
    <mergeCell ref="H59:J59"/>
    <mergeCell ref="A50:C54"/>
    <mergeCell ref="A45:C49"/>
    <mergeCell ref="P45:Q45"/>
    <mergeCell ref="P58:Q58"/>
    <mergeCell ref="P55:Q55"/>
    <mergeCell ref="N58:O58"/>
    <mergeCell ref="N53:O53"/>
    <mergeCell ref="F51:G51"/>
    <mergeCell ref="K48:M48"/>
    <mergeCell ref="K55:M55"/>
    <mergeCell ref="E53:G53"/>
    <mergeCell ref="H53:J53"/>
    <mergeCell ref="D54:G54"/>
    <mergeCell ref="H54:J54"/>
    <mergeCell ref="P59:Q59"/>
    <mergeCell ref="P56:Q56"/>
    <mergeCell ref="H58:J58"/>
    <mergeCell ref="N57:O57"/>
    <mergeCell ref="P57:Q57"/>
    <mergeCell ref="K57:M57"/>
    <mergeCell ref="N54:O54"/>
    <mergeCell ref="K53:M53"/>
    <mergeCell ref="N55:O55"/>
    <mergeCell ref="N59:O59"/>
    <mergeCell ref="H56:J56"/>
    <mergeCell ref="N56:O56"/>
    <mergeCell ref="K56:M56"/>
    <mergeCell ref="A19:B20"/>
    <mergeCell ref="E48:G48"/>
    <mergeCell ref="H48:J48"/>
    <mergeCell ref="H52:J52"/>
    <mergeCell ref="H50:J50"/>
    <mergeCell ref="H51:J51"/>
    <mergeCell ref="N50:O50"/>
    <mergeCell ref="K50:M50"/>
    <mergeCell ref="K45:M45"/>
    <mergeCell ref="K52:M52"/>
    <mergeCell ref="K46:M46"/>
    <mergeCell ref="N48:O48"/>
    <mergeCell ref="H46:J46"/>
    <mergeCell ref="A27:B28"/>
    <mergeCell ref="A25:B26"/>
    <mergeCell ref="C25:E26"/>
    <mergeCell ref="C21:E22"/>
    <mergeCell ref="C23:E24"/>
    <mergeCell ref="H44:J44"/>
    <mergeCell ref="C19:E20"/>
    <mergeCell ref="E42:G42"/>
    <mergeCell ref="H42:J42"/>
    <mergeCell ref="E43:G43"/>
    <mergeCell ref="H43:J43"/>
    <mergeCell ref="A17:B18"/>
    <mergeCell ref="C17:E18"/>
    <mergeCell ref="K59:M59"/>
    <mergeCell ref="H49:J49"/>
    <mergeCell ref="D49:G49"/>
    <mergeCell ref="F46:G46"/>
    <mergeCell ref="D44:G44"/>
    <mergeCell ref="K58:M58"/>
    <mergeCell ref="I21:K21"/>
    <mergeCell ref="L24:N24"/>
    <mergeCell ref="F23:H23"/>
    <mergeCell ref="F22:H22"/>
    <mergeCell ref="I22:K22"/>
    <mergeCell ref="K43:M43"/>
    <mergeCell ref="F50:G50"/>
    <mergeCell ref="N52:O52"/>
    <mergeCell ref="E52:G52"/>
    <mergeCell ref="C27:E28"/>
    <mergeCell ref="F45:G45"/>
    <mergeCell ref="H45:J45"/>
    <mergeCell ref="E47:G47"/>
    <mergeCell ref="H47:J47"/>
    <mergeCell ref="A38:C39"/>
    <mergeCell ref="A40:C44"/>
    <mergeCell ref="A33:B34"/>
    <mergeCell ref="C33:E34"/>
    <mergeCell ref="F33:H33"/>
    <mergeCell ref="F34:H34"/>
    <mergeCell ref="A31:B32"/>
    <mergeCell ref="C31:E32"/>
    <mergeCell ref="F31:H31"/>
    <mergeCell ref="K44:M44"/>
    <mergeCell ref="F41:G41"/>
  </mergeCells>
  <phoneticPr fontId="20"/>
  <printOptions horizontalCentered="1"/>
  <pageMargins left="0.59055118110236227" right="0.59055118110236227" top="0.59055118110236227" bottom="0.59055118110236227" header="0.39370078740157483" footer="0.39370078740157483"/>
  <pageSetup paperSize="9" scale="87" firstPageNumber="116" orientation="portrait" useFirstPageNumber="1" verticalDpi="300" r:id="rId1"/>
  <headerFooter scaleWithDoc="0" alignWithMargins="0">
    <oddHeader>&amp;L社会・福祉</oddHeader>
    <oddFooter>&amp;C&amp;11&amp;A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K69"/>
  <sheetViews>
    <sheetView view="pageBreakPreview" zoomScaleNormal="100" zoomScaleSheetLayoutView="100" workbookViewId="0">
      <selection activeCell="J20" sqref="J20"/>
    </sheetView>
  </sheetViews>
  <sheetFormatPr defaultRowHeight="14.1" customHeight="1" x14ac:dyDescent="0.15"/>
  <cols>
    <col min="1" max="1" width="3.28515625" style="5" customWidth="1"/>
    <col min="2" max="2" width="34.85546875" style="5" customWidth="1"/>
    <col min="3" max="6" width="15.7109375" style="5" customWidth="1"/>
    <col min="7" max="16384" width="9.140625" style="5"/>
  </cols>
  <sheetData>
    <row r="1" spans="1:8" ht="5.0999999999999996" customHeight="1" x14ac:dyDescent="0.15">
      <c r="F1" s="342"/>
    </row>
    <row r="2" spans="1:8" ht="12.75" customHeight="1" thickBot="1" x14ac:dyDescent="0.2">
      <c r="A2" s="509" t="s">
        <v>396</v>
      </c>
      <c r="B2" s="509"/>
      <c r="C2" s="17"/>
      <c r="D2" s="17"/>
      <c r="E2" s="17"/>
      <c r="F2" s="307" t="s">
        <v>109</v>
      </c>
    </row>
    <row r="3" spans="1:8" s="17" customFormat="1" ht="11.25" customHeight="1" x14ac:dyDescent="0.15">
      <c r="A3" s="904" t="s">
        <v>419</v>
      </c>
      <c r="B3" s="905"/>
      <c r="C3" s="908" t="s">
        <v>518</v>
      </c>
      <c r="D3" s="908"/>
      <c r="E3" s="909" t="s">
        <v>648</v>
      </c>
      <c r="F3" s="910"/>
    </row>
    <row r="4" spans="1:8" s="17" customFormat="1" ht="11.25" customHeight="1" x14ac:dyDescent="0.15">
      <c r="A4" s="815"/>
      <c r="B4" s="803"/>
      <c r="C4" s="214">
        <v>30</v>
      </c>
      <c r="D4" s="215" t="s">
        <v>647</v>
      </c>
      <c r="E4" s="321" t="s">
        <v>110</v>
      </c>
      <c r="F4" s="135" t="s">
        <v>111</v>
      </c>
    </row>
    <row r="5" spans="1:8" s="17" customFormat="1" ht="15" customHeight="1" x14ac:dyDescent="0.15">
      <c r="A5" s="902" t="s">
        <v>519</v>
      </c>
      <c r="B5" s="903"/>
      <c r="C5" s="216">
        <f>SUM(C6:C20)</f>
        <v>3071631</v>
      </c>
      <c r="D5" s="296">
        <f>SUM(D6:D20)</f>
        <v>3190670</v>
      </c>
      <c r="E5" s="296">
        <f>SUM(E6:E20)</f>
        <v>857109</v>
      </c>
      <c r="F5" s="252">
        <f>SUM(F6:F20)</f>
        <v>46406</v>
      </c>
    </row>
    <row r="6" spans="1:8" s="17" customFormat="1" ht="11.25" customHeight="1" x14ac:dyDescent="0.15">
      <c r="A6" s="217"/>
      <c r="B6" s="218" t="s">
        <v>579</v>
      </c>
      <c r="C6" s="316">
        <v>159707</v>
      </c>
      <c r="D6" s="285">
        <v>166795</v>
      </c>
      <c r="E6" s="285">
        <v>41396</v>
      </c>
      <c r="F6" s="306">
        <v>2869</v>
      </c>
    </row>
    <row r="7" spans="1:8" s="17" customFormat="1" ht="11.25" customHeight="1" x14ac:dyDescent="0.15">
      <c r="A7" s="217"/>
      <c r="B7" s="218" t="s">
        <v>580</v>
      </c>
      <c r="C7" s="316">
        <v>9098</v>
      </c>
      <c r="D7" s="285">
        <v>8806</v>
      </c>
      <c r="E7" s="285">
        <v>720</v>
      </c>
      <c r="F7" s="306">
        <v>120</v>
      </c>
    </row>
    <row r="8" spans="1:8" s="17" customFormat="1" ht="11.25" customHeight="1" x14ac:dyDescent="0.15">
      <c r="A8" s="217"/>
      <c r="B8" s="218" t="s">
        <v>581</v>
      </c>
      <c r="C8" s="316">
        <v>59886</v>
      </c>
      <c r="D8" s="285">
        <v>61567</v>
      </c>
      <c r="E8" s="285">
        <v>9132</v>
      </c>
      <c r="F8" s="306">
        <v>1651</v>
      </c>
    </row>
    <row r="9" spans="1:8" s="17" customFormat="1" ht="11.25" customHeight="1" x14ac:dyDescent="0.15">
      <c r="A9" s="217"/>
      <c r="B9" s="218" t="s">
        <v>582</v>
      </c>
      <c r="C9" s="316">
        <v>28217</v>
      </c>
      <c r="D9" s="285">
        <v>31387</v>
      </c>
      <c r="E9" s="285">
        <v>5268</v>
      </c>
      <c r="F9" s="306">
        <v>870</v>
      </c>
    </row>
    <row r="10" spans="1:8" s="17" customFormat="1" ht="11.25" customHeight="1" x14ac:dyDescent="0.15">
      <c r="A10" s="217"/>
      <c r="B10" s="218" t="s">
        <v>583</v>
      </c>
      <c r="C10" s="316">
        <v>1999011</v>
      </c>
      <c r="D10" s="285">
        <v>2082775</v>
      </c>
      <c r="E10" s="285">
        <v>280373</v>
      </c>
      <c r="F10" s="306">
        <v>15275</v>
      </c>
      <c r="H10" s="33"/>
    </row>
    <row r="11" spans="1:8" s="17" customFormat="1" ht="11.25" customHeight="1" x14ac:dyDescent="0.15">
      <c r="A11" s="217"/>
      <c r="B11" s="218" t="s">
        <v>584</v>
      </c>
      <c r="C11" s="316">
        <v>420279</v>
      </c>
      <c r="D11" s="285">
        <v>427441</v>
      </c>
      <c r="E11" s="285">
        <v>51279</v>
      </c>
      <c r="F11" s="306">
        <v>4313</v>
      </c>
    </row>
    <row r="12" spans="1:8" s="17" customFormat="1" ht="11.25" customHeight="1" x14ac:dyDescent="0.15">
      <c r="A12" s="217" t="s">
        <v>577</v>
      </c>
      <c r="B12" s="218" t="s">
        <v>585</v>
      </c>
      <c r="C12" s="316">
        <v>150289</v>
      </c>
      <c r="D12" s="285">
        <v>157812</v>
      </c>
      <c r="E12" s="285">
        <v>431743</v>
      </c>
      <c r="F12" s="306">
        <v>14968</v>
      </c>
    </row>
    <row r="13" spans="1:8" s="17" customFormat="1" ht="11.25" customHeight="1" x14ac:dyDescent="0.15">
      <c r="A13" s="217"/>
      <c r="B13" s="218" t="s">
        <v>586</v>
      </c>
      <c r="C13" s="316">
        <v>79511</v>
      </c>
      <c r="D13" s="285">
        <v>75495</v>
      </c>
      <c r="E13" s="285">
        <v>8164</v>
      </c>
      <c r="F13" s="306">
        <v>1016</v>
      </c>
    </row>
    <row r="14" spans="1:8" s="17" customFormat="1" ht="11.25" customHeight="1" x14ac:dyDescent="0.15">
      <c r="A14" s="217"/>
      <c r="B14" s="218" t="s">
        <v>587</v>
      </c>
      <c r="C14" s="316">
        <v>31764</v>
      </c>
      <c r="D14" s="285">
        <v>31988</v>
      </c>
      <c r="E14" s="285">
        <v>2612</v>
      </c>
      <c r="F14" s="306">
        <v>364</v>
      </c>
    </row>
    <row r="15" spans="1:8" s="17" customFormat="1" ht="11.25" customHeight="1" x14ac:dyDescent="0.15">
      <c r="A15" s="217"/>
      <c r="B15" s="218" t="s">
        <v>588</v>
      </c>
      <c r="C15" s="338">
        <v>720</v>
      </c>
      <c r="D15" s="285" t="s">
        <v>701</v>
      </c>
      <c r="E15" s="285" t="s">
        <v>701</v>
      </c>
      <c r="F15" s="306" t="s">
        <v>701</v>
      </c>
    </row>
    <row r="16" spans="1:8" s="17" customFormat="1" ht="11.25" customHeight="1" x14ac:dyDescent="0.15">
      <c r="A16" s="217"/>
      <c r="B16" s="218" t="s">
        <v>589</v>
      </c>
      <c r="C16" s="316">
        <v>20255</v>
      </c>
      <c r="D16" s="285">
        <v>22450</v>
      </c>
      <c r="E16" s="285">
        <v>7800</v>
      </c>
      <c r="F16" s="306">
        <v>4321</v>
      </c>
    </row>
    <row r="17" spans="1:6" s="17" customFormat="1" ht="11.25" customHeight="1" x14ac:dyDescent="0.15">
      <c r="A17" s="217"/>
      <c r="B17" s="218" t="s">
        <v>590</v>
      </c>
      <c r="C17" s="316">
        <v>112814</v>
      </c>
      <c r="D17" s="285">
        <v>124154</v>
      </c>
      <c r="E17" s="285">
        <v>18622</v>
      </c>
      <c r="F17" s="306">
        <v>639</v>
      </c>
    </row>
    <row r="18" spans="1:6" s="17" customFormat="1" ht="11.25" customHeight="1" x14ac:dyDescent="0.15">
      <c r="A18" s="217"/>
      <c r="B18" s="218" t="s">
        <v>591</v>
      </c>
      <c r="C18" s="338">
        <v>0</v>
      </c>
      <c r="D18" s="332" t="s">
        <v>701</v>
      </c>
      <c r="E18" s="332">
        <v>0</v>
      </c>
      <c r="F18" s="364">
        <v>0</v>
      </c>
    </row>
    <row r="19" spans="1:6" s="17" customFormat="1" ht="11.25" customHeight="1" x14ac:dyDescent="0.15">
      <c r="A19" s="217"/>
      <c r="B19" s="218" t="s">
        <v>592</v>
      </c>
      <c r="C19" s="338">
        <v>32</v>
      </c>
      <c r="D19" s="332" t="s">
        <v>701</v>
      </c>
      <c r="E19" s="332">
        <v>0</v>
      </c>
      <c r="F19" s="333">
        <v>0</v>
      </c>
    </row>
    <row r="20" spans="1:6" s="17" customFormat="1" ht="11.25" customHeight="1" x14ac:dyDescent="0.15">
      <c r="A20" s="323"/>
      <c r="B20" s="218" t="s">
        <v>593</v>
      </c>
      <c r="C20" s="338">
        <v>48</v>
      </c>
      <c r="D20" s="332" t="s">
        <v>701</v>
      </c>
      <c r="E20" s="332">
        <v>0</v>
      </c>
      <c r="F20" s="219">
        <v>0</v>
      </c>
    </row>
    <row r="21" spans="1:6" s="17" customFormat="1" ht="15" customHeight="1" x14ac:dyDescent="0.15">
      <c r="A21" s="900" t="s">
        <v>112</v>
      </c>
      <c r="B21" s="901"/>
      <c r="C21" s="316">
        <f>SUM(C22:C28)</f>
        <v>1553410</v>
      </c>
      <c r="D21" s="285">
        <f>SUM(D22:D28)</f>
        <v>1578378</v>
      </c>
      <c r="E21" s="285">
        <f>SUM(E22:E28)</f>
        <v>166793</v>
      </c>
      <c r="F21" s="306">
        <f>SUM(F22:F28)</f>
        <v>6291</v>
      </c>
    </row>
    <row r="22" spans="1:6" s="17" customFormat="1" ht="12" customHeight="1" x14ac:dyDescent="0.15">
      <c r="A22" s="217"/>
      <c r="B22" s="218" t="s">
        <v>594</v>
      </c>
      <c r="C22" s="316">
        <v>809437</v>
      </c>
      <c r="D22" s="285">
        <v>822531</v>
      </c>
      <c r="E22" s="285">
        <v>92770</v>
      </c>
      <c r="F22" s="306">
        <v>3158</v>
      </c>
    </row>
    <row r="23" spans="1:6" s="17" customFormat="1" ht="12" customHeight="1" x14ac:dyDescent="0.15">
      <c r="A23" s="217"/>
      <c r="B23" s="218" t="s">
        <v>595</v>
      </c>
      <c r="C23" s="316">
        <v>637184</v>
      </c>
      <c r="D23" s="285">
        <v>592107</v>
      </c>
      <c r="E23" s="285">
        <v>59413</v>
      </c>
      <c r="F23" s="306">
        <v>2139</v>
      </c>
    </row>
    <row r="24" spans="1:6" s="17" customFormat="1" ht="12" customHeight="1" x14ac:dyDescent="0.15">
      <c r="A24" s="217"/>
      <c r="B24" s="218" t="s">
        <v>596</v>
      </c>
      <c r="C24" s="316">
        <v>49024</v>
      </c>
      <c r="D24" s="285">
        <v>38534</v>
      </c>
      <c r="E24" s="285">
        <v>4560</v>
      </c>
      <c r="F24" s="306">
        <v>158</v>
      </c>
    </row>
    <row r="25" spans="1:6" s="17" customFormat="1" ht="12" customHeight="1" x14ac:dyDescent="0.15">
      <c r="A25" s="217"/>
      <c r="B25" s="218" t="s">
        <v>597</v>
      </c>
      <c r="C25" s="338">
        <v>50150</v>
      </c>
      <c r="D25" s="285">
        <v>116995</v>
      </c>
      <c r="E25" s="285">
        <v>10050</v>
      </c>
      <c r="F25" s="306">
        <v>346</v>
      </c>
    </row>
    <row r="26" spans="1:6" s="17" customFormat="1" ht="12" customHeight="1" x14ac:dyDescent="0.15">
      <c r="A26" s="217"/>
      <c r="B26" s="218" t="s">
        <v>591</v>
      </c>
      <c r="C26" s="316">
        <v>3150</v>
      </c>
      <c r="D26" s="285">
        <v>2187</v>
      </c>
      <c r="E26" s="332">
        <v>0</v>
      </c>
      <c r="F26" s="306">
        <v>132</v>
      </c>
    </row>
    <row r="27" spans="1:6" s="17" customFormat="1" ht="12" customHeight="1" x14ac:dyDescent="0.15">
      <c r="A27" s="217"/>
      <c r="B27" s="218" t="s">
        <v>592</v>
      </c>
      <c r="C27" s="316">
        <v>1491</v>
      </c>
      <c r="D27" s="285">
        <v>394</v>
      </c>
      <c r="E27" s="332">
        <v>0</v>
      </c>
      <c r="F27" s="333">
        <v>24</v>
      </c>
    </row>
    <row r="28" spans="1:6" s="17" customFormat="1" ht="12" customHeight="1" x14ac:dyDescent="0.15">
      <c r="A28" s="323"/>
      <c r="B28" s="218" t="s">
        <v>598</v>
      </c>
      <c r="C28" s="338">
        <v>2974</v>
      </c>
      <c r="D28" s="332">
        <v>5630</v>
      </c>
      <c r="E28" s="332">
        <v>0</v>
      </c>
      <c r="F28" s="219">
        <v>334</v>
      </c>
    </row>
    <row r="29" spans="1:6" s="17" customFormat="1" ht="15" customHeight="1" x14ac:dyDescent="0.15">
      <c r="A29" s="900" t="s">
        <v>113</v>
      </c>
      <c r="B29" s="901"/>
      <c r="C29" s="316">
        <f>SUM(C30:C35)</f>
        <v>726278</v>
      </c>
      <c r="D29" s="285">
        <f>SUM(D30:D35)</f>
        <v>698206</v>
      </c>
      <c r="E29" s="285">
        <f t="shared" ref="E29:F29" si="0">SUM(E30:E35)</f>
        <v>91472</v>
      </c>
      <c r="F29" s="306">
        <f t="shared" si="0"/>
        <v>4745</v>
      </c>
    </row>
    <row r="30" spans="1:6" s="17" customFormat="1" ht="12" customHeight="1" x14ac:dyDescent="0.15">
      <c r="A30" s="217"/>
      <c r="B30" s="218" t="s">
        <v>599</v>
      </c>
      <c r="C30" s="316">
        <v>181458</v>
      </c>
      <c r="D30" s="285">
        <v>159088</v>
      </c>
      <c r="E30" s="332">
        <v>19230</v>
      </c>
      <c r="F30" s="306">
        <v>647</v>
      </c>
    </row>
    <row r="31" spans="1:6" s="17" customFormat="1" ht="12" customHeight="1" x14ac:dyDescent="0.15">
      <c r="A31" s="217" t="s">
        <v>577</v>
      </c>
      <c r="B31" s="218" t="s">
        <v>600</v>
      </c>
      <c r="C31" s="316">
        <v>52996</v>
      </c>
      <c r="D31" s="285">
        <v>61965</v>
      </c>
      <c r="E31" s="332">
        <v>6449</v>
      </c>
      <c r="F31" s="306">
        <v>312</v>
      </c>
    </row>
    <row r="32" spans="1:6" s="17" customFormat="1" ht="12" customHeight="1" x14ac:dyDescent="0.15">
      <c r="A32" s="217"/>
      <c r="B32" s="218" t="s">
        <v>601</v>
      </c>
      <c r="C32" s="316">
        <v>188203</v>
      </c>
      <c r="D32" s="285">
        <v>195607</v>
      </c>
      <c r="E32" s="332">
        <v>28723</v>
      </c>
      <c r="F32" s="306">
        <v>1213</v>
      </c>
    </row>
    <row r="33" spans="1:11" s="17" customFormat="1" ht="12" customHeight="1" x14ac:dyDescent="0.15">
      <c r="A33" s="323"/>
      <c r="B33" s="218" t="s">
        <v>602</v>
      </c>
      <c r="C33" s="316">
        <v>3584</v>
      </c>
      <c r="D33" s="285">
        <v>3456</v>
      </c>
      <c r="E33" s="332">
        <v>366</v>
      </c>
      <c r="F33" s="306">
        <v>12</v>
      </c>
    </row>
    <row r="34" spans="1:11" s="17" customFormat="1" ht="12" customHeight="1" x14ac:dyDescent="0.15">
      <c r="A34" s="323"/>
      <c r="B34" s="218" t="s">
        <v>590</v>
      </c>
      <c r="C34" s="316">
        <v>61603</v>
      </c>
      <c r="D34" s="285">
        <v>59169</v>
      </c>
      <c r="E34" s="332">
        <v>8573</v>
      </c>
      <c r="F34" s="306">
        <v>308</v>
      </c>
    </row>
    <row r="35" spans="1:11" s="17" customFormat="1" ht="15" customHeight="1" x14ac:dyDescent="0.15">
      <c r="A35" s="323" t="s">
        <v>577</v>
      </c>
      <c r="B35" s="218" t="s">
        <v>603</v>
      </c>
      <c r="C35" s="316">
        <v>238434</v>
      </c>
      <c r="D35" s="285">
        <v>218921</v>
      </c>
      <c r="E35" s="332">
        <v>28131</v>
      </c>
      <c r="F35" s="365">
        <v>2253</v>
      </c>
    </row>
    <row r="36" spans="1:11" s="17" customFormat="1" ht="15" customHeight="1" x14ac:dyDescent="0.15">
      <c r="A36" s="900" t="s">
        <v>114</v>
      </c>
      <c r="B36" s="901"/>
      <c r="C36" s="316">
        <v>2964</v>
      </c>
      <c r="D36" s="285">
        <v>3847</v>
      </c>
      <c r="E36" s="332">
        <v>0</v>
      </c>
      <c r="F36" s="365">
        <v>162</v>
      </c>
    </row>
    <row r="37" spans="1:11" s="17" customFormat="1" ht="15" customHeight="1" x14ac:dyDescent="0.15">
      <c r="A37" s="900" t="s">
        <v>115</v>
      </c>
      <c r="B37" s="901"/>
      <c r="C37" s="316">
        <v>10192</v>
      </c>
      <c r="D37" s="285">
        <v>10247</v>
      </c>
      <c r="E37" s="332">
        <v>0</v>
      </c>
      <c r="F37" s="306">
        <v>108</v>
      </c>
    </row>
    <row r="38" spans="1:11" s="17" customFormat="1" ht="15" customHeight="1" x14ac:dyDescent="0.15">
      <c r="A38" s="900" t="s">
        <v>116</v>
      </c>
      <c r="B38" s="901"/>
      <c r="C38" s="316">
        <v>315292</v>
      </c>
      <c r="D38" s="285">
        <v>319898</v>
      </c>
      <c r="E38" s="332">
        <v>0</v>
      </c>
      <c r="F38" s="306">
        <v>21964</v>
      </c>
    </row>
    <row r="39" spans="1:11" s="17" customFormat="1" ht="15" customHeight="1" x14ac:dyDescent="0.15">
      <c r="A39" s="900" t="s">
        <v>117</v>
      </c>
      <c r="B39" s="901"/>
      <c r="C39" s="316">
        <v>155168</v>
      </c>
      <c r="D39" s="285">
        <v>179654</v>
      </c>
      <c r="E39" s="332">
        <v>0</v>
      </c>
      <c r="F39" s="306">
        <v>15018</v>
      </c>
      <c r="K39" s="33"/>
    </row>
    <row r="40" spans="1:11" s="17" customFormat="1" ht="15" customHeight="1" x14ac:dyDescent="0.15">
      <c r="A40" s="900" t="s">
        <v>118</v>
      </c>
      <c r="B40" s="901"/>
      <c r="C40" s="316">
        <v>177794</v>
      </c>
      <c r="D40" s="285">
        <v>174134</v>
      </c>
      <c r="E40" s="285">
        <v>126430</v>
      </c>
      <c r="F40" s="306">
        <v>4774</v>
      </c>
    </row>
    <row r="41" spans="1:11" s="17" customFormat="1" ht="15" customHeight="1" x14ac:dyDescent="0.15">
      <c r="A41" s="906" t="s">
        <v>365</v>
      </c>
      <c r="B41" s="907"/>
      <c r="C41" s="317">
        <v>10093</v>
      </c>
      <c r="D41" s="304">
        <v>12975</v>
      </c>
      <c r="E41" s="360">
        <v>0</v>
      </c>
      <c r="F41" s="305">
        <v>358</v>
      </c>
    </row>
    <row r="42" spans="1:11" s="17" customFormat="1" ht="15" customHeight="1" x14ac:dyDescent="0.15">
      <c r="A42" s="220"/>
      <c r="B42" s="253" t="s">
        <v>374</v>
      </c>
      <c r="C42" s="317">
        <f>SUM(C5,C21,C29,C36,C37,C38,C39,C40,C41)</f>
        <v>6022822</v>
      </c>
      <c r="D42" s="304">
        <f>SUM(D5,D21,D29,D36,D37,D38,D39,D40,D41)</f>
        <v>6168009</v>
      </c>
      <c r="E42" s="304">
        <f>SUM(E5,E21,E29,E36:E41)</f>
        <v>1241804</v>
      </c>
      <c r="F42" s="305">
        <f>SUM(F5,F21,F29,F36:F41)</f>
        <v>99826</v>
      </c>
    </row>
    <row r="43" spans="1:11" s="17" customFormat="1" ht="12" customHeight="1" x14ac:dyDescent="0.15">
      <c r="A43" s="900" t="s">
        <v>366</v>
      </c>
      <c r="B43" s="901"/>
      <c r="C43" s="316">
        <f>SUM(C44:C56)</f>
        <v>61461</v>
      </c>
      <c r="D43" s="285">
        <f>SUM(D44:D56)</f>
        <v>65243</v>
      </c>
      <c r="E43" s="285">
        <f>SUM(E44:E56)</f>
        <v>77321</v>
      </c>
      <c r="F43" s="306">
        <f>SUM(F44:F56)</f>
        <v>3932</v>
      </c>
    </row>
    <row r="44" spans="1:11" s="17" customFormat="1" ht="12" customHeight="1" x14ac:dyDescent="0.15">
      <c r="A44" s="217"/>
      <c r="B44" s="218" t="s">
        <v>579</v>
      </c>
      <c r="C44" s="129">
        <v>0</v>
      </c>
      <c r="D44" s="126">
        <v>-24</v>
      </c>
      <c r="E44" s="126">
        <v>0</v>
      </c>
      <c r="F44" s="366">
        <v>0</v>
      </c>
    </row>
    <row r="45" spans="1:11" s="17" customFormat="1" ht="12" customHeight="1" x14ac:dyDescent="0.15">
      <c r="A45" s="217"/>
      <c r="B45" s="218" t="s">
        <v>580</v>
      </c>
      <c r="C45" s="129">
        <v>0</v>
      </c>
      <c r="D45" s="126" t="s">
        <v>701</v>
      </c>
      <c r="E45" s="126">
        <v>0</v>
      </c>
      <c r="F45" s="366">
        <v>0</v>
      </c>
    </row>
    <row r="46" spans="1:11" s="17" customFormat="1" ht="12" customHeight="1" x14ac:dyDescent="0.15">
      <c r="A46" s="217"/>
      <c r="B46" s="218" t="s">
        <v>581</v>
      </c>
      <c r="C46" s="316">
        <v>4256</v>
      </c>
      <c r="D46" s="285">
        <v>4407</v>
      </c>
      <c r="E46" s="285">
        <v>827</v>
      </c>
      <c r="F46" s="306">
        <v>269</v>
      </c>
    </row>
    <row r="47" spans="1:11" s="17" customFormat="1" ht="12" customHeight="1" x14ac:dyDescent="0.15">
      <c r="A47" s="217"/>
      <c r="B47" s="218" t="s">
        <v>582</v>
      </c>
      <c r="C47" s="316">
        <v>6446</v>
      </c>
      <c r="D47" s="285">
        <v>5196</v>
      </c>
      <c r="E47" s="285">
        <v>851</v>
      </c>
      <c r="F47" s="306">
        <v>141</v>
      </c>
      <c r="G47" s="130"/>
    </row>
    <row r="48" spans="1:11" s="17" customFormat="1" ht="12" customHeight="1" x14ac:dyDescent="0.15">
      <c r="A48" s="217"/>
      <c r="B48" s="218" t="s">
        <v>583</v>
      </c>
      <c r="C48" s="129">
        <v>0</v>
      </c>
      <c r="D48" s="340">
        <v>-28</v>
      </c>
      <c r="E48" s="340">
        <v>11</v>
      </c>
      <c r="F48" s="364">
        <v>4</v>
      </c>
    </row>
    <row r="49" spans="1:9" s="17" customFormat="1" ht="12" customHeight="1" x14ac:dyDescent="0.15">
      <c r="A49" s="217"/>
      <c r="B49" s="218" t="s">
        <v>584</v>
      </c>
      <c r="C49" s="316">
        <v>36256</v>
      </c>
      <c r="D49" s="285">
        <v>40081</v>
      </c>
      <c r="E49" s="285">
        <v>7751</v>
      </c>
      <c r="F49" s="306">
        <v>1153</v>
      </c>
    </row>
    <row r="50" spans="1:9" s="17" customFormat="1" ht="12" customHeight="1" x14ac:dyDescent="0.15">
      <c r="A50" s="217"/>
      <c r="B50" s="218" t="s">
        <v>585</v>
      </c>
      <c r="C50" s="316">
        <v>10266</v>
      </c>
      <c r="D50" s="285">
        <v>11715</v>
      </c>
      <c r="E50" s="285">
        <v>66728</v>
      </c>
      <c r="F50" s="306">
        <v>2263</v>
      </c>
    </row>
    <row r="51" spans="1:9" s="17" customFormat="1" ht="12" customHeight="1" x14ac:dyDescent="0.15">
      <c r="A51" s="217"/>
      <c r="B51" s="218" t="s">
        <v>586</v>
      </c>
      <c r="C51" s="316">
        <v>144</v>
      </c>
      <c r="D51" s="285">
        <v>709</v>
      </c>
      <c r="E51" s="285">
        <v>98</v>
      </c>
      <c r="F51" s="306">
        <v>21</v>
      </c>
    </row>
    <row r="52" spans="1:9" s="17" customFormat="1" ht="12" customHeight="1" x14ac:dyDescent="0.15">
      <c r="A52" s="217"/>
      <c r="B52" s="218" t="s">
        <v>604</v>
      </c>
      <c r="C52" s="316">
        <v>408</v>
      </c>
      <c r="D52" s="285">
        <v>211</v>
      </c>
      <c r="E52" s="285">
        <v>23</v>
      </c>
      <c r="F52" s="306">
        <v>4</v>
      </c>
    </row>
    <row r="53" spans="1:9" s="17" customFormat="1" ht="12" customHeight="1" x14ac:dyDescent="0.15">
      <c r="A53" s="217"/>
      <c r="B53" s="218" t="s">
        <v>605</v>
      </c>
      <c r="C53" s="338">
        <v>0</v>
      </c>
      <c r="D53" s="332">
        <v>0</v>
      </c>
      <c r="E53" s="332">
        <v>0</v>
      </c>
      <c r="F53" s="333">
        <v>0</v>
      </c>
    </row>
    <row r="54" spans="1:9" s="17" customFormat="1" ht="12" customHeight="1" x14ac:dyDescent="0.15">
      <c r="A54" s="217"/>
      <c r="B54" s="218" t="s">
        <v>589</v>
      </c>
      <c r="C54" s="316">
        <v>294</v>
      </c>
      <c r="D54" s="285">
        <v>225</v>
      </c>
      <c r="E54" s="285">
        <v>59</v>
      </c>
      <c r="F54" s="306">
        <v>44</v>
      </c>
    </row>
    <row r="55" spans="1:9" s="17" customFormat="1" ht="12" customHeight="1" x14ac:dyDescent="0.15">
      <c r="A55" s="217"/>
      <c r="B55" s="218" t="s">
        <v>590</v>
      </c>
      <c r="C55" s="316">
        <v>3391</v>
      </c>
      <c r="D55" s="285">
        <v>2751</v>
      </c>
      <c r="E55" s="285">
        <v>973</v>
      </c>
      <c r="F55" s="306">
        <v>33</v>
      </c>
    </row>
    <row r="56" spans="1:9" s="17" customFormat="1" ht="15" customHeight="1" x14ac:dyDescent="0.15">
      <c r="A56" s="323"/>
      <c r="B56" s="218" t="s">
        <v>591</v>
      </c>
      <c r="C56" s="338">
        <v>0</v>
      </c>
      <c r="D56" s="332">
        <v>0</v>
      </c>
      <c r="E56" s="332">
        <v>0</v>
      </c>
      <c r="F56" s="219">
        <v>0</v>
      </c>
    </row>
    <row r="57" spans="1:9" s="17" customFormat="1" ht="12" customHeight="1" x14ac:dyDescent="0.15">
      <c r="A57" s="900" t="s">
        <v>367</v>
      </c>
      <c r="B57" s="901"/>
      <c r="C57" s="316">
        <f>SUM(C58:C60)</f>
        <v>2529</v>
      </c>
      <c r="D57" s="285">
        <f>SUM(D58:D60)</f>
        <v>2574</v>
      </c>
      <c r="E57" s="285">
        <f>SUM(E58:E60)</f>
        <v>506</v>
      </c>
      <c r="F57" s="306">
        <f>SUM(F58:F60)</f>
        <v>47</v>
      </c>
    </row>
    <row r="58" spans="1:9" s="17" customFormat="1" ht="12" customHeight="1" x14ac:dyDescent="0.15">
      <c r="A58" s="217"/>
      <c r="B58" s="218" t="s">
        <v>606</v>
      </c>
      <c r="C58" s="338">
        <v>0</v>
      </c>
      <c r="D58" s="332">
        <v>0</v>
      </c>
      <c r="E58" s="332">
        <v>0</v>
      </c>
      <c r="F58" s="333">
        <v>0</v>
      </c>
    </row>
    <row r="59" spans="1:9" s="17" customFormat="1" ht="12" customHeight="1" x14ac:dyDescent="0.15">
      <c r="A59" s="217"/>
      <c r="B59" s="221" t="s">
        <v>578</v>
      </c>
      <c r="C59" s="338">
        <v>0</v>
      </c>
      <c r="D59" s="332">
        <v>0</v>
      </c>
      <c r="E59" s="332">
        <v>0</v>
      </c>
      <c r="F59" s="333">
        <v>0</v>
      </c>
    </row>
    <row r="60" spans="1:9" s="17" customFormat="1" ht="15" customHeight="1" x14ac:dyDescent="0.15">
      <c r="A60" s="323"/>
      <c r="B60" s="218" t="s">
        <v>607</v>
      </c>
      <c r="C60" s="316">
        <v>2529</v>
      </c>
      <c r="D60" s="285">
        <v>2574</v>
      </c>
      <c r="E60" s="285">
        <v>506</v>
      </c>
      <c r="F60" s="365">
        <v>47</v>
      </c>
    </row>
    <row r="61" spans="1:9" s="17" customFormat="1" ht="15" customHeight="1" x14ac:dyDescent="0.15">
      <c r="A61" s="900" t="s">
        <v>368</v>
      </c>
      <c r="B61" s="901"/>
      <c r="C61" s="316">
        <v>1185</v>
      </c>
      <c r="D61" s="285">
        <v>1336</v>
      </c>
      <c r="E61" s="332">
        <v>0</v>
      </c>
      <c r="F61" s="365">
        <v>69</v>
      </c>
    </row>
    <row r="62" spans="1:9" s="17" customFormat="1" ht="15" customHeight="1" x14ac:dyDescent="0.15">
      <c r="A62" s="900" t="s">
        <v>369</v>
      </c>
      <c r="B62" s="901"/>
      <c r="C62" s="316">
        <v>4173</v>
      </c>
      <c r="D62" s="285">
        <v>6395</v>
      </c>
      <c r="E62" s="332">
        <v>0</v>
      </c>
      <c r="F62" s="306">
        <v>66</v>
      </c>
    </row>
    <row r="63" spans="1:9" s="17" customFormat="1" ht="15" customHeight="1" x14ac:dyDescent="0.15">
      <c r="A63" s="900" t="s">
        <v>370</v>
      </c>
      <c r="B63" s="901"/>
      <c r="C63" s="316">
        <v>12539</v>
      </c>
      <c r="D63" s="285">
        <v>13255</v>
      </c>
      <c r="E63" s="332">
        <v>0</v>
      </c>
      <c r="F63" s="306">
        <v>2993</v>
      </c>
    </row>
    <row r="64" spans="1:9" s="17" customFormat="1" ht="15" customHeight="1" x14ac:dyDescent="0.15">
      <c r="A64" s="900" t="s">
        <v>371</v>
      </c>
      <c r="B64" s="901"/>
      <c r="C64" s="316">
        <v>14</v>
      </c>
      <c r="D64" s="285">
        <v>50</v>
      </c>
      <c r="E64" s="332">
        <v>0</v>
      </c>
      <c r="F64" s="306">
        <v>52</v>
      </c>
      <c r="I64" s="5"/>
    </row>
    <row r="65" spans="1:6" s="17" customFormat="1" ht="15" customHeight="1" x14ac:dyDescent="0.15">
      <c r="A65" s="900" t="s">
        <v>372</v>
      </c>
      <c r="B65" s="901"/>
      <c r="C65" s="316">
        <v>38</v>
      </c>
      <c r="D65" s="285">
        <v>49</v>
      </c>
      <c r="E65" s="285">
        <v>54</v>
      </c>
      <c r="F65" s="306">
        <v>12</v>
      </c>
    </row>
    <row r="66" spans="1:6" s="17" customFormat="1" ht="15" customHeight="1" x14ac:dyDescent="0.15">
      <c r="A66" s="912" t="s">
        <v>373</v>
      </c>
      <c r="B66" s="907"/>
      <c r="C66" s="317">
        <v>5</v>
      </c>
      <c r="D66" s="304">
        <v>82</v>
      </c>
      <c r="E66" s="360">
        <v>0</v>
      </c>
      <c r="F66" s="305">
        <v>7</v>
      </c>
    </row>
    <row r="67" spans="1:6" ht="15" customHeight="1" x14ac:dyDescent="0.15">
      <c r="A67" s="254"/>
      <c r="B67" s="255" t="s">
        <v>375</v>
      </c>
      <c r="C67" s="256">
        <f>SUM(C43,C57,C61,C62,C63,C64,C65,C66)</f>
        <v>81944</v>
      </c>
      <c r="D67" s="257">
        <f>SUM(D43,D57,D61,D62,D63,D64,D65,D66)</f>
        <v>88984</v>
      </c>
      <c r="E67" s="257">
        <f>SUM(E43,E57,E61,E62,E63,E64,E65,E66)</f>
        <v>77881</v>
      </c>
      <c r="F67" s="258">
        <f>SUM(F43,F57,F61,F62,F63,F64,F65,F66)</f>
        <v>7178</v>
      </c>
    </row>
    <row r="68" spans="1:6" ht="12" customHeight="1" thickBot="1" x14ac:dyDescent="0.2">
      <c r="A68" s="482" t="s">
        <v>420</v>
      </c>
      <c r="B68" s="911"/>
      <c r="C68" s="259">
        <f>SUM(C42,C67)</f>
        <v>6104766</v>
      </c>
      <c r="D68" s="334">
        <f>SUM(D42,D67)</f>
        <v>6256993</v>
      </c>
      <c r="E68" s="334">
        <f>SUM(E42,E67)</f>
        <v>1319685</v>
      </c>
      <c r="F68" s="260">
        <f>SUM(F42,F67)</f>
        <v>107004</v>
      </c>
    </row>
    <row r="69" spans="1:6" ht="14.1" customHeight="1" x14ac:dyDescent="0.15">
      <c r="C69" s="17"/>
      <c r="D69" s="17"/>
      <c r="E69" s="17"/>
      <c r="F69" s="7" t="s">
        <v>520</v>
      </c>
    </row>
  </sheetData>
  <sheetProtection sheet="1" selectLockedCells="1" selectUnlockedCells="1"/>
  <mergeCells count="22">
    <mergeCell ref="A68:B68"/>
    <mergeCell ref="A61:B61"/>
    <mergeCell ref="A65:B65"/>
    <mergeCell ref="A64:B64"/>
    <mergeCell ref="A63:B63"/>
    <mergeCell ref="A62:B62"/>
    <mergeCell ref="A66:B66"/>
    <mergeCell ref="C3:D3"/>
    <mergeCell ref="E3:F3"/>
    <mergeCell ref="A36:B36"/>
    <mergeCell ref="A38:B38"/>
    <mergeCell ref="A37:B37"/>
    <mergeCell ref="A40:B40"/>
    <mergeCell ref="A39:B39"/>
    <mergeCell ref="A41:B41"/>
    <mergeCell ref="A43:B43"/>
    <mergeCell ref="A57:B57"/>
    <mergeCell ref="A2:B2"/>
    <mergeCell ref="A29:B29"/>
    <mergeCell ref="A21:B21"/>
    <mergeCell ref="A5:B5"/>
    <mergeCell ref="A3:B4"/>
  </mergeCells>
  <phoneticPr fontId="20"/>
  <printOptions horizontalCentered="1"/>
  <pageMargins left="0.59055118110236227" right="0.59055118110236227" top="0.59055118110236227" bottom="0.59055118110236227" header="0.39370078740157483" footer="0.39370078740157483"/>
  <pageSetup paperSize="9" scale="93" firstPageNumber="117" orientation="portrait" useFirstPageNumber="1" verticalDpi="300" r:id="rId1"/>
  <headerFooter scaleWithDoc="0" alignWithMargins="0">
    <oddHeader>&amp;R社会・福祉</oddHeader>
    <oddFooter>&amp;C&amp;12&amp;A</oddFooter>
  </headerFooter>
  <rowBreaks count="1" manualBreakCount="1">
    <brk id="6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R80"/>
  <sheetViews>
    <sheetView view="pageBreakPreview" zoomScaleNormal="100" zoomScaleSheetLayoutView="100" workbookViewId="0">
      <selection activeCell="J20" sqref="J20"/>
    </sheetView>
  </sheetViews>
  <sheetFormatPr defaultRowHeight="16.5" customHeight="1" x14ac:dyDescent="0.15"/>
  <cols>
    <col min="1" max="1" width="1" style="5" customWidth="1"/>
    <col min="2" max="2" width="12.140625" style="5" customWidth="1"/>
    <col min="3" max="3" width="0.85546875" style="5" customWidth="1"/>
    <col min="4" max="4" width="10.140625" style="5" customWidth="1"/>
    <col min="5" max="5" width="1" style="5" customWidth="1"/>
    <col min="6" max="6" width="9.140625" style="289" customWidth="1"/>
    <col min="7" max="14" width="9.140625" style="5" customWidth="1"/>
    <col min="15" max="16384" width="9.140625" style="5"/>
  </cols>
  <sheetData>
    <row r="1" spans="1:18" ht="5.0999999999999996" customHeight="1" x14ac:dyDescent="0.15">
      <c r="N1" s="7"/>
    </row>
    <row r="2" spans="1:18" ht="15" customHeight="1" thickBot="1" x14ac:dyDescent="0.2">
      <c r="A2" s="43" t="s">
        <v>618</v>
      </c>
      <c r="B2" s="43"/>
      <c r="C2" s="43"/>
      <c r="D2" s="43"/>
      <c r="E2" s="43"/>
      <c r="F2" s="73"/>
      <c r="G2" s="43"/>
      <c r="H2" s="43"/>
      <c r="I2" s="43"/>
      <c r="J2" s="43"/>
      <c r="N2" s="7" t="s">
        <v>119</v>
      </c>
    </row>
    <row r="3" spans="1:18" ht="14.25" customHeight="1" thickBot="1" x14ac:dyDescent="0.2">
      <c r="A3" s="70"/>
      <c r="B3" s="938" t="s">
        <v>630</v>
      </c>
      <c r="C3" s="938"/>
      <c r="D3" s="938"/>
      <c r="E3" s="104"/>
      <c r="F3" s="940" t="s">
        <v>120</v>
      </c>
      <c r="G3" s="940" t="s">
        <v>121</v>
      </c>
      <c r="H3" s="521" t="s">
        <v>629</v>
      </c>
      <c r="I3" s="521"/>
      <c r="J3" s="521"/>
      <c r="K3" s="521"/>
      <c r="L3" s="521"/>
      <c r="M3" s="525" t="s">
        <v>122</v>
      </c>
      <c r="N3" s="854"/>
    </row>
    <row r="4" spans="1:18" ht="14.25" customHeight="1" x14ac:dyDescent="0.15">
      <c r="A4" s="66"/>
      <c r="B4" s="939"/>
      <c r="C4" s="939"/>
      <c r="D4" s="939"/>
      <c r="E4" s="87"/>
      <c r="F4" s="941"/>
      <c r="G4" s="941"/>
      <c r="H4" s="311" t="s">
        <v>3</v>
      </c>
      <c r="I4" s="311" t="s">
        <v>123</v>
      </c>
      <c r="J4" s="311" t="s">
        <v>124</v>
      </c>
      <c r="K4" s="311" t="s">
        <v>626</v>
      </c>
      <c r="L4" s="23" t="s">
        <v>126</v>
      </c>
      <c r="M4" s="935"/>
      <c r="N4" s="936"/>
    </row>
    <row r="5" spans="1:18" ht="14.25" customHeight="1" x14ac:dyDescent="0.15">
      <c r="A5" s="323"/>
      <c r="B5" s="937">
        <v>28</v>
      </c>
      <c r="C5" s="937"/>
      <c r="D5" s="937"/>
      <c r="E5" s="342"/>
      <c r="F5" s="261">
        <v>36</v>
      </c>
      <c r="G5" s="328">
        <v>723</v>
      </c>
      <c r="H5" s="328">
        <f>SUM(I5:L5)</f>
        <v>3621</v>
      </c>
      <c r="I5" s="328">
        <v>1096</v>
      </c>
      <c r="J5" s="328">
        <v>717</v>
      </c>
      <c r="K5" s="328">
        <v>700</v>
      </c>
      <c r="L5" s="328">
        <v>1108</v>
      </c>
      <c r="M5" s="942" t="s">
        <v>127</v>
      </c>
      <c r="N5" s="943"/>
    </row>
    <row r="6" spans="1:18" ht="14.25" customHeight="1" x14ac:dyDescent="0.15">
      <c r="A6" s="323"/>
      <c r="B6" s="661">
        <v>29</v>
      </c>
      <c r="C6" s="661"/>
      <c r="D6" s="661"/>
      <c r="E6" s="342"/>
      <c r="F6" s="261">
        <v>42</v>
      </c>
      <c r="G6" s="328">
        <v>778</v>
      </c>
      <c r="H6" s="328">
        <f t="shared" ref="H6:H9" si="0">SUM(I6:L6)</f>
        <v>3814</v>
      </c>
      <c r="I6" s="328">
        <v>1142</v>
      </c>
      <c r="J6" s="328">
        <v>771</v>
      </c>
      <c r="K6" s="328">
        <v>730</v>
      </c>
      <c r="L6" s="328">
        <v>1171</v>
      </c>
      <c r="M6" s="929" t="s">
        <v>127</v>
      </c>
      <c r="N6" s="932"/>
    </row>
    <row r="7" spans="1:18" ht="14.25" customHeight="1" x14ac:dyDescent="0.15">
      <c r="A7" s="323"/>
      <c r="B7" s="661">
        <v>30</v>
      </c>
      <c r="C7" s="661"/>
      <c r="D7" s="661"/>
      <c r="E7" s="342"/>
      <c r="F7" s="262">
        <v>49</v>
      </c>
      <c r="G7" s="328">
        <v>854</v>
      </c>
      <c r="H7" s="328">
        <f t="shared" si="0"/>
        <v>3930</v>
      </c>
      <c r="I7" s="328">
        <v>1278</v>
      </c>
      <c r="J7" s="328">
        <v>829</v>
      </c>
      <c r="K7" s="328">
        <v>757</v>
      </c>
      <c r="L7" s="328">
        <v>1066</v>
      </c>
      <c r="M7" s="929" t="s">
        <v>127</v>
      </c>
      <c r="N7" s="932"/>
    </row>
    <row r="8" spans="1:18" ht="14.25" customHeight="1" x14ac:dyDescent="0.15">
      <c r="A8" s="323"/>
      <c r="B8" s="661" t="s">
        <v>642</v>
      </c>
      <c r="C8" s="661"/>
      <c r="D8" s="661"/>
      <c r="E8" s="342"/>
      <c r="F8" s="262">
        <v>44</v>
      </c>
      <c r="G8" s="328">
        <v>735</v>
      </c>
      <c r="H8" s="328">
        <f t="shared" si="0"/>
        <v>3225</v>
      </c>
      <c r="I8" s="328">
        <v>994</v>
      </c>
      <c r="J8" s="328">
        <v>721</v>
      </c>
      <c r="K8" s="328">
        <v>633</v>
      </c>
      <c r="L8" s="328">
        <v>877</v>
      </c>
      <c r="M8" s="929" t="s">
        <v>127</v>
      </c>
      <c r="N8" s="932"/>
      <c r="O8" s="130"/>
    </row>
    <row r="9" spans="1:18" ht="14.25" customHeight="1" x14ac:dyDescent="0.15">
      <c r="A9" s="323"/>
      <c r="B9" s="661">
        <v>2</v>
      </c>
      <c r="C9" s="661"/>
      <c r="D9" s="661"/>
      <c r="E9" s="342"/>
      <c r="F9" s="262">
        <f xml:space="preserve"> F11+F15+F38+F56</f>
        <v>44</v>
      </c>
      <c r="G9" s="328">
        <f xml:space="preserve"> G11+G15+G38+G56</f>
        <v>769</v>
      </c>
      <c r="H9" s="328">
        <f t="shared" si="0"/>
        <v>3166</v>
      </c>
      <c r="I9" s="328">
        <f xml:space="preserve"> I11+I15+I38+I56</f>
        <v>1007</v>
      </c>
      <c r="J9" s="328">
        <f xml:space="preserve"> J11+J15+J38+J56</f>
        <v>679</v>
      </c>
      <c r="K9" s="328">
        <f xml:space="preserve"> K11+K15+K38+K56</f>
        <v>583</v>
      </c>
      <c r="L9" s="328">
        <f xml:space="preserve"> L11+L15+L38+L56</f>
        <v>897</v>
      </c>
      <c r="M9" s="929" t="s">
        <v>127</v>
      </c>
      <c r="N9" s="932"/>
    </row>
    <row r="10" spans="1:18" ht="12" customHeight="1" x14ac:dyDescent="0.15">
      <c r="A10" s="323"/>
      <c r="B10" s="342"/>
      <c r="C10" s="342"/>
      <c r="D10" s="342"/>
      <c r="E10" s="342"/>
      <c r="F10" s="175"/>
      <c r="G10" s="105"/>
      <c r="H10" s="105"/>
      <c r="I10" s="929"/>
      <c r="J10" s="929"/>
      <c r="K10" s="105"/>
      <c r="L10" s="105"/>
      <c r="M10" s="105"/>
      <c r="N10" s="108"/>
      <c r="P10" s="342"/>
      <c r="Q10" s="342"/>
      <c r="R10" s="289"/>
    </row>
    <row r="11" spans="1:18" ht="14.25" customHeight="1" x14ac:dyDescent="0.15">
      <c r="A11" s="323"/>
      <c r="B11" s="469" t="s">
        <v>128</v>
      </c>
      <c r="C11" s="469"/>
      <c r="D11" s="469"/>
      <c r="E11" s="106"/>
      <c r="F11" s="222">
        <f t="shared" ref="F11:L11" si="1">SUM(F12:F14)</f>
        <v>3</v>
      </c>
      <c r="G11" s="223">
        <f t="shared" si="1"/>
        <v>86</v>
      </c>
      <c r="H11" s="223">
        <f t="shared" si="1"/>
        <v>350</v>
      </c>
      <c r="I11" s="223">
        <f t="shared" si="1"/>
        <v>52</v>
      </c>
      <c r="J11" s="223">
        <f t="shared" si="1"/>
        <v>71</v>
      </c>
      <c r="K11" s="223">
        <f t="shared" si="1"/>
        <v>82</v>
      </c>
      <c r="L11" s="223">
        <f t="shared" si="1"/>
        <v>145</v>
      </c>
      <c r="M11" s="929" t="s">
        <v>127</v>
      </c>
      <c r="N11" s="932"/>
      <c r="P11" s="342"/>
      <c r="Q11" s="342"/>
      <c r="R11" s="289"/>
    </row>
    <row r="12" spans="1:18" ht="14.25" customHeight="1" x14ac:dyDescent="0.15">
      <c r="A12" s="323"/>
      <c r="B12" s="469" t="s">
        <v>129</v>
      </c>
      <c r="C12" s="469"/>
      <c r="D12" s="469"/>
      <c r="E12" s="106"/>
      <c r="F12" s="222">
        <v>1</v>
      </c>
      <c r="G12" s="223">
        <v>28</v>
      </c>
      <c r="H12" s="223">
        <v>105</v>
      </c>
      <c r="I12" s="223">
        <v>9</v>
      </c>
      <c r="J12" s="223">
        <v>23</v>
      </c>
      <c r="K12" s="223">
        <v>27</v>
      </c>
      <c r="L12" s="223">
        <v>46</v>
      </c>
      <c r="M12" s="934" t="s">
        <v>130</v>
      </c>
      <c r="N12" s="930"/>
      <c r="P12" s="342"/>
      <c r="Q12" s="342"/>
      <c r="R12" s="289"/>
    </row>
    <row r="13" spans="1:18" ht="14.25" customHeight="1" x14ac:dyDescent="0.15">
      <c r="A13" s="323"/>
      <c r="B13" s="469" t="s">
        <v>131</v>
      </c>
      <c r="C13" s="469"/>
      <c r="D13" s="469"/>
      <c r="E13" s="106"/>
      <c r="F13" s="222">
        <v>1</v>
      </c>
      <c r="G13" s="223">
        <v>29</v>
      </c>
      <c r="H13" s="223">
        <v>123</v>
      </c>
      <c r="I13" s="223">
        <v>24</v>
      </c>
      <c r="J13" s="223">
        <v>24</v>
      </c>
      <c r="K13" s="223">
        <v>24</v>
      </c>
      <c r="L13" s="223">
        <v>51</v>
      </c>
      <c r="M13" s="934" t="s">
        <v>132</v>
      </c>
      <c r="N13" s="930"/>
      <c r="P13" s="342"/>
      <c r="Q13" s="342"/>
      <c r="R13" s="289"/>
    </row>
    <row r="14" spans="1:18" ht="14.25" customHeight="1" x14ac:dyDescent="0.15">
      <c r="A14" s="323"/>
      <c r="B14" s="469" t="s">
        <v>133</v>
      </c>
      <c r="C14" s="469"/>
      <c r="D14" s="469"/>
      <c r="E14" s="107"/>
      <c r="F14" s="222">
        <v>1</v>
      </c>
      <c r="G14" s="223">
        <v>29</v>
      </c>
      <c r="H14" s="223">
        <v>122</v>
      </c>
      <c r="I14" s="223">
        <v>19</v>
      </c>
      <c r="J14" s="223">
        <v>24</v>
      </c>
      <c r="K14" s="223">
        <v>31</v>
      </c>
      <c r="L14" s="223">
        <v>48</v>
      </c>
      <c r="M14" s="934" t="s">
        <v>134</v>
      </c>
      <c r="N14" s="930"/>
      <c r="P14" s="342"/>
      <c r="Q14" s="342"/>
      <c r="R14" s="289"/>
    </row>
    <row r="15" spans="1:18" ht="14.25" customHeight="1" x14ac:dyDescent="0.15">
      <c r="A15" s="323"/>
      <c r="B15" s="469" t="s">
        <v>460</v>
      </c>
      <c r="C15" s="469"/>
      <c r="D15" s="469"/>
      <c r="E15" s="106"/>
      <c r="F15" s="222">
        <f t="shared" ref="F15:L15" si="2">SUM(F16:F37)</f>
        <v>22</v>
      </c>
      <c r="G15" s="223">
        <f t="shared" si="2"/>
        <v>502</v>
      </c>
      <c r="H15" s="223">
        <f t="shared" si="2"/>
        <v>2447</v>
      </c>
      <c r="I15" s="223">
        <f>SUM(I16:I37)</f>
        <v>739</v>
      </c>
      <c r="J15" s="223">
        <f>SUM(J16:J37)</f>
        <v>455</v>
      </c>
      <c r="K15" s="223">
        <f>SUM(K16:K37)</f>
        <v>501</v>
      </c>
      <c r="L15" s="223">
        <f t="shared" si="2"/>
        <v>752</v>
      </c>
      <c r="M15" s="929" t="s">
        <v>127</v>
      </c>
      <c r="N15" s="930"/>
    </row>
    <row r="16" spans="1:18" ht="14.25" customHeight="1" x14ac:dyDescent="0.15">
      <c r="A16" s="323"/>
      <c r="B16" s="469" t="s">
        <v>135</v>
      </c>
      <c r="C16" s="469"/>
      <c r="D16" s="469"/>
      <c r="E16" s="106"/>
      <c r="F16" s="222">
        <v>1</v>
      </c>
      <c r="G16" s="223">
        <v>24</v>
      </c>
      <c r="H16" s="223">
        <v>138</v>
      </c>
      <c r="I16" s="223">
        <v>38</v>
      </c>
      <c r="J16" s="223">
        <v>30</v>
      </c>
      <c r="K16" s="223">
        <v>30</v>
      </c>
      <c r="L16" s="223">
        <v>40</v>
      </c>
      <c r="M16" s="934" t="s">
        <v>136</v>
      </c>
      <c r="N16" s="930"/>
    </row>
    <row r="17" spans="1:15" ht="14.25" customHeight="1" x14ac:dyDescent="0.15">
      <c r="A17" s="323"/>
      <c r="B17" s="469" t="s">
        <v>137</v>
      </c>
      <c r="C17" s="469"/>
      <c r="D17" s="469"/>
      <c r="E17" s="106"/>
      <c r="F17" s="222">
        <v>1</v>
      </c>
      <c r="G17" s="223">
        <v>26</v>
      </c>
      <c r="H17" s="223">
        <v>148</v>
      </c>
      <c r="I17" s="223">
        <v>39</v>
      </c>
      <c r="J17" s="223">
        <v>30</v>
      </c>
      <c r="K17" s="223">
        <v>28</v>
      </c>
      <c r="L17" s="223">
        <v>51</v>
      </c>
      <c r="M17" s="934" t="s">
        <v>138</v>
      </c>
      <c r="N17" s="930"/>
    </row>
    <row r="18" spans="1:15" ht="14.25" customHeight="1" x14ac:dyDescent="0.15">
      <c r="A18" s="323"/>
      <c r="B18" s="469" t="s">
        <v>139</v>
      </c>
      <c r="C18" s="469"/>
      <c r="D18" s="469"/>
      <c r="E18" s="106"/>
      <c r="F18" s="222">
        <v>1</v>
      </c>
      <c r="G18" s="223">
        <v>25</v>
      </c>
      <c r="H18" s="223">
        <v>134</v>
      </c>
      <c r="I18" s="223">
        <v>42</v>
      </c>
      <c r="J18" s="223">
        <v>27</v>
      </c>
      <c r="K18" s="223">
        <v>27</v>
      </c>
      <c r="L18" s="223">
        <v>38</v>
      </c>
      <c r="M18" s="934" t="s">
        <v>138</v>
      </c>
      <c r="N18" s="930"/>
    </row>
    <row r="19" spans="1:15" ht="14.25" customHeight="1" x14ac:dyDescent="0.15">
      <c r="A19" s="323"/>
      <c r="B19" s="469" t="s">
        <v>140</v>
      </c>
      <c r="C19" s="469"/>
      <c r="D19" s="469"/>
      <c r="E19" s="106"/>
      <c r="F19" s="222">
        <v>1</v>
      </c>
      <c r="G19" s="223">
        <v>15</v>
      </c>
      <c r="H19" s="223">
        <v>103</v>
      </c>
      <c r="I19" s="223">
        <v>27</v>
      </c>
      <c r="J19" s="223">
        <v>12</v>
      </c>
      <c r="K19" s="223">
        <v>26</v>
      </c>
      <c r="L19" s="223">
        <v>38</v>
      </c>
      <c r="M19" s="934" t="s">
        <v>138</v>
      </c>
      <c r="N19" s="930"/>
      <c r="O19" s="24"/>
    </row>
    <row r="20" spans="1:15" ht="14.25" customHeight="1" x14ac:dyDescent="0.15">
      <c r="A20" s="323"/>
      <c r="B20" s="469" t="s">
        <v>141</v>
      </c>
      <c r="C20" s="469"/>
      <c r="D20" s="469"/>
      <c r="E20" s="106"/>
      <c r="F20" s="222">
        <v>1</v>
      </c>
      <c r="G20" s="223">
        <v>17</v>
      </c>
      <c r="H20" s="223">
        <v>101</v>
      </c>
      <c r="I20" s="223">
        <v>27</v>
      </c>
      <c r="J20" s="223">
        <v>18</v>
      </c>
      <c r="K20" s="223">
        <v>20</v>
      </c>
      <c r="L20" s="223">
        <v>36</v>
      </c>
      <c r="M20" s="934" t="s">
        <v>142</v>
      </c>
      <c r="N20" s="930"/>
      <c r="O20" s="24"/>
    </row>
    <row r="21" spans="1:15" ht="14.25" customHeight="1" x14ac:dyDescent="0.15">
      <c r="A21" s="323"/>
      <c r="B21" s="469" t="s">
        <v>143</v>
      </c>
      <c r="C21" s="469"/>
      <c r="D21" s="469"/>
      <c r="E21" s="106"/>
      <c r="F21" s="222">
        <v>1</v>
      </c>
      <c r="G21" s="223">
        <v>28</v>
      </c>
      <c r="H21" s="223">
        <v>138</v>
      </c>
      <c r="I21" s="223">
        <v>36</v>
      </c>
      <c r="J21" s="223">
        <v>25</v>
      </c>
      <c r="K21" s="223">
        <v>25</v>
      </c>
      <c r="L21" s="223">
        <v>52</v>
      </c>
      <c r="M21" s="934" t="s">
        <v>144</v>
      </c>
      <c r="N21" s="930"/>
    </row>
    <row r="22" spans="1:15" ht="14.25" customHeight="1" x14ac:dyDescent="0.15">
      <c r="A22" s="323"/>
      <c r="B22" s="469" t="s">
        <v>145</v>
      </c>
      <c r="C22" s="469"/>
      <c r="D22" s="469"/>
      <c r="E22" s="106"/>
      <c r="F22" s="222">
        <v>1</v>
      </c>
      <c r="G22" s="223">
        <v>29</v>
      </c>
      <c r="H22" s="223">
        <v>136</v>
      </c>
      <c r="I22" s="223">
        <v>45</v>
      </c>
      <c r="J22" s="223">
        <v>25</v>
      </c>
      <c r="K22" s="223">
        <v>27</v>
      </c>
      <c r="L22" s="223">
        <v>39</v>
      </c>
      <c r="M22" s="934" t="s">
        <v>146</v>
      </c>
      <c r="N22" s="930"/>
    </row>
    <row r="23" spans="1:15" ht="14.25" customHeight="1" x14ac:dyDescent="0.15">
      <c r="A23" s="323"/>
      <c r="B23" s="469" t="s">
        <v>147</v>
      </c>
      <c r="C23" s="469"/>
      <c r="D23" s="469"/>
      <c r="E23" s="106"/>
      <c r="F23" s="222">
        <v>1</v>
      </c>
      <c r="G23" s="223">
        <v>26</v>
      </c>
      <c r="H23" s="223">
        <v>131</v>
      </c>
      <c r="I23" s="223">
        <v>39</v>
      </c>
      <c r="J23" s="223">
        <v>24</v>
      </c>
      <c r="K23" s="223">
        <v>23</v>
      </c>
      <c r="L23" s="223">
        <v>45</v>
      </c>
      <c r="M23" s="934" t="s">
        <v>148</v>
      </c>
      <c r="N23" s="930"/>
    </row>
    <row r="24" spans="1:15" ht="14.25" customHeight="1" x14ac:dyDescent="0.15">
      <c r="A24" s="323"/>
      <c r="B24" s="469" t="s">
        <v>149</v>
      </c>
      <c r="C24" s="469"/>
      <c r="D24" s="469"/>
      <c r="E24" s="106"/>
      <c r="F24" s="222">
        <v>1</v>
      </c>
      <c r="G24" s="223">
        <v>29</v>
      </c>
      <c r="H24" s="223">
        <v>135</v>
      </c>
      <c r="I24" s="223">
        <v>37</v>
      </c>
      <c r="J24" s="223">
        <v>24</v>
      </c>
      <c r="K24" s="223">
        <v>30</v>
      </c>
      <c r="L24" s="223">
        <v>44</v>
      </c>
      <c r="M24" s="934" t="s">
        <v>150</v>
      </c>
      <c r="N24" s="930"/>
    </row>
    <row r="25" spans="1:15" ht="14.25" customHeight="1" x14ac:dyDescent="0.15">
      <c r="A25" s="323"/>
      <c r="B25" s="469" t="s">
        <v>151</v>
      </c>
      <c r="C25" s="469"/>
      <c r="D25" s="469"/>
      <c r="E25" s="106"/>
      <c r="F25" s="222">
        <v>1</v>
      </c>
      <c r="G25" s="223">
        <v>21</v>
      </c>
      <c r="H25" s="223">
        <v>104</v>
      </c>
      <c r="I25" s="223">
        <v>36</v>
      </c>
      <c r="J25" s="223">
        <v>18</v>
      </c>
      <c r="K25" s="223">
        <v>20</v>
      </c>
      <c r="L25" s="223">
        <v>30</v>
      </c>
      <c r="M25" s="934" t="s">
        <v>152</v>
      </c>
      <c r="N25" s="930"/>
    </row>
    <row r="26" spans="1:15" ht="14.25" customHeight="1" x14ac:dyDescent="0.15">
      <c r="A26" s="323"/>
      <c r="B26" s="469" t="s">
        <v>153</v>
      </c>
      <c r="C26" s="469"/>
      <c r="D26" s="469"/>
      <c r="E26" s="106"/>
      <c r="F26" s="222">
        <v>1</v>
      </c>
      <c r="G26" s="223">
        <v>23</v>
      </c>
      <c r="H26" s="223">
        <v>128</v>
      </c>
      <c r="I26" s="223">
        <v>39</v>
      </c>
      <c r="J26" s="223">
        <v>24</v>
      </c>
      <c r="K26" s="223">
        <v>28</v>
      </c>
      <c r="L26" s="223">
        <v>37</v>
      </c>
      <c r="M26" s="934" t="s">
        <v>154</v>
      </c>
      <c r="N26" s="930"/>
    </row>
    <row r="27" spans="1:15" ht="14.25" customHeight="1" x14ac:dyDescent="0.15">
      <c r="A27" s="323"/>
      <c r="B27" s="469" t="s">
        <v>155</v>
      </c>
      <c r="C27" s="469"/>
      <c r="D27" s="469"/>
      <c r="E27" s="342"/>
      <c r="F27" s="222">
        <v>1</v>
      </c>
      <c r="G27" s="230">
        <v>30</v>
      </c>
      <c r="H27" s="223">
        <v>118</v>
      </c>
      <c r="I27" s="223">
        <v>48</v>
      </c>
      <c r="J27" s="223">
        <v>23</v>
      </c>
      <c r="K27" s="230">
        <v>22</v>
      </c>
      <c r="L27" s="230">
        <v>25</v>
      </c>
      <c r="M27" s="934" t="s">
        <v>156</v>
      </c>
      <c r="N27" s="930"/>
    </row>
    <row r="28" spans="1:15" ht="14.25" customHeight="1" x14ac:dyDescent="0.15">
      <c r="A28" s="323"/>
      <c r="B28" s="469" t="s">
        <v>702</v>
      </c>
      <c r="C28" s="469"/>
      <c r="D28" s="469"/>
      <c r="E28" s="324"/>
      <c r="F28" s="222">
        <v>1</v>
      </c>
      <c r="G28" s="230">
        <v>14</v>
      </c>
      <c r="H28" s="223">
        <v>87</v>
      </c>
      <c r="I28" s="223">
        <v>27</v>
      </c>
      <c r="J28" s="223">
        <v>18</v>
      </c>
      <c r="K28" s="230">
        <v>23</v>
      </c>
      <c r="L28" s="230">
        <v>19</v>
      </c>
      <c r="M28" s="934" t="s">
        <v>712</v>
      </c>
      <c r="N28" s="930"/>
      <c r="O28" s="342"/>
    </row>
    <row r="29" spans="1:15" ht="14.25" customHeight="1" x14ac:dyDescent="0.15">
      <c r="A29" s="323"/>
      <c r="B29" s="469" t="s">
        <v>703</v>
      </c>
      <c r="C29" s="469"/>
      <c r="D29" s="469"/>
      <c r="E29" s="324"/>
      <c r="F29" s="222">
        <v>1</v>
      </c>
      <c r="G29" s="230">
        <v>27</v>
      </c>
      <c r="H29" s="223">
        <v>118</v>
      </c>
      <c r="I29" s="223">
        <v>33</v>
      </c>
      <c r="J29" s="223">
        <v>24</v>
      </c>
      <c r="K29" s="230">
        <v>24</v>
      </c>
      <c r="L29" s="230">
        <v>37</v>
      </c>
      <c r="M29" s="929" t="s">
        <v>712</v>
      </c>
      <c r="N29" s="930"/>
    </row>
    <row r="30" spans="1:15" ht="14.25" customHeight="1" x14ac:dyDescent="0.15">
      <c r="A30" s="323"/>
      <c r="B30" s="469" t="s">
        <v>704</v>
      </c>
      <c r="C30" s="469"/>
      <c r="D30" s="469"/>
      <c r="E30" s="324"/>
      <c r="F30" s="222">
        <v>1</v>
      </c>
      <c r="G30" s="223">
        <v>24</v>
      </c>
      <c r="H30" s="223">
        <v>91</v>
      </c>
      <c r="I30" s="223">
        <v>30</v>
      </c>
      <c r="J30" s="223">
        <v>18</v>
      </c>
      <c r="K30" s="223">
        <v>19</v>
      </c>
      <c r="L30" s="223">
        <v>24</v>
      </c>
      <c r="M30" s="929" t="s">
        <v>713</v>
      </c>
      <c r="N30" s="930"/>
    </row>
    <row r="31" spans="1:15" ht="14.25" customHeight="1" x14ac:dyDescent="0.15">
      <c r="A31" s="323"/>
      <c r="B31" s="469" t="s">
        <v>705</v>
      </c>
      <c r="C31" s="469"/>
      <c r="D31" s="469"/>
      <c r="E31" s="324"/>
      <c r="F31" s="222">
        <v>1</v>
      </c>
      <c r="G31" s="230">
        <v>13</v>
      </c>
      <c r="H31" s="223">
        <v>61</v>
      </c>
      <c r="I31" s="223">
        <v>10</v>
      </c>
      <c r="J31" s="223">
        <v>12</v>
      </c>
      <c r="K31" s="230">
        <v>9</v>
      </c>
      <c r="L31" s="230">
        <v>30</v>
      </c>
      <c r="M31" s="929" t="s">
        <v>714</v>
      </c>
      <c r="N31" s="930"/>
    </row>
    <row r="32" spans="1:15" ht="14.25" customHeight="1" x14ac:dyDescent="0.15">
      <c r="A32" s="323"/>
      <c r="B32" s="469" t="s">
        <v>706</v>
      </c>
      <c r="C32" s="469"/>
      <c r="D32" s="469"/>
      <c r="E32" s="324"/>
      <c r="F32" s="223">
        <v>1</v>
      </c>
      <c r="G32" s="230">
        <v>21</v>
      </c>
      <c r="H32" s="223">
        <v>73</v>
      </c>
      <c r="I32" s="223">
        <v>24</v>
      </c>
      <c r="J32" s="223">
        <v>12</v>
      </c>
      <c r="K32" s="230">
        <v>12</v>
      </c>
      <c r="L32" s="230">
        <v>25</v>
      </c>
      <c r="M32" s="929" t="s">
        <v>715</v>
      </c>
      <c r="N32" s="930"/>
    </row>
    <row r="33" spans="1:14" ht="14.25" customHeight="1" x14ac:dyDescent="0.15">
      <c r="A33" s="323"/>
      <c r="B33" s="469" t="s">
        <v>707</v>
      </c>
      <c r="C33" s="469"/>
      <c r="D33" s="469"/>
      <c r="E33" s="324"/>
      <c r="F33" s="223">
        <v>1</v>
      </c>
      <c r="G33" s="230">
        <v>20</v>
      </c>
      <c r="H33" s="223">
        <v>92</v>
      </c>
      <c r="I33" s="223">
        <v>24</v>
      </c>
      <c r="J33" s="223">
        <v>12</v>
      </c>
      <c r="K33" s="230">
        <v>19</v>
      </c>
      <c r="L33" s="230">
        <v>37</v>
      </c>
      <c r="M33" s="929" t="s">
        <v>715</v>
      </c>
      <c r="N33" s="930"/>
    </row>
    <row r="34" spans="1:14" ht="14.25" customHeight="1" x14ac:dyDescent="0.15">
      <c r="A34" s="323"/>
      <c r="B34" s="469" t="s">
        <v>708</v>
      </c>
      <c r="C34" s="469"/>
      <c r="D34" s="469"/>
      <c r="E34" s="324"/>
      <c r="F34" s="223">
        <v>1</v>
      </c>
      <c r="G34" s="230">
        <v>28</v>
      </c>
      <c r="H34" s="223">
        <v>141</v>
      </c>
      <c r="I34" s="223">
        <v>48</v>
      </c>
      <c r="J34" s="223">
        <v>24</v>
      </c>
      <c r="K34" s="230">
        <v>29</v>
      </c>
      <c r="L34" s="230">
        <v>40</v>
      </c>
      <c r="M34" s="929" t="s">
        <v>716</v>
      </c>
      <c r="N34" s="930"/>
    </row>
    <row r="35" spans="1:14" ht="14.25" customHeight="1" x14ac:dyDescent="0.15">
      <c r="A35" s="323"/>
      <c r="B35" s="469" t="s">
        <v>709</v>
      </c>
      <c r="C35" s="469"/>
      <c r="D35" s="469"/>
      <c r="E35" s="324"/>
      <c r="F35" s="223">
        <v>1</v>
      </c>
      <c r="G35" s="230">
        <v>21</v>
      </c>
      <c r="H35" s="223">
        <v>98</v>
      </c>
      <c r="I35" s="223">
        <v>27</v>
      </c>
      <c r="J35" s="223">
        <v>19</v>
      </c>
      <c r="K35" s="230">
        <v>20</v>
      </c>
      <c r="L35" s="230">
        <v>32</v>
      </c>
      <c r="M35" s="929" t="s">
        <v>716</v>
      </c>
      <c r="N35" s="930"/>
    </row>
    <row r="36" spans="1:14" ht="14.25" customHeight="1" x14ac:dyDescent="0.15">
      <c r="A36" s="323"/>
      <c r="B36" s="931" t="s">
        <v>710</v>
      </c>
      <c r="C36" s="931"/>
      <c r="D36" s="931"/>
      <c r="E36" s="324"/>
      <c r="F36" s="223">
        <v>1</v>
      </c>
      <c r="G36" s="230">
        <v>17</v>
      </c>
      <c r="H36" s="223">
        <v>69</v>
      </c>
      <c r="I36" s="223">
        <v>21</v>
      </c>
      <c r="J36" s="223">
        <v>12</v>
      </c>
      <c r="K36" s="230">
        <v>15</v>
      </c>
      <c r="L36" s="230">
        <v>21</v>
      </c>
      <c r="M36" s="929" t="s">
        <v>717</v>
      </c>
      <c r="N36" s="930"/>
    </row>
    <row r="37" spans="1:14" ht="14.25" customHeight="1" x14ac:dyDescent="0.15">
      <c r="A37" s="323"/>
      <c r="B37" s="469" t="s">
        <v>711</v>
      </c>
      <c r="C37" s="469"/>
      <c r="D37" s="469"/>
      <c r="E37" s="324"/>
      <c r="F37" s="223">
        <v>1</v>
      </c>
      <c r="G37" s="230">
        <v>24</v>
      </c>
      <c r="H37" s="223">
        <v>103</v>
      </c>
      <c r="I37" s="223">
        <v>42</v>
      </c>
      <c r="J37" s="223">
        <v>24</v>
      </c>
      <c r="K37" s="230">
        <v>25</v>
      </c>
      <c r="L37" s="230">
        <v>12</v>
      </c>
      <c r="M37" s="929" t="s">
        <v>720</v>
      </c>
      <c r="N37" s="930"/>
    </row>
    <row r="38" spans="1:14" ht="14.25" customHeight="1" x14ac:dyDescent="0.15">
      <c r="A38" s="323"/>
      <c r="B38" s="469" t="s">
        <v>461</v>
      </c>
      <c r="C38" s="469"/>
      <c r="D38" s="469"/>
      <c r="E38" s="324"/>
      <c r="F38" s="223">
        <f>SUM(F39:F55)</f>
        <v>17</v>
      </c>
      <c r="G38" s="223">
        <f t="shared" ref="G38:L38" si="3">SUM(G39:G55)</f>
        <v>152</v>
      </c>
      <c r="H38" s="223">
        <f t="shared" si="3"/>
        <v>333</v>
      </c>
      <c r="I38" s="223">
        <f t="shared" si="3"/>
        <v>193</v>
      </c>
      <c r="J38" s="223">
        <f t="shared" si="3"/>
        <v>140</v>
      </c>
      <c r="K38" s="89">
        <f t="shared" si="3"/>
        <v>0</v>
      </c>
      <c r="L38" s="89">
        <f t="shared" si="3"/>
        <v>0</v>
      </c>
      <c r="M38" s="929" t="s">
        <v>127</v>
      </c>
      <c r="N38" s="930"/>
    </row>
    <row r="39" spans="1:14" s="372" customFormat="1" ht="14.25" customHeight="1" x14ac:dyDescent="0.15">
      <c r="A39" s="367"/>
      <c r="B39" s="933" t="s">
        <v>453</v>
      </c>
      <c r="C39" s="933"/>
      <c r="D39" s="933"/>
      <c r="E39" s="368"/>
      <c r="F39" s="369">
        <v>1</v>
      </c>
      <c r="G39" s="370">
        <v>9</v>
      </c>
      <c r="H39" s="371">
        <f t="shared" ref="H39:H55" si="4">I39+J39+K39+L39</f>
        <v>18</v>
      </c>
      <c r="I39" s="371">
        <v>12</v>
      </c>
      <c r="J39" s="371">
        <v>6</v>
      </c>
      <c r="K39" s="370">
        <v>0</v>
      </c>
      <c r="L39" s="370">
        <v>0</v>
      </c>
      <c r="M39" s="914" t="s">
        <v>456</v>
      </c>
      <c r="N39" s="915"/>
    </row>
    <row r="40" spans="1:14" s="372" customFormat="1" ht="14.25" customHeight="1" x14ac:dyDescent="0.15">
      <c r="A40" s="367"/>
      <c r="B40" s="913" t="s">
        <v>454</v>
      </c>
      <c r="C40" s="913"/>
      <c r="D40" s="913"/>
      <c r="E40" s="368"/>
      <c r="F40" s="369">
        <v>1</v>
      </c>
      <c r="G40" s="370">
        <v>8</v>
      </c>
      <c r="H40" s="371">
        <f t="shared" si="4"/>
        <v>22</v>
      </c>
      <c r="I40" s="371">
        <v>12</v>
      </c>
      <c r="J40" s="371">
        <v>10</v>
      </c>
      <c r="K40" s="370">
        <v>0</v>
      </c>
      <c r="L40" s="370">
        <v>0</v>
      </c>
      <c r="M40" s="914" t="s">
        <v>457</v>
      </c>
      <c r="N40" s="915"/>
    </row>
    <row r="41" spans="1:14" s="372" customFormat="1" ht="14.25" customHeight="1" x14ac:dyDescent="0.15">
      <c r="A41" s="367"/>
      <c r="B41" s="913" t="s">
        <v>471</v>
      </c>
      <c r="C41" s="913"/>
      <c r="D41" s="913"/>
      <c r="E41" s="368"/>
      <c r="F41" s="369">
        <v>1</v>
      </c>
      <c r="G41" s="370">
        <v>9</v>
      </c>
      <c r="H41" s="371">
        <f t="shared" si="4"/>
        <v>22</v>
      </c>
      <c r="I41" s="371">
        <v>11</v>
      </c>
      <c r="J41" s="371">
        <v>11</v>
      </c>
      <c r="K41" s="370">
        <v>0</v>
      </c>
      <c r="L41" s="370">
        <v>0</v>
      </c>
      <c r="M41" s="914" t="s">
        <v>476</v>
      </c>
      <c r="N41" s="915"/>
    </row>
    <row r="42" spans="1:14" s="372" customFormat="1" ht="14.25" customHeight="1" x14ac:dyDescent="0.15">
      <c r="A42" s="367"/>
      <c r="B42" s="913" t="s">
        <v>472</v>
      </c>
      <c r="C42" s="913"/>
      <c r="D42" s="913"/>
      <c r="E42" s="368"/>
      <c r="F42" s="369">
        <v>1</v>
      </c>
      <c r="G42" s="370">
        <v>8</v>
      </c>
      <c r="H42" s="371">
        <f t="shared" si="4"/>
        <v>18</v>
      </c>
      <c r="I42" s="371">
        <v>12</v>
      </c>
      <c r="J42" s="371">
        <v>6</v>
      </c>
      <c r="K42" s="370">
        <v>0</v>
      </c>
      <c r="L42" s="370">
        <v>0</v>
      </c>
      <c r="M42" s="914" t="s">
        <v>470</v>
      </c>
      <c r="N42" s="915"/>
    </row>
    <row r="43" spans="1:14" s="372" customFormat="1" ht="14.25" customHeight="1" x14ac:dyDescent="0.15">
      <c r="A43" s="367"/>
      <c r="B43" s="913" t="s">
        <v>473</v>
      </c>
      <c r="C43" s="913"/>
      <c r="D43" s="913"/>
      <c r="E43" s="368"/>
      <c r="F43" s="369">
        <v>1</v>
      </c>
      <c r="G43" s="370">
        <v>8</v>
      </c>
      <c r="H43" s="371">
        <f t="shared" si="4"/>
        <v>19</v>
      </c>
      <c r="I43" s="371">
        <v>11</v>
      </c>
      <c r="J43" s="371">
        <v>8</v>
      </c>
      <c r="K43" s="370">
        <v>0</v>
      </c>
      <c r="L43" s="370">
        <v>0</v>
      </c>
      <c r="M43" s="914" t="s">
        <v>470</v>
      </c>
      <c r="N43" s="915"/>
    </row>
    <row r="44" spans="1:14" s="372" customFormat="1" ht="14.25" customHeight="1" x14ac:dyDescent="0.15">
      <c r="A44" s="367"/>
      <c r="B44" s="913" t="s">
        <v>474</v>
      </c>
      <c r="C44" s="913"/>
      <c r="D44" s="913"/>
      <c r="E44" s="368"/>
      <c r="F44" s="369">
        <v>1</v>
      </c>
      <c r="G44" s="370">
        <v>8</v>
      </c>
      <c r="H44" s="371">
        <f t="shared" si="4"/>
        <v>20</v>
      </c>
      <c r="I44" s="371">
        <v>11</v>
      </c>
      <c r="J44" s="371">
        <v>9</v>
      </c>
      <c r="K44" s="370">
        <v>0</v>
      </c>
      <c r="L44" s="370">
        <v>0</v>
      </c>
      <c r="M44" s="914" t="s">
        <v>470</v>
      </c>
      <c r="N44" s="915"/>
    </row>
    <row r="45" spans="1:14" s="372" customFormat="1" ht="14.25" customHeight="1" x14ac:dyDescent="0.15">
      <c r="A45" s="367"/>
      <c r="B45" s="913" t="s">
        <v>475</v>
      </c>
      <c r="C45" s="913"/>
      <c r="D45" s="913"/>
      <c r="E45" s="368"/>
      <c r="F45" s="369">
        <v>1</v>
      </c>
      <c r="G45" s="370">
        <v>9</v>
      </c>
      <c r="H45" s="371">
        <f t="shared" si="4"/>
        <v>21</v>
      </c>
      <c r="I45" s="371">
        <v>12</v>
      </c>
      <c r="J45" s="371">
        <v>9</v>
      </c>
      <c r="K45" s="370">
        <v>0</v>
      </c>
      <c r="L45" s="370">
        <v>0</v>
      </c>
      <c r="M45" s="914" t="s">
        <v>470</v>
      </c>
      <c r="N45" s="915"/>
    </row>
    <row r="46" spans="1:14" s="372" customFormat="1" ht="14.25" customHeight="1" x14ac:dyDescent="0.15">
      <c r="A46" s="367"/>
      <c r="B46" s="913" t="s">
        <v>483</v>
      </c>
      <c r="C46" s="913"/>
      <c r="D46" s="913"/>
      <c r="E46" s="368"/>
      <c r="F46" s="369">
        <v>1</v>
      </c>
      <c r="G46" s="370">
        <v>9</v>
      </c>
      <c r="H46" s="371">
        <f t="shared" si="4"/>
        <v>19</v>
      </c>
      <c r="I46" s="371">
        <v>10</v>
      </c>
      <c r="J46" s="371">
        <v>9</v>
      </c>
      <c r="K46" s="370">
        <v>0</v>
      </c>
      <c r="L46" s="370">
        <v>0</v>
      </c>
      <c r="M46" s="914" t="s">
        <v>484</v>
      </c>
      <c r="N46" s="915"/>
    </row>
    <row r="47" spans="1:14" s="372" customFormat="1" ht="14.25" customHeight="1" x14ac:dyDescent="0.15">
      <c r="A47" s="367"/>
      <c r="B47" s="913" t="s">
        <v>485</v>
      </c>
      <c r="C47" s="913"/>
      <c r="D47" s="913"/>
      <c r="E47" s="368"/>
      <c r="F47" s="369">
        <v>1</v>
      </c>
      <c r="G47" s="370">
        <v>8</v>
      </c>
      <c r="H47" s="371">
        <f t="shared" si="4"/>
        <v>19</v>
      </c>
      <c r="I47" s="371">
        <v>11</v>
      </c>
      <c r="J47" s="371">
        <v>8</v>
      </c>
      <c r="K47" s="370">
        <v>0</v>
      </c>
      <c r="L47" s="370">
        <v>0</v>
      </c>
      <c r="M47" s="914" t="s">
        <v>484</v>
      </c>
      <c r="N47" s="915"/>
    </row>
    <row r="48" spans="1:14" s="372" customFormat="1" ht="14.25" customHeight="1" x14ac:dyDescent="0.15">
      <c r="A48" s="367"/>
      <c r="B48" s="913" t="s">
        <v>486</v>
      </c>
      <c r="C48" s="913"/>
      <c r="D48" s="913"/>
      <c r="E48" s="368"/>
      <c r="F48" s="369">
        <v>1</v>
      </c>
      <c r="G48" s="370">
        <v>11</v>
      </c>
      <c r="H48" s="371">
        <f t="shared" si="4"/>
        <v>22</v>
      </c>
      <c r="I48" s="371">
        <v>16</v>
      </c>
      <c r="J48" s="371">
        <v>6</v>
      </c>
      <c r="K48" s="370">
        <v>0</v>
      </c>
      <c r="L48" s="370">
        <v>0</v>
      </c>
      <c r="M48" s="914" t="s">
        <v>484</v>
      </c>
      <c r="N48" s="915"/>
    </row>
    <row r="49" spans="1:14" s="372" customFormat="1" ht="14.25" customHeight="1" x14ac:dyDescent="0.15">
      <c r="A49" s="367"/>
      <c r="B49" s="913" t="s">
        <v>487</v>
      </c>
      <c r="C49" s="913"/>
      <c r="D49" s="913"/>
      <c r="E49" s="368"/>
      <c r="F49" s="369">
        <v>1</v>
      </c>
      <c r="G49" s="370">
        <v>10</v>
      </c>
      <c r="H49" s="371">
        <f t="shared" si="4"/>
        <v>22</v>
      </c>
      <c r="I49" s="371">
        <v>13</v>
      </c>
      <c r="J49" s="371">
        <v>9</v>
      </c>
      <c r="K49" s="370">
        <v>0</v>
      </c>
      <c r="L49" s="370">
        <v>0</v>
      </c>
      <c r="M49" s="914" t="s">
        <v>484</v>
      </c>
      <c r="N49" s="915"/>
    </row>
    <row r="50" spans="1:14" s="372" customFormat="1" ht="14.25" customHeight="1" x14ac:dyDescent="0.15">
      <c r="A50" s="367"/>
      <c r="B50" s="913" t="s">
        <v>549</v>
      </c>
      <c r="C50" s="913"/>
      <c r="D50" s="913"/>
      <c r="E50" s="368"/>
      <c r="F50" s="369">
        <v>1</v>
      </c>
      <c r="G50" s="370">
        <v>11</v>
      </c>
      <c r="H50" s="371">
        <f t="shared" si="4"/>
        <v>20</v>
      </c>
      <c r="I50" s="371">
        <v>10</v>
      </c>
      <c r="J50" s="371">
        <v>10</v>
      </c>
      <c r="K50" s="370">
        <v>0</v>
      </c>
      <c r="L50" s="370">
        <v>0</v>
      </c>
      <c r="M50" s="914" t="s">
        <v>547</v>
      </c>
      <c r="N50" s="915"/>
    </row>
    <row r="51" spans="1:14" s="372" customFormat="1" ht="14.25" customHeight="1" x14ac:dyDescent="0.15">
      <c r="A51" s="367"/>
      <c r="B51" s="913" t="s">
        <v>550</v>
      </c>
      <c r="C51" s="913"/>
      <c r="D51" s="913"/>
      <c r="E51" s="368"/>
      <c r="F51" s="369">
        <v>1</v>
      </c>
      <c r="G51" s="370">
        <v>10</v>
      </c>
      <c r="H51" s="371">
        <f t="shared" si="4"/>
        <v>19</v>
      </c>
      <c r="I51" s="371">
        <v>8</v>
      </c>
      <c r="J51" s="371">
        <v>11</v>
      </c>
      <c r="K51" s="370">
        <v>0</v>
      </c>
      <c r="L51" s="370">
        <v>0</v>
      </c>
      <c r="M51" s="914" t="s">
        <v>547</v>
      </c>
      <c r="N51" s="915"/>
    </row>
    <row r="52" spans="1:14" s="372" customFormat="1" ht="14.25" customHeight="1" x14ac:dyDescent="0.15">
      <c r="A52" s="367"/>
      <c r="B52" s="913" t="s">
        <v>551</v>
      </c>
      <c r="C52" s="913"/>
      <c r="D52" s="913"/>
      <c r="E52" s="368"/>
      <c r="F52" s="369">
        <v>1</v>
      </c>
      <c r="G52" s="370">
        <v>8</v>
      </c>
      <c r="H52" s="371">
        <f t="shared" si="4"/>
        <v>20</v>
      </c>
      <c r="I52" s="371">
        <v>14</v>
      </c>
      <c r="J52" s="371">
        <v>6</v>
      </c>
      <c r="K52" s="370">
        <v>0</v>
      </c>
      <c r="L52" s="370">
        <v>0</v>
      </c>
      <c r="M52" s="914" t="s">
        <v>547</v>
      </c>
      <c r="N52" s="915"/>
    </row>
    <row r="53" spans="1:14" s="372" customFormat="1" ht="14.25" customHeight="1" x14ac:dyDescent="0.15">
      <c r="A53" s="367"/>
      <c r="B53" s="913" t="s">
        <v>552</v>
      </c>
      <c r="C53" s="913"/>
      <c r="D53" s="913"/>
      <c r="E53" s="368"/>
      <c r="F53" s="369">
        <v>1</v>
      </c>
      <c r="G53" s="370">
        <v>10</v>
      </c>
      <c r="H53" s="371">
        <f t="shared" si="4"/>
        <v>19</v>
      </c>
      <c r="I53" s="371">
        <v>9</v>
      </c>
      <c r="J53" s="371">
        <v>10</v>
      </c>
      <c r="K53" s="370">
        <v>0</v>
      </c>
      <c r="L53" s="370">
        <v>0</v>
      </c>
      <c r="M53" s="914" t="s">
        <v>547</v>
      </c>
      <c r="N53" s="915"/>
    </row>
    <row r="54" spans="1:14" s="372" customFormat="1" ht="14.25" customHeight="1" x14ac:dyDescent="0.15">
      <c r="A54" s="367"/>
      <c r="B54" s="913" t="s">
        <v>553</v>
      </c>
      <c r="C54" s="913"/>
      <c r="D54" s="913"/>
      <c r="E54" s="368"/>
      <c r="F54" s="369">
        <v>1</v>
      </c>
      <c r="G54" s="370">
        <v>7</v>
      </c>
      <c r="H54" s="371">
        <f t="shared" si="4"/>
        <v>14</v>
      </c>
      <c r="I54" s="371">
        <v>9</v>
      </c>
      <c r="J54" s="371">
        <v>5</v>
      </c>
      <c r="K54" s="370">
        <v>0</v>
      </c>
      <c r="L54" s="370">
        <v>0</v>
      </c>
      <c r="M54" s="914" t="s">
        <v>548</v>
      </c>
      <c r="N54" s="915"/>
    </row>
    <row r="55" spans="1:14" s="372" customFormat="1" ht="14.25" customHeight="1" x14ac:dyDescent="0.15">
      <c r="A55" s="367"/>
      <c r="B55" s="913" t="s">
        <v>718</v>
      </c>
      <c r="C55" s="913"/>
      <c r="D55" s="913"/>
      <c r="E55" s="368"/>
      <c r="F55" s="369">
        <v>1</v>
      </c>
      <c r="G55" s="370">
        <v>9</v>
      </c>
      <c r="H55" s="371">
        <f t="shared" si="4"/>
        <v>19</v>
      </c>
      <c r="I55" s="371">
        <v>12</v>
      </c>
      <c r="J55" s="371">
        <v>7</v>
      </c>
      <c r="K55" s="370">
        <v>0</v>
      </c>
      <c r="L55" s="370">
        <v>0</v>
      </c>
      <c r="M55" s="914" t="s">
        <v>719</v>
      </c>
      <c r="N55" s="915"/>
    </row>
    <row r="56" spans="1:14" ht="14.25" customHeight="1" x14ac:dyDescent="0.15">
      <c r="A56" s="323"/>
      <c r="B56" s="931" t="s">
        <v>459</v>
      </c>
      <c r="C56" s="931"/>
      <c r="D56" s="931"/>
      <c r="E56" s="324"/>
      <c r="F56" s="223">
        <f>SUM(F57:F58)</f>
        <v>2</v>
      </c>
      <c r="G56" s="230">
        <f>SUM(G57:G58)</f>
        <v>29</v>
      </c>
      <c r="H56" s="230">
        <f>SUM(H57:H58)</f>
        <v>36</v>
      </c>
      <c r="I56" s="230">
        <f>SUM(I57:I58)</f>
        <v>23</v>
      </c>
      <c r="J56" s="230">
        <f t="shared" ref="J56:L56" si="5">SUM(J57:J58)</f>
        <v>13</v>
      </c>
      <c r="K56" s="230">
        <f t="shared" si="5"/>
        <v>0</v>
      </c>
      <c r="L56" s="230">
        <f t="shared" si="5"/>
        <v>0</v>
      </c>
      <c r="M56" s="929" t="s">
        <v>127</v>
      </c>
      <c r="N56" s="932"/>
    </row>
    <row r="57" spans="1:14" ht="14.25" customHeight="1" x14ac:dyDescent="0.15">
      <c r="A57" s="323"/>
      <c r="B57" s="469" t="s">
        <v>455</v>
      </c>
      <c r="C57" s="469"/>
      <c r="D57" s="469"/>
      <c r="E57" s="324"/>
      <c r="F57" s="222">
        <v>1</v>
      </c>
      <c r="G57" s="230">
        <v>22</v>
      </c>
      <c r="H57" s="223">
        <v>17</v>
      </c>
      <c r="I57" s="223">
        <v>12</v>
      </c>
      <c r="J57" s="223">
        <v>5</v>
      </c>
      <c r="K57" s="230">
        <v>0</v>
      </c>
      <c r="L57" s="230">
        <v>0</v>
      </c>
      <c r="M57" s="929" t="s">
        <v>458</v>
      </c>
      <c r="N57" s="930"/>
    </row>
    <row r="58" spans="1:14" ht="14.25" customHeight="1" thickBot="1" x14ac:dyDescent="0.2">
      <c r="A58" s="168"/>
      <c r="B58" s="926" t="s">
        <v>554</v>
      </c>
      <c r="C58" s="926"/>
      <c r="D58" s="926"/>
      <c r="E58" s="169"/>
      <c r="F58" s="373">
        <v>1</v>
      </c>
      <c r="G58" s="374">
        <v>7</v>
      </c>
      <c r="H58" s="375">
        <v>19</v>
      </c>
      <c r="I58" s="375">
        <v>11</v>
      </c>
      <c r="J58" s="375">
        <v>8</v>
      </c>
      <c r="K58" s="374">
        <v>0</v>
      </c>
      <c r="L58" s="374">
        <v>0</v>
      </c>
      <c r="M58" s="927" t="s">
        <v>547</v>
      </c>
      <c r="N58" s="928"/>
    </row>
    <row r="59" spans="1:14" ht="14.25" customHeight="1" x14ac:dyDescent="0.15">
      <c r="A59" s="25" t="s">
        <v>421</v>
      </c>
      <c r="N59" s="7" t="s">
        <v>462</v>
      </c>
    </row>
    <row r="60" spans="1:14" ht="7.5" customHeight="1" x14ac:dyDescent="0.15">
      <c r="N60" s="7"/>
    </row>
    <row r="61" spans="1:14" ht="16.5" customHeight="1" thickBot="1" x14ac:dyDescent="0.2">
      <c r="A61" s="43" t="s">
        <v>631</v>
      </c>
      <c r="B61" s="43"/>
      <c r="C61" s="43"/>
      <c r="D61" s="43"/>
      <c r="E61" s="43"/>
      <c r="F61" s="73"/>
      <c r="G61" s="43"/>
      <c r="H61" s="43"/>
      <c r="I61" s="43"/>
      <c r="J61" s="43"/>
      <c r="N61" s="7" t="s">
        <v>119</v>
      </c>
    </row>
    <row r="62" spans="1:14" ht="16.5" customHeight="1" thickBot="1" x14ac:dyDescent="0.2">
      <c r="A62" s="193"/>
      <c r="B62" s="916" t="s">
        <v>630</v>
      </c>
      <c r="C62" s="916"/>
      <c r="D62" s="916"/>
      <c r="E62" s="167"/>
      <c r="F62" s="917" t="s">
        <v>529</v>
      </c>
      <c r="G62" s="919" t="s">
        <v>530</v>
      </c>
      <c r="H62" s="921" t="s">
        <v>629</v>
      </c>
      <c r="I62" s="921"/>
      <c r="J62" s="921"/>
      <c r="K62" s="921"/>
      <c r="L62" s="921"/>
      <c r="M62" s="922" t="s">
        <v>122</v>
      </c>
      <c r="N62" s="923"/>
    </row>
    <row r="63" spans="1:14" ht="16.5" customHeight="1" x14ac:dyDescent="0.15">
      <c r="A63" s="66"/>
      <c r="B63" s="745"/>
      <c r="C63" s="745"/>
      <c r="D63" s="745"/>
      <c r="E63" s="87"/>
      <c r="F63" s="918"/>
      <c r="G63" s="920"/>
      <c r="H63" s="311" t="s">
        <v>3</v>
      </c>
      <c r="I63" s="311" t="s">
        <v>123</v>
      </c>
      <c r="J63" s="311" t="s">
        <v>124</v>
      </c>
      <c r="K63" s="311" t="s">
        <v>125</v>
      </c>
      <c r="L63" s="23" t="s">
        <v>126</v>
      </c>
      <c r="M63" s="924"/>
      <c r="N63" s="925"/>
    </row>
    <row r="64" spans="1:14" ht="16.5" customHeight="1" x14ac:dyDescent="0.15">
      <c r="A64" s="323"/>
      <c r="B64" s="661" t="s">
        <v>649</v>
      </c>
      <c r="C64" s="661"/>
      <c r="D64" s="661"/>
      <c r="E64" s="342"/>
      <c r="F64" s="111">
        <f>SUM(F65:F79)</f>
        <v>15</v>
      </c>
      <c r="G64" s="111">
        <f t="shared" ref="G64:L64" si="6">SUM(G65:G79)</f>
        <v>318</v>
      </c>
      <c r="H64" s="111">
        <f t="shared" si="6"/>
        <v>1644</v>
      </c>
      <c r="I64" s="111">
        <f t="shared" si="6"/>
        <v>308</v>
      </c>
      <c r="J64" s="111">
        <f t="shared" si="6"/>
        <v>209</v>
      </c>
      <c r="K64" s="111">
        <f t="shared" si="6"/>
        <v>340</v>
      </c>
      <c r="L64" s="111">
        <f t="shared" si="6"/>
        <v>787</v>
      </c>
      <c r="M64" s="929" t="s">
        <v>127</v>
      </c>
      <c r="N64" s="930"/>
    </row>
    <row r="65" spans="1:14" s="372" customFormat="1" ht="16.5" customHeight="1" x14ac:dyDescent="0.15">
      <c r="A65" s="367"/>
      <c r="B65" s="913" t="s">
        <v>555</v>
      </c>
      <c r="C65" s="913"/>
      <c r="D65" s="913"/>
      <c r="E65" s="368"/>
      <c r="F65" s="369">
        <v>1</v>
      </c>
      <c r="G65" s="370">
        <v>23</v>
      </c>
      <c r="H65" s="371">
        <f>SUM(I65:L65)</f>
        <v>100</v>
      </c>
      <c r="I65" s="371">
        <v>30</v>
      </c>
      <c r="J65" s="371">
        <v>18</v>
      </c>
      <c r="K65" s="370">
        <v>18</v>
      </c>
      <c r="L65" s="370">
        <v>34</v>
      </c>
      <c r="M65" s="914" t="s">
        <v>547</v>
      </c>
      <c r="N65" s="915"/>
    </row>
    <row r="66" spans="1:14" s="372" customFormat="1" ht="16.5" customHeight="1" x14ac:dyDescent="0.15">
      <c r="A66" s="367"/>
      <c r="B66" s="913" t="s">
        <v>556</v>
      </c>
      <c r="C66" s="913"/>
      <c r="D66" s="913"/>
      <c r="E66" s="368"/>
      <c r="F66" s="369">
        <v>1</v>
      </c>
      <c r="G66" s="370">
        <v>17</v>
      </c>
      <c r="H66" s="371">
        <f t="shared" ref="H66:H79" si="7">SUM(I66:L66)</f>
        <v>105</v>
      </c>
      <c r="I66" s="371">
        <v>27</v>
      </c>
      <c r="J66" s="371">
        <v>18</v>
      </c>
      <c r="K66" s="370">
        <v>21</v>
      </c>
      <c r="L66" s="370">
        <v>39</v>
      </c>
      <c r="M66" s="914" t="s">
        <v>547</v>
      </c>
      <c r="N66" s="915"/>
    </row>
    <row r="67" spans="1:14" s="372" customFormat="1" ht="16.5" customHeight="1" x14ac:dyDescent="0.15">
      <c r="A67" s="367"/>
      <c r="B67" s="913" t="s">
        <v>557</v>
      </c>
      <c r="C67" s="913"/>
      <c r="D67" s="913"/>
      <c r="E67" s="368"/>
      <c r="F67" s="369">
        <v>1</v>
      </c>
      <c r="G67" s="370">
        <v>13</v>
      </c>
      <c r="H67" s="371">
        <f>SUM(I67:L67)</f>
        <v>77</v>
      </c>
      <c r="I67" s="370">
        <v>0</v>
      </c>
      <c r="J67" s="370">
        <v>0</v>
      </c>
      <c r="K67" s="370">
        <v>18</v>
      </c>
      <c r="L67" s="370">
        <v>59</v>
      </c>
      <c r="M67" s="914" t="s">
        <v>547</v>
      </c>
      <c r="N67" s="915"/>
    </row>
    <row r="68" spans="1:14" s="372" customFormat="1" ht="16.5" customHeight="1" x14ac:dyDescent="0.15">
      <c r="A68" s="367"/>
      <c r="B68" s="913" t="s">
        <v>558</v>
      </c>
      <c r="C68" s="913"/>
      <c r="D68" s="913"/>
      <c r="E68" s="376"/>
      <c r="F68" s="369">
        <v>1</v>
      </c>
      <c r="G68" s="370">
        <v>10</v>
      </c>
      <c r="H68" s="371">
        <f t="shared" si="7"/>
        <v>46</v>
      </c>
      <c r="I68" s="370">
        <v>0</v>
      </c>
      <c r="J68" s="370">
        <v>0</v>
      </c>
      <c r="K68" s="370">
        <v>13</v>
      </c>
      <c r="L68" s="370">
        <v>33</v>
      </c>
      <c r="M68" s="914" t="s">
        <v>559</v>
      </c>
      <c r="N68" s="915"/>
    </row>
    <row r="69" spans="1:14" s="372" customFormat="1" ht="16.5" customHeight="1" x14ac:dyDescent="0.15">
      <c r="A69" s="367"/>
      <c r="B69" s="913" t="s">
        <v>610</v>
      </c>
      <c r="C69" s="913"/>
      <c r="D69" s="913"/>
      <c r="E69" s="368"/>
      <c r="F69" s="371">
        <v>1</v>
      </c>
      <c r="G69" s="370">
        <v>40</v>
      </c>
      <c r="H69" s="371">
        <f t="shared" si="7"/>
        <v>187</v>
      </c>
      <c r="I69" s="370">
        <v>57</v>
      </c>
      <c r="J69" s="370">
        <v>40</v>
      </c>
      <c r="K69" s="370">
        <v>40</v>
      </c>
      <c r="L69" s="370">
        <v>50</v>
      </c>
      <c r="M69" s="914" t="s">
        <v>617</v>
      </c>
      <c r="N69" s="915"/>
    </row>
    <row r="70" spans="1:14" s="372" customFormat="1" ht="16.5" customHeight="1" x14ac:dyDescent="0.15">
      <c r="A70" s="367"/>
      <c r="B70" s="913" t="s">
        <v>612</v>
      </c>
      <c r="C70" s="913"/>
      <c r="D70" s="913"/>
      <c r="E70" s="368"/>
      <c r="F70" s="371">
        <v>1</v>
      </c>
      <c r="G70" s="370">
        <v>33</v>
      </c>
      <c r="H70" s="371">
        <f t="shared" si="7"/>
        <v>153</v>
      </c>
      <c r="I70" s="370">
        <v>43</v>
      </c>
      <c r="J70" s="370">
        <v>28</v>
      </c>
      <c r="K70" s="370">
        <v>27</v>
      </c>
      <c r="L70" s="370">
        <v>55</v>
      </c>
      <c r="M70" s="914" t="s">
        <v>617</v>
      </c>
      <c r="N70" s="915"/>
    </row>
    <row r="71" spans="1:14" s="372" customFormat="1" ht="16.5" customHeight="1" x14ac:dyDescent="0.15">
      <c r="A71" s="367"/>
      <c r="B71" s="913" t="s">
        <v>611</v>
      </c>
      <c r="C71" s="913"/>
      <c r="D71" s="913"/>
      <c r="E71" s="368"/>
      <c r="F71" s="371">
        <v>1</v>
      </c>
      <c r="G71" s="370">
        <v>17</v>
      </c>
      <c r="H71" s="371">
        <f t="shared" si="7"/>
        <v>144</v>
      </c>
      <c r="I71" s="370">
        <v>36</v>
      </c>
      <c r="J71" s="370">
        <v>30</v>
      </c>
      <c r="K71" s="370">
        <v>28</v>
      </c>
      <c r="L71" s="370">
        <v>50</v>
      </c>
      <c r="M71" s="914" t="s">
        <v>617</v>
      </c>
      <c r="N71" s="915"/>
    </row>
    <row r="72" spans="1:14" s="372" customFormat="1" ht="16.5" customHeight="1" x14ac:dyDescent="0.15">
      <c r="A72" s="367"/>
      <c r="B72" s="913" t="s">
        <v>613</v>
      </c>
      <c r="C72" s="913"/>
      <c r="D72" s="913"/>
      <c r="E72" s="368"/>
      <c r="F72" s="371">
        <v>1</v>
      </c>
      <c r="G72" s="370">
        <v>19</v>
      </c>
      <c r="H72" s="371">
        <f t="shared" si="7"/>
        <v>74</v>
      </c>
      <c r="I72" s="370">
        <v>0</v>
      </c>
      <c r="J72" s="370">
        <v>0</v>
      </c>
      <c r="K72" s="370">
        <v>18</v>
      </c>
      <c r="L72" s="370">
        <v>56</v>
      </c>
      <c r="M72" s="914" t="s">
        <v>617</v>
      </c>
      <c r="N72" s="915"/>
    </row>
    <row r="73" spans="1:14" s="372" customFormat="1" ht="16.5" customHeight="1" x14ac:dyDescent="0.15">
      <c r="A73" s="367"/>
      <c r="B73" s="913" t="s">
        <v>614</v>
      </c>
      <c r="C73" s="913"/>
      <c r="D73" s="913"/>
      <c r="E73" s="368"/>
      <c r="F73" s="371">
        <v>1</v>
      </c>
      <c r="G73" s="370">
        <v>17</v>
      </c>
      <c r="H73" s="371">
        <f t="shared" si="7"/>
        <v>74</v>
      </c>
      <c r="I73" s="370">
        <v>0</v>
      </c>
      <c r="J73" s="370">
        <v>0</v>
      </c>
      <c r="K73" s="370">
        <v>17</v>
      </c>
      <c r="L73" s="370">
        <v>57</v>
      </c>
      <c r="M73" s="914" t="s">
        <v>617</v>
      </c>
      <c r="N73" s="915"/>
    </row>
    <row r="74" spans="1:14" s="372" customFormat="1" ht="16.5" customHeight="1" x14ac:dyDescent="0.15">
      <c r="A74" s="367"/>
      <c r="B74" s="913" t="s">
        <v>615</v>
      </c>
      <c r="C74" s="913"/>
      <c r="D74" s="913"/>
      <c r="E74" s="368"/>
      <c r="F74" s="371">
        <v>1</v>
      </c>
      <c r="G74" s="370">
        <v>17</v>
      </c>
      <c r="H74" s="371">
        <f t="shared" si="7"/>
        <v>110</v>
      </c>
      <c r="I74" s="370">
        <v>29</v>
      </c>
      <c r="J74" s="370">
        <v>20</v>
      </c>
      <c r="K74" s="370">
        <v>21</v>
      </c>
      <c r="L74" s="370">
        <v>40</v>
      </c>
      <c r="M74" s="914" t="s">
        <v>617</v>
      </c>
      <c r="N74" s="915"/>
    </row>
    <row r="75" spans="1:14" s="372" customFormat="1" ht="16.5" customHeight="1" x14ac:dyDescent="0.15">
      <c r="A75" s="367"/>
      <c r="B75" s="913" t="s">
        <v>616</v>
      </c>
      <c r="C75" s="913"/>
      <c r="D75" s="913"/>
      <c r="E75" s="368"/>
      <c r="F75" s="371">
        <v>1</v>
      </c>
      <c r="G75" s="370">
        <v>32</v>
      </c>
      <c r="H75" s="371">
        <f t="shared" si="7"/>
        <v>138</v>
      </c>
      <c r="I75" s="370">
        <v>42</v>
      </c>
      <c r="J75" s="370">
        <v>29</v>
      </c>
      <c r="K75" s="370">
        <v>27</v>
      </c>
      <c r="L75" s="370">
        <v>40</v>
      </c>
      <c r="M75" s="914" t="s">
        <v>617</v>
      </c>
      <c r="N75" s="915"/>
    </row>
    <row r="76" spans="1:14" s="372" customFormat="1" ht="16.5" customHeight="1" x14ac:dyDescent="0.15">
      <c r="A76" s="367"/>
      <c r="B76" s="913" t="s">
        <v>721</v>
      </c>
      <c r="C76" s="913"/>
      <c r="D76" s="913"/>
      <c r="E76" s="368"/>
      <c r="F76" s="371">
        <v>1</v>
      </c>
      <c r="G76" s="370">
        <v>17</v>
      </c>
      <c r="H76" s="371">
        <f t="shared" si="7"/>
        <v>69</v>
      </c>
      <c r="I76" s="370">
        <v>0</v>
      </c>
      <c r="J76" s="370">
        <v>0</v>
      </c>
      <c r="K76" s="370">
        <v>11</v>
      </c>
      <c r="L76" s="370">
        <v>58</v>
      </c>
      <c r="M76" s="914" t="s">
        <v>719</v>
      </c>
      <c r="N76" s="915"/>
    </row>
    <row r="77" spans="1:14" s="372" customFormat="1" ht="16.5" customHeight="1" x14ac:dyDescent="0.15">
      <c r="A77" s="367"/>
      <c r="B77" s="913" t="s">
        <v>722</v>
      </c>
      <c r="C77" s="913"/>
      <c r="D77" s="913"/>
      <c r="E77" s="368"/>
      <c r="F77" s="371">
        <v>1</v>
      </c>
      <c r="G77" s="370">
        <v>17</v>
      </c>
      <c r="H77" s="371">
        <f t="shared" si="7"/>
        <v>137</v>
      </c>
      <c r="I77" s="370">
        <v>0</v>
      </c>
      <c r="J77" s="370">
        <v>0</v>
      </c>
      <c r="K77" s="370">
        <v>33</v>
      </c>
      <c r="L77" s="370">
        <v>104</v>
      </c>
      <c r="M77" s="914" t="s">
        <v>719</v>
      </c>
      <c r="N77" s="915"/>
    </row>
    <row r="78" spans="1:14" s="372" customFormat="1" ht="16.5" customHeight="1" x14ac:dyDescent="0.15">
      <c r="A78" s="367"/>
      <c r="B78" s="913" t="s">
        <v>723</v>
      </c>
      <c r="C78" s="913"/>
      <c r="D78" s="913"/>
      <c r="E78" s="368"/>
      <c r="F78" s="371">
        <v>1</v>
      </c>
      <c r="G78" s="370">
        <v>14</v>
      </c>
      <c r="H78" s="371">
        <f t="shared" si="7"/>
        <v>85</v>
      </c>
      <c r="I78" s="370">
        <v>0</v>
      </c>
      <c r="J78" s="370">
        <v>0</v>
      </c>
      <c r="K78" s="370">
        <v>21</v>
      </c>
      <c r="L78" s="370">
        <v>64</v>
      </c>
      <c r="M78" s="914" t="s">
        <v>719</v>
      </c>
      <c r="N78" s="915"/>
    </row>
    <row r="79" spans="1:14" s="372" customFormat="1" ht="16.5" customHeight="1" thickBot="1" x14ac:dyDescent="0.2">
      <c r="A79" s="377"/>
      <c r="B79" s="944" t="s">
        <v>724</v>
      </c>
      <c r="C79" s="944"/>
      <c r="D79" s="944"/>
      <c r="E79" s="378"/>
      <c r="F79" s="379">
        <v>1</v>
      </c>
      <c r="G79" s="380">
        <v>32</v>
      </c>
      <c r="H79" s="379">
        <f t="shared" si="7"/>
        <v>145</v>
      </c>
      <c r="I79" s="380">
        <v>44</v>
      </c>
      <c r="J79" s="380">
        <v>26</v>
      </c>
      <c r="K79" s="380">
        <v>27</v>
      </c>
      <c r="L79" s="380">
        <v>48</v>
      </c>
      <c r="M79" s="945" t="s">
        <v>719</v>
      </c>
      <c r="N79" s="946"/>
    </row>
    <row r="80" spans="1:14" s="372" customFormat="1" ht="16.5" customHeight="1" x14ac:dyDescent="0.15">
      <c r="F80" s="381"/>
      <c r="N80" s="382" t="s">
        <v>462</v>
      </c>
    </row>
  </sheetData>
  <sheetProtection sheet="1" selectLockedCells="1" selectUnlockedCells="1"/>
  <mergeCells count="149">
    <mergeCell ref="B76:D76"/>
    <mergeCell ref="M76:N76"/>
    <mergeCell ref="B77:D77"/>
    <mergeCell ref="M77:N77"/>
    <mergeCell ref="B78:D78"/>
    <mergeCell ref="M78:N78"/>
    <mergeCell ref="B79:D79"/>
    <mergeCell ref="M79:N79"/>
    <mergeCell ref="M64:N64"/>
    <mergeCell ref="M65:N65"/>
    <mergeCell ref="M66:N66"/>
    <mergeCell ref="M68:N68"/>
    <mergeCell ref="B64:D64"/>
    <mergeCell ref="B66:D66"/>
    <mergeCell ref="M67:N67"/>
    <mergeCell ref="B67:D67"/>
    <mergeCell ref="B65:D65"/>
    <mergeCell ref="B68:D68"/>
    <mergeCell ref="B69:D69"/>
    <mergeCell ref="M69:N69"/>
    <mergeCell ref="B70:D70"/>
    <mergeCell ref="M70:N70"/>
    <mergeCell ref="B71:D71"/>
    <mergeCell ref="M71:N71"/>
    <mergeCell ref="B7:D7"/>
    <mergeCell ref="M3:N4"/>
    <mergeCell ref="B5:D5"/>
    <mergeCell ref="M8:N8"/>
    <mergeCell ref="B6:D6"/>
    <mergeCell ref="B3:D4"/>
    <mergeCell ref="F3:F4"/>
    <mergeCell ref="G3:G4"/>
    <mergeCell ref="H3:L3"/>
    <mergeCell ref="M5:N5"/>
    <mergeCell ref="M6:N6"/>
    <mergeCell ref="M7:N7"/>
    <mergeCell ref="B8:D8"/>
    <mergeCell ref="B9:D9"/>
    <mergeCell ref="B15:D15"/>
    <mergeCell ref="M15:N15"/>
    <mergeCell ref="B16:D16"/>
    <mergeCell ref="M16:N16"/>
    <mergeCell ref="B17:D17"/>
    <mergeCell ref="M17:N17"/>
    <mergeCell ref="B18:D18"/>
    <mergeCell ref="M18:N18"/>
    <mergeCell ref="M9:N9"/>
    <mergeCell ref="I10:J10"/>
    <mergeCell ref="B11:D11"/>
    <mergeCell ref="M11:N11"/>
    <mergeCell ref="B12:D12"/>
    <mergeCell ref="M12:N12"/>
    <mergeCell ref="B13:D13"/>
    <mergeCell ref="M13:N13"/>
    <mergeCell ref="B14:D14"/>
    <mergeCell ref="M14:N14"/>
    <mergeCell ref="B23:D23"/>
    <mergeCell ref="M23:N23"/>
    <mergeCell ref="B24:D24"/>
    <mergeCell ref="M24:N24"/>
    <mergeCell ref="B25:D25"/>
    <mergeCell ref="M25:N25"/>
    <mergeCell ref="B19:D19"/>
    <mergeCell ref="M19:N19"/>
    <mergeCell ref="B20:D20"/>
    <mergeCell ref="M20:N20"/>
    <mergeCell ref="B21:D21"/>
    <mergeCell ref="M21:N21"/>
    <mergeCell ref="B22:D22"/>
    <mergeCell ref="M22:N22"/>
    <mergeCell ref="B26:D26"/>
    <mergeCell ref="M26:N26"/>
    <mergeCell ref="B27:D27"/>
    <mergeCell ref="M27:N27"/>
    <mergeCell ref="B28:D28"/>
    <mergeCell ref="M28:N28"/>
    <mergeCell ref="B29:D29"/>
    <mergeCell ref="M29:N29"/>
    <mergeCell ref="B30:D30"/>
    <mergeCell ref="M30:N30"/>
    <mergeCell ref="B40:D40"/>
    <mergeCell ref="M40:N40"/>
    <mergeCell ref="B41:D41"/>
    <mergeCell ref="M41:N41"/>
    <mergeCell ref="B42:D42"/>
    <mergeCell ref="M42:N42"/>
    <mergeCell ref="B43:D43"/>
    <mergeCell ref="M43:N43"/>
    <mergeCell ref="B31:D31"/>
    <mergeCell ref="M31:N31"/>
    <mergeCell ref="B32:D32"/>
    <mergeCell ref="M32:N32"/>
    <mergeCell ref="B33:D33"/>
    <mergeCell ref="M33:N33"/>
    <mergeCell ref="B34:D34"/>
    <mergeCell ref="M34:N34"/>
    <mergeCell ref="B35:D35"/>
    <mergeCell ref="M35:N35"/>
    <mergeCell ref="B36:D36"/>
    <mergeCell ref="M36:N36"/>
    <mergeCell ref="B37:D37"/>
    <mergeCell ref="M37:N37"/>
    <mergeCell ref="B38:D38"/>
    <mergeCell ref="M38:N38"/>
    <mergeCell ref="B39:D39"/>
    <mergeCell ref="M39:N39"/>
    <mergeCell ref="B53:D53"/>
    <mergeCell ref="M53:N53"/>
    <mergeCell ref="B54:D54"/>
    <mergeCell ref="M54:N54"/>
    <mergeCell ref="B56:D56"/>
    <mergeCell ref="M56:N56"/>
    <mergeCell ref="B45:D45"/>
    <mergeCell ref="M45:N45"/>
    <mergeCell ref="B46:D46"/>
    <mergeCell ref="M46:N46"/>
    <mergeCell ref="B47:D47"/>
    <mergeCell ref="M47:N47"/>
    <mergeCell ref="B49:D49"/>
    <mergeCell ref="M49:N49"/>
    <mergeCell ref="B50:D50"/>
    <mergeCell ref="M50:N50"/>
    <mergeCell ref="B51:D51"/>
    <mergeCell ref="M51:N51"/>
    <mergeCell ref="B52:D52"/>
    <mergeCell ref="M52:N52"/>
    <mergeCell ref="B44:D44"/>
    <mergeCell ref="M44:N44"/>
    <mergeCell ref="B48:D48"/>
    <mergeCell ref="M48:N48"/>
    <mergeCell ref="B58:D58"/>
    <mergeCell ref="M58:N58"/>
    <mergeCell ref="B55:D55"/>
    <mergeCell ref="M55:N55"/>
    <mergeCell ref="M57:N57"/>
    <mergeCell ref="B72:D72"/>
    <mergeCell ref="M72:N72"/>
    <mergeCell ref="B73:D73"/>
    <mergeCell ref="M73:N73"/>
    <mergeCell ref="B57:D57"/>
    <mergeCell ref="B74:D74"/>
    <mergeCell ref="M74:N74"/>
    <mergeCell ref="B75:D75"/>
    <mergeCell ref="M75:N75"/>
    <mergeCell ref="B62:D63"/>
    <mergeCell ref="F62:F63"/>
    <mergeCell ref="G62:G63"/>
    <mergeCell ref="H62:L62"/>
    <mergeCell ref="M62:N63"/>
  </mergeCells>
  <phoneticPr fontId="20"/>
  <printOptions horizontalCentered="1"/>
  <pageMargins left="0.70866141732283472" right="0.70866141732283472" top="0.74803149606299213" bottom="0.74803149606299213" header="0.31496062992125984" footer="0.31496062992125984"/>
  <pageSetup paperSize="9" scale="66" firstPageNumber="118" orientation="portrait" useFirstPageNumber="1" verticalDpi="300" r:id="rId1"/>
  <headerFooter scaleWithDoc="0" alignWithMargins="0">
    <oddHeader>&amp;L社会・福祉</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AL52"/>
  <sheetViews>
    <sheetView view="pageBreakPreview" zoomScaleNormal="100" zoomScaleSheetLayoutView="100" workbookViewId="0">
      <selection activeCell="I20" sqref="I20:J20"/>
    </sheetView>
  </sheetViews>
  <sheetFormatPr defaultRowHeight="20.100000000000001" customHeight="1" x14ac:dyDescent="0.15"/>
  <cols>
    <col min="1" max="1" width="10" style="8" customWidth="1"/>
    <col min="2" max="3" width="5.42578125" style="8" customWidth="1"/>
    <col min="4" max="4" width="3.85546875" style="8" customWidth="1"/>
    <col min="5" max="5" width="3.5703125" style="8" customWidth="1"/>
    <col min="6" max="7" width="4.140625" style="8" customWidth="1"/>
    <col min="8" max="8" width="5.42578125" style="8" customWidth="1"/>
    <col min="9" max="9" width="3.85546875" style="8" customWidth="1"/>
    <col min="10" max="11" width="4.7109375" style="8" customWidth="1"/>
    <col min="12" max="12" width="5.140625" style="8" customWidth="1"/>
    <col min="13" max="13" width="3.5703125" style="8" customWidth="1"/>
    <col min="14" max="14" width="3.42578125" style="8" customWidth="1"/>
    <col min="15" max="16" width="4.28515625" style="8" customWidth="1"/>
    <col min="17" max="17" width="4.5703125" style="8" customWidth="1"/>
    <col min="18" max="18" width="3.5703125" style="8" customWidth="1"/>
    <col min="19" max="19" width="4.140625" style="8" customWidth="1"/>
    <col min="20" max="20" width="4.7109375" style="8" customWidth="1"/>
    <col min="21" max="21" width="2.5703125" style="8" customWidth="1"/>
    <col min="22" max="22" width="3.28515625" style="8" customWidth="1"/>
    <col min="23" max="23" width="3.7109375" style="8" customWidth="1"/>
    <col min="24" max="24" width="4.28515625" style="8" customWidth="1"/>
    <col min="25" max="26" width="4.42578125" style="8" customWidth="1"/>
    <col min="27" max="33" width="4.28515625" style="8" customWidth="1"/>
    <col min="34" max="16384" width="9.140625" style="8"/>
  </cols>
  <sheetData>
    <row r="1" spans="1:38" ht="21" customHeight="1" x14ac:dyDescent="0.15">
      <c r="A1" s="342" t="s">
        <v>654</v>
      </c>
      <c r="B1" s="152"/>
      <c r="C1" s="342"/>
      <c r="D1" s="342"/>
      <c r="E1" s="342"/>
      <c r="F1" s="302"/>
      <c r="G1" s="342"/>
      <c r="H1" s="342"/>
      <c r="I1" s="342"/>
      <c r="J1" s="342"/>
      <c r="K1" s="342"/>
      <c r="L1" s="342"/>
      <c r="M1" s="342"/>
      <c r="N1" s="327"/>
      <c r="O1" s="342"/>
      <c r="P1" s="342"/>
      <c r="Q1" s="342"/>
      <c r="R1" s="342"/>
      <c r="S1" s="342"/>
      <c r="T1" s="342"/>
      <c r="U1" s="661"/>
      <c r="V1" s="661"/>
      <c r="W1" s="661"/>
      <c r="X1" s="661"/>
      <c r="Y1" s="661"/>
      <c r="Z1" s="661"/>
      <c r="AA1" s="93"/>
    </row>
    <row r="2" spans="1:38" ht="21" customHeight="1" x14ac:dyDescent="0.15">
      <c r="A2" s="342"/>
      <c r="B2" s="342" t="s">
        <v>608</v>
      </c>
      <c r="C2" s="342"/>
      <c r="D2" s="342"/>
      <c r="E2" s="342"/>
      <c r="F2" s="302"/>
      <c r="G2" s="342"/>
      <c r="H2" s="342"/>
      <c r="I2" s="342"/>
      <c r="J2" s="342"/>
      <c r="K2" s="342"/>
      <c r="L2" s="342"/>
      <c r="M2" s="342"/>
      <c r="N2" s="327"/>
      <c r="O2" s="342"/>
      <c r="P2" s="342"/>
      <c r="Q2" s="342"/>
      <c r="R2" s="342"/>
      <c r="S2" s="342"/>
      <c r="T2" s="342"/>
      <c r="U2" s="302"/>
      <c r="V2" s="302"/>
      <c r="W2" s="302"/>
      <c r="X2" s="302"/>
      <c r="Y2" s="302"/>
      <c r="Z2" s="302"/>
      <c r="AA2" s="93"/>
    </row>
    <row r="3" spans="1:38" ht="21" customHeight="1" x14ac:dyDescent="0.15">
      <c r="A3" s="342"/>
      <c r="B3" s="152"/>
      <c r="C3" s="342"/>
      <c r="D3" s="342"/>
      <c r="E3" s="342"/>
      <c r="F3" s="302"/>
      <c r="G3" s="342"/>
      <c r="H3" s="342"/>
      <c r="I3" s="342"/>
      <c r="J3" s="342"/>
      <c r="K3" s="342"/>
      <c r="L3" s="342"/>
      <c r="M3" s="342"/>
      <c r="N3" s="327"/>
      <c r="O3" s="342"/>
      <c r="P3" s="342"/>
      <c r="Q3" s="342"/>
      <c r="R3" s="342"/>
      <c r="S3" s="342"/>
      <c r="T3" s="342"/>
      <c r="U3" s="302"/>
      <c r="V3" s="302"/>
      <c r="W3" s="302"/>
      <c r="X3" s="302"/>
      <c r="Y3" s="302"/>
      <c r="Z3" s="302"/>
      <c r="AA3" s="93"/>
    </row>
    <row r="4" spans="1:38" ht="20.100000000000001" customHeight="1" x14ac:dyDescent="0.15">
      <c r="A4" s="342"/>
      <c r="B4" s="284"/>
      <c r="C4" s="302"/>
      <c r="D4" s="163"/>
      <c r="E4" s="163"/>
      <c r="F4" s="163"/>
      <c r="G4" s="231"/>
      <c r="H4" s="231"/>
      <c r="I4" s="163"/>
      <c r="J4" s="231"/>
      <c r="K4" s="146"/>
      <c r="L4" s="146"/>
      <c r="M4" s="146"/>
      <c r="N4" s="146"/>
      <c r="O4" s="342"/>
      <c r="P4" s="342"/>
      <c r="Q4" s="342"/>
      <c r="R4" s="342"/>
      <c r="S4" s="342"/>
      <c r="T4" s="342"/>
      <c r="U4" s="302"/>
      <c r="V4" s="302"/>
      <c r="W4" s="302"/>
      <c r="X4" s="302"/>
      <c r="Y4" s="302"/>
      <c r="Z4" s="302"/>
      <c r="AA4" s="93"/>
    </row>
    <row r="5" spans="1:38" ht="20.100000000000001" customHeight="1" thickBot="1" x14ac:dyDescent="0.2">
      <c r="A5" s="166" t="s">
        <v>627</v>
      </c>
      <c r="B5" s="166"/>
      <c r="C5" s="166"/>
      <c r="D5" s="166"/>
      <c r="E5" s="166"/>
      <c r="F5" s="166"/>
      <c r="G5" s="166"/>
      <c r="H5" s="166"/>
      <c r="I5" s="291"/>
      <c r="J5" s="291"/>
      <c r="K5" s="291"/>
      <c r="L5" s="291"/>
      <c r="M5" s="291"/>
      <c r="N5" s="291"/>
      <c r="O5" s="291"/>
      <c r="P5" s="291"/>
      <c r="Q5" s="291" t="s">
        <v>576</v>
      </c>
      <c r="R5" s="291"/>
      <c r="S5" s="291"/>
      <c r="T5" s="290"/>
      <c r="AA5" s="93"/>
    </row>
    <row r="6" spans="1:38" ht="17.25" customHeight="1" x14ac:dyDescent="0.15">
      <c r="A6" s="986" t="s">
        <v>158</v>
      </c>
      <c r="B6" s="1001" t="s">
        <v>524</v>
      </c>
      <c r="C6" s="1001"/>
      <c r="D6" s="1001"/>
      <c r="E6" s="1001"/>
      <c r="F6" s="1001"/>
      <c r="G6" s="1001"/>
      <c r="H6" s="1001"/>
      <c r="I6" s="1001"/>
      <c r="J6" s="1001" t="s">
        <v>159</v>
      </c>
      <c r="K6" s="1001"/>
      <c r="L6" s="1001"/>
      <c r="M6" s="1001"/>
      <c r="N6" s="1002" t="s">
        <v>160</v>
      </c>
      <c r="O6" s="1002"/>
      <c r="P6" s="1002"/>
      <c r="Q6" s="1002"/>
      <c r="R6" s="1002"/>
      <c r="S6" s="1003"/>
      <c r="T6" s="88"/>
    </row>
    <row r="7" spans="1:38" ht="17.25" customHeight="1" x14ac:dyDescent="0.15">
      <c r="A7" s="1000"/>
      <c r="B7" s="1004" t="s">
        <v>525</v>
      </c>
      <c r="C7" s="1004"/>
      <c r="D7" s="1004"/>
      <c r="E7" s="1004"/>
      <c r="F7" s="1004"/>
      <c r="G7" s="1004"/>
      <c r="H7" s="1004"/>
      <c r="I7" s="1004"/>
      <c r="J7" s="1005" t="s">
        <v>161</v>
      </c>
      <c r="K7" s="1005"/>
      <c r="L7" s="1005"/>
      <c r="M7" s="1005"/>
      <c r="N7" s="1005" t="s">
        <v>526</v>
      </c>
      <c r="O7" s="1005"/>
      <c r="P7" s="1005"/>
      <c r="Q7" s="1005"/>
      <c r="R7" s="1005"/>
      <c r="S7" s="1008"/>
      <c r="T7" s="88"/>
    </row>
    <row r="8" spans="1:38" ht="20.100000000000001" customHeight="1" x14ac:dyDescent="0.15">
      <c r="A8" s="164" t="s">
        <v>653</v>
      </c>
      <c r="B8" s="998">
        <v>231887</v>
      </c>
      <c r="C8" s="999"/>
      <c r="D8" s="999"/>
      <c r="E8" s="999"/>
      <c r="F8" s="999"/>
      <c r="G8" s="999"/>
      <c r="H8" s="999"/>
      <c r="I8" s="999"/>
      <c r="J8" s="1006">
        <v>1877</v>
      </c>
      <c r="K8" s="1006"/>
      <c r="L8" s="1006"/>
      <c r="M8" s="1006"/>
      <c r="N8" s="1014">
        <v>553</v>
      </c>
      <c r="O8" s="1014"/>
      <c r="P8" s="1014"/>
      <c r="Q8" s="1014"/>
      <c r="R8" s="1014"/>
      <c r="S8" s="1015"/>
      <c r="T8" s="88"/>
      <c r="AE8" s="1013"/>
      <c r="AF8" s="1013"/>
      <c r="AG8" s="1013"/>
      <c r="AH8" s="1013"/>
      <c r="AI8" s="1013"/>
      <c r="AJ8" s="1013"/>
      <c r="AK8" s="1013"/>
      <c r="AL8" s="1013"/>
    </row>
    <row r="9" spans="1:38" ht="20.100000000000001" customHeight="1" x14ac:dyDescent="0.15">
      <c r="A9" s="165">
        <v>28</v>
      </c>
      <c r="B9" s="998">
        <v>228790</v>
      </c>
      <c r="C9" s="999"/>
      <c r="D9" s="999"/>
      <c r="E9" s="999"/>
      <c r="F9" s="999"/>
      <c r="G9" s="999"/>
      <c r="H9" s="999"/>
      <c r="I9" s="999"/>
      <c r="J9" s="479">
        <v>1861</v>
      </c>
      <c r="K9" s="479"/>
      <c r="L9" s="479"/>
      <c r="M9" s="479"/>
      <c r="N9" s="479">
        <v>580</v>
      </c>
      <c r="O9" s="479"/>
      <c r="P9" s="479"/>
      <c r="Q9" s="479"/>
      <c r="R9" s="479"/>
      <c r="S9" s="947"/>
      <c r="T9" s="88"/>
      <c r="AE9" s="1013"/>
      <c r="AF9" s="1013"/>
      <c r="AG9" s="1013"/>
      <c r="AH9" s="1013"/>
      <c r="AI9" s="1013"/>
      <c r="AJ9" s="1013"/>
      <c r="AK9" s="1013"/>
      <c r="AL9" s="1013"/>
    </row>
    <row r="10" spans="1:38" ht="20.100000000000001" customHeight="1" x14ac:dyDescent="0.15">
      <c r="A10" s="165">
        <v>29</v>
      </c>
      <c r="B10" s="998">
        <v>225107</v>
      </c>
      <c r="C10" s="999"/>
      <c r="D10" s="999"/>
      <c r="E10" s="999"/>
      <c r="F10" s="999"/>
      <c r="G10" s="999"/>
      <c r="H10" s="999"/>
      <c r="I10" s="999"/>
      <c r="J10" s="479">
        <v>1855</v>
      </c>
      <c r="K10" s="479"/>
      <c r="L10" s="479"/>
      <c r="M10" s="479"/>
      <c r="N10" s="479">
        <v>612</v>
      </c>
      <c r="O10" s="479"/>
      <c r="P10" s="479"/>
      <c r="Q10" s="479"/>
      <c r="R10" s="479"/>
      <c r="S10" s="947"/>
      <c r="T10" s="88"/>
      <c r="AE10" s="1013"/>
      <c r="AF10" s="1013"/>
      <c r="AG10" s="1013"/>
      <c r="AH10" s="1013"/>
      <c r="AI10" s="1013"/>
      <c r="AJ10" s="1013"/>
      <c r="AK10" s="1013"/>
      <c r="AL10" s="1013"/>
    </row>
    <row r="11" spans="1:38" ht="20.100000000000001" customHeight="1" x14ac:dyDescent="0.15">
      <c r="A11" s="165">
        <v>30</v>
      </c>
      <c r="B11" s="998">
        <v>221551</v>
      </c>
      <c r="C11" s="999"/>
      <c r="D11" s="999"/>
      <c r="E11" s="999"/>
      <c r="F11" s="999"/>
      <c r="G11" s="999"/>
      <c r="H11" s="999"/>
      <c r="I11" s="999"/>
      <c r="J11" s="999">
        <v>1861</v>
      </c>
      <c r="K11" s="999"/>
      <c r="L11" s="999"/>
      <c r="M11" s="999"/>
      <c r="N11" s="999">
        <v>626</v>
      </c>
      <c r="O11" s="999"/>
      <c r="P11" s="999"/>
      <c r="Q11" s="999"/>
      <c r="R11" s="999"/>
      <c r="S11" s="1009"/>
      <c r="T11" s="330"/>
    </row>
    <row r="12" spans="1:38" ht="20.100000000000001" customHeight="1" thickBot="1" x14ac:dyDescent="0.2">
      <c r="A12" s="264" t="s">
        <v>652</v>
      </c>
      <c r="B12" s="1010">
        <v>217972</v>
      </c>
      <c r="C12" s="1010"/>
      <c r="D12" s="1010"/>
      <c r="E12" s="1010"/>
      <c r="F12" s="1010"/>
      <c r="G12" s="1010"/>
      <c r="H12" s="1010"/>
      <c r="I12" s="1010"/>
      <c r="J12" s="1007">
        <v>1823</v>
      </c>
      <c r="K12" s="1007"/>
      <c r="L12" s="1007"/>
      <c r="M12" s="1007"/>
      <c r="N12" s="1011">
        <v>684</v>
      </c>
      <c r="O12" s="1011"/>
      <c r="P12" s="1011"/>
      <c r="Q12" s="1011"/>
      <c r="R12" s="1011"/>
      <c r="S12" s="1012"/>
      <c r="T12" s="330"/>
    </row>
    <row r="13" spans="1:38" ht="20.100000000000001" customHeight="1" x14ac:dyDescent="0.15">
      <c r="A13" s="342" t="s">
        <v>527</v>
      </c>
      <c r="B13" s="286"/>
      <c r="C13" s="286"/>
      <c r="D13" s="286"/>
      <c r="E13" s="286"/>
      <c r="F13" s="342"/>
      <c r="G13" s="342"/>
      <c r="H13" s="286"/>
      <c r="I13" s="286"/>
      <c r="J13" s="286"/>
      <c r="K13" s="286"/>
      <c r="L13" s="286"/>
      <c r="M13" s="286"/>
      <c r="N13" s="286"/>
      <c r="O13" s="286"/>
      <c r="P13" s="286"/>
      <c r="Q13" s="286"/>
      <c r="R13" s="286"/>
      <c r="S13" s="342" t="s">
        <v>523</v>
      </c>
      <c r="T13" s="93"/>
      <c r="AA13" s="93"/>
      <c r="AD13" s="661"/>
      <c r="AE13" s="661"/>
      <c r="AF13" s="661"/>
      <c r="AG13" s="661"/>
      <c r="AH13" s="661"/>
      <c r="AI13" s="661"/>
    </row>
    <row r="14" spans="1:38" ht="16.5" customHeight="1" x14ac:dyDescent="0.15">
      <c r="A14" s="93" t="s">
        <v>650</v>
      </c>
      <c r="B14" s="330"/>
      <c r="C14" s="330"/>
      <c r="D14" s="330"/>
      <c r="E14" s="330"/>
      <c r="F14" s="342"/>
      <c r="G14" s="342"/>
      <c r="H14" s="330"/>
      <c r="I14" s="330"/>
      <c r="J14" s="330"/>
      <c r="K14" s="330"/>
      <c r="L14" s="330"/>
      <c r="M14" s="330"/>
      <c r="N14" s="330"/>
      <c r="O14" s="330"/>
      <c r="P14" s="330"/>
      <c r="Q14" s="330"/>
      <c r="R14" s="330"/>
      <c r="S14" s="330"/>
      <c r="T14" s="330"/>
      <c r="U14" s="342"/>
      <c r="V14" s="342"/>
      <c r="W14" s="330"/>
      <c r="X14" s="93"/>
      <c r="Y14" s="93"/>
      <c r="Z14" s="93"/>
      <c r="AA14" s="93"/>
    </row>
    <row r="15" spans="1:38" ht="16.5" customHeight="1" x14ac:dyDescent="0.15">
      <c r="A15" s="342"/>
      <c r="B15" s="342"/>
      <c r="C15" s="342"/>
      <c r="D15" s="342"/>
      <c r="E15" s="342"/>
      <c r="F15" s="342"/>
      <c r="G15" s="342"/>
      <c r="H15" s="342"/>
      <c r="I15" s="342"/>
      <c r="J15" s="342"/>
      <c r="K15" s="342"/>
      <c r="L15" s="342"/>
      <c r="M15" s="342"/>
      <c r="N15" s="342"/>
      <c r="O15" s="342"/>
      <c r="P15" s="342"/>
      <c r="Q15" s="342"/>
      <c r="R15" s="342"/>
      <c r="S15" s="342"/>
      <c r="T15" s="342"/>
      <c r="U15" s="342"/>
      <c r="V15" s="342"/>
      <c r="W15" s="342"/>
      <c r="X15" s="93"/>
      <c r="Y15" s="93"/>
      <c r="Z15" s="93"/>
      <c r="AA15" s="93"/>
    </row>
    <row r="16" spans="1:38" ht="16.5" customHeight="1" thickBot="1" x14ac:dyDescent="0.2">
      <c r="A16" s="342" t="s">
        <v>651</v>
      </c>
      <c r="B16" s="342"/>
      <c r="C16" s="342"/>
      <c r="D16" s="342"/>
      <c r="E16" s="342"/>
      <c r="F16" s="342"/>
      <c r="G16" s="342"/>
      <c r="H16" s="342"/>
      <c r="I16" s="342"/>
      <c r="J16" s="342"/>
      <c r="K16" s="342"/>
      <c r="L16" s="342"/>
      <c r="M16" s="342"/>
      <c r="N16" s="342"/>
      <c r="O16" s="342"/>
      <c r="P16" s="342"/>
      <c r="Q16" s="342"/>
      <c r="R16" s="342"/>
      <c r="S16" s="342"/>
      <c r="T16" s="342"/>
      <c r="U16" s="342"/>
      <c r="V16" s="959" t="s">
        <v>36</v>
      </c>
      <c r="W16" s="959"/>
      <c r="X16" s="959"/>
      <c r="Y16" s="959"/>
      <c r="Z16" s="959"/>
      <c r="AA16" s="93"/>
    </row>
    <row r="17" spans="1:34" ht="16.5" customHeight="1" thickBot="1" x14ac:dyDescent="0.2">
      <c r="A17" s="986" t="s">
        <v>158</v>
      </c>
      <c r="B17" s="988" t="s">
        <v>162</v>
      </c>
      <c r="C17" s="988"/>
      <c r="D17" s="988"/>
      <c r="E17" s="988"/>
      <c r="F17" s="988"/>
      <c r="G17" s="988" t="s">
        <v>163</v>
      </c>
      <c r="H17" s="988"/>
      <c r="I17" s="988"/>
      <c r="J17" s="988"/>
      <c r="K17" s="988" t="s">
        <v>164</v>
      </c>
      <c r="L17" s="988"/>
      <c r="M17" s="988"/>
      <c r="N17" s="988"/>
      <c r="O17" s="989" t="s">
        <v>165</v>
      </c>
      <c r="P17" s="989"/>
      <c r="Q17" s="989"/>
      <c r="R17" s="989"/>
      <c r="S17" s="988" t="s">
        <v>166</v>
      </c>
      <c r="T17" s="988"/>
      <c r="U17" s="988"/>
      <c r="V17" s="988"/>
      <c r="W17" s="990" t="s">
        <v>167</v>
      </c>
      <c r="X17" s="990"/>
      <c r="Y17" s="990"/>
      <c r="Z17" s="991"/>
      <c r="AA17" s="93"/>
    </row>
    <row r="18" spans="1:34" ht="16.5" customHeight="1" x14ac:dyDescent="0.15">
      <c r="A18" s="987"/>
      <c r="B18" s="992" t="s">
        <v>168</v>
      </c>
      <c r="C18" s="992"/>
      <c r="D18" s="992"/>
      <c r="E18" s="993" t="s">
        <v>169</v>
      </c>
      <c r="F18" s="994"/>
      <c r="G18" s="969" t="s">
        <v>168</v>
      </c>
      <c r="H18" s="969"/>
      <c r="I18" s="969" t="s">
        <v>169</v>
      </c>
      <c r="J18" s="969"/>
      <c r="K18" s="969" t="s">
        <v>168</v>
      </c>
      <c r="L18" s="969"/>
      <c r="M18" s="969" t="s">
        <v>169</v>
      </c>
      <c r="N18" s="969"/>
      <c r="O18" s="969" t="s">
        <v>170</v>
      </c>
      <c r="P18" s="969"/>
      <c r="Q18" s="969" t="s">
        <v>169</v>
      </c>
      <c r="R18" s="969"/>
      <c r="S18" s="969" t="s">
        <v>170</v>
      </c>
      <c r="T18" s="969"/>
      <c r="U18" s="969" t="s">
        <v>169</v>
      </c>
      <c r="V18" s="969"/>
      <c r="W18" s="969" t="s">
        <v>170</v>
      </c>
      <c r="X18" s="969"/>
      <c r="Y18" s="995" t="s">
        <v>169</v>
      </c>
      <c r="Z18" s="996"/>
      <c r="AA18" s="93"/>
      <c r="AC18" s="93"/>
      <c r="AD18" s="327"/>
    </row>
    <row r="19" spans="1:34" ht="15" customHeight="1" x14ac:dyDescent="0.15">
      <c r="A19" s="164" t="s">
        <v>653</v>
      </c>
      <c r="B19" s="265">
        <v>44</v>
      </c>
      <c r="C19" s="997">
        <f t="shared" ref="C19" si="0">+H19+L19+P19+T19+X19</f>
        <v>48</v>
      </c>
      <c r="D19" s="997"/>
      <c r="E19" s="983">
        <f>I19+M19+Q19+U19+Y19</f>
        <v>49872</v>
      </c>
      <c r="F19" s="983"/>
      <c r="G19" s="120">
        <v>21</v>
      </c>
      <c r="H19" s="127">
        <v>22</v>
      </c>
      <c r="I19" s="983">
        <v>35210</v>
      </c>
      <c r="J19" s="983"/>
      <c r="K19" s="120">
        <v>16</v>
      </c>
      <c r="L19" s="31">
        <v>18</v>
      </c>
      <c r="M19" s="983">
        <v>6848</v>
      </c>
      <c r="N19" s="983"/>
      <c r="O19" s="269">
        <v>0</v>
      </c>
      <c r="P19" s="267">
        <v>0</v>
      </c>
      <c r="Q19" s="1019">
        <v>0</v>
      </c>
      <c r="R19" s="1019"/>
      <c r="S19" s="120">
        <v>1</v>
      </c>
      <c r="T19" s="267">
        <v>1</v>
      </c>
      <c r="U19" s="985">
        <v>260</v>
      </c>
      <c r="V19" s="985"/>
      <c r="W19" s="120">
        <v>6</v>
      </c>
      <c r="X19" s="229">
        <v>7</v>
      </c>
      <c r="Y19" s="983">
        <v>7554</v>
      </c>
      <c r="Z19" s="984"/>
      <c r="AA19" s="93"/>
    </row>
    <row r="20" spans="1:34" ht="15" customHeight="1" x14ac:dyDescent="0.15">
      <c r="A20" s="165">
        <v>28</v>
      </c>
      <c r="B20" s="265">
        <v>29</v>
      </c>
      <c r="C20" s="997">
        <f t="shared" ref="C20" si="1">+H20+L20+P20+T20+X20</f>
        <v>30</v>
      </c>
      <c r="D20" s="997"/>
      <c r="E20" s="983">
        <f t="shared" ref="E20:E23" si="2">I20+M20+Q20+U20+Y20</f>
        <v>39851</v>
      </c>
      <c r="F20" s="983"/>
      <c r="G20" s="120">
        <v>12</v>
      </c>
      <c r="H20" s="123">
        <v>12</v>
      </c>
      <c r="I20" s="983">
        <v>32510</v>
      </c>
      <c r="J20" s="983"/>
      <c r="K20" s="120">
        <v>10</v>
      </c>
      <c r="L20" s="123">
        <v>11</v>
      </c>
      <c r="M20" s="983">
        <v>3627</v>
      </c>
      <c r="N20" s="983"/>
      <c r="O20" s="269">
        <v>2</v>
      </c>
      <c r="P20" s="267">
        <v>2</v>
      </c>
      <c r="Q20" s="983">
        <v>1896</v>
      </c>
      <c r="R20" s="983"/>
      <c r="S20" s="120">
        <v>3</v>
      </c>
      <c r="T20" s="329">
        <v>3</v>
      </c>
      <c r="U20" s="985">
        <v>609</v>
      </c>
      <c r="V20" s="985"/>
      <c r="W20" s="120">
        <v>2</v>
      </c>
      <c r="X20" s="329">
        <v>2</v>
      </c>
      <c r="Y20" s="983">
        <v>1209</v>
      </c>
      <c r="Z20" s="984"/>
      <c r="AA20" s="93"/>
    </row>
    <row r="21" spans="1:34" ht="15" customHeight="1" x14ac:dyDescent="0.15">
      <c r="A21" s="165">
        <v>29</v>
      </c>
      <c r="B21" s="265">
        <f>+G21+K21+O21+S21+W21</f>
        <v>35</v>
      </c>
      <c r="C21" s="997">
        <f t="shared" ref="C21" si="3">+H21+L21+P21+T21+X21</f>
        <v>37</v>
      </c>
      <c r="D21" s="997"/>
      <c r="E21" s="983">
        <f t="shared" si="2"/>
        <v>45305</v>
      </c>
      <c r="F21" s="983"/>
      <c r="G21" s="120">
        <v>14</v>
      </c>
      <c r="H21" s="123">
        <v>14</v>
      </c>
      <c r="I21" s="983">
        <v>29897</v>
      </c>
      <c r="J21" s="983"/>
      <c r="K21" s="120">
        <v>12</v>
      </c>
      <c r="L21" s="266">
        <v>12</v>
      </c>
      <c r="M21" s="983">
        <v>2721</v>
      </c>
      <c r="N21" s="983"/>
      <c r="O21" s="269">
        <v>1</v>
      </c>
      <c r="P21" s="267">
        <v>1</v>
      </c>
      <c r="Q21" s="983">
        <v>910</v>
      </c>
      <c r="R21" s="983"/>
      <c r="S21" s="269">
        <v>0</v>
      </c>
      <c r="T21" s="329">
        <v>1</v>
      </c>
      <c r="U21" s="1018">
        <v>0</v>
      </c>
      <c r="V21" s="1018"/>
      <c r="W21" s="120">
        <v>8</v>
      </c>
      <c r="X21" s="268">
        <v>9</v>
      </c>
      <c r="Y21" s="983">
        <v>11777</v>
      </c>
      <c r="Z21" s="984"/>
      <c r="AA21" s="93"/>
    </row>
    <row r="22" spans="1:34" ht="15" customHeight="1" x14ac:dyDescent="0.15">
      <c r="A22" s="165">
        <v>30</v>
      </c>
      <c r="B22" s="265">
        <f>+G22+K22+O22+S22+W22</f>
        <v>56</v>
      </c>
      <c r="C22" s="997">
        <f>+H22+L22+P22+T22+X22</f>
        <v>59</v>
      </c>
      <c r="D22" s="997"/>
      <c r="E22" s="983">
        <f t="shared" si="2"/>
        <v>69945</v>
      </c>
      <c r="F22" s="983"/>
      <c r="G22" s="120">
        <v>20</v>
      </c>
      <c r="H22" s="97">
        <v>21</v>
      </c>
      <c r="I22" s="983">
        <v>52695</v>
      </c>
      <c r="J22" s="983"/>
      <c r="K22" s="120">
        <v>22</v>
      </c>
      <c r="L22" s="266">
        <v>23</v>
      </c>
      <c r="M22" s="983">
        <v>4615</v>
      </c>
      <c r="N22" s="983"/>
      <c r="O22" s="269">
        <v>1</v>
      </c>
      <c r="P22" s="267">
        <v>1</v>
      </c>
      <c r="Q22" s="983">
        <v>630</v>
      </c>
      <c r="R22" s="983"/>
      <c r="S22" s="120">
        <v>5</v>
      </c>
      <c r="T22" s="329">
        <v>6</v>
      </c>
      <c r="U22" s="985">
        <v>845</v>
      </c>
      <c r="V22" s="985"/>
      <c r="W22" s="120">
        <v>8</v>
      </c>
      <c r="X22" s="268">
        <v>8</v>
      </c>
      <c r="Y22" s="983">
        <v>11160</v>
      </c>
      <c r="Z22" s="984"/>
      <c r="AA22" s="93"/>
    </row>
    <row r="23" spans="1:34" ht="20.100000000000001" customHeight="1" thickBot="1" x14ac:dyDescent="0.2">
      <c r="A23" s="264" t="s">
        <v>655</v>
      </c>
      <c r="B23" s="263">
        <f>+G23+K23+O23+S23+W23</f>
        <v>25</v>
      </c>
      <c r="C23" s="1022">
        <f>+H23+L23+P23+T23+X23</f>
        <v>25</v>
      </c>
      <c r="D23" s="1022"/>
      <c r="E23" s="1020">
        <f t="shared" si="2"/>
        <v>33990</v>
      </c>
      <c r="F23" s="1020"/>
      <c r="G23" s="383">
        <v>13</v>
      </c>
      <c r="H23" s="331">
        <v>13</v>
      </c>
      <c r="I23" s="1016">
        <v>29253</v>
      </c>
      <c r="J23" s="1016"/>
      <c r="K23" s="383">
        <v>11</v>
      </c>
      <c r="L23" s="384">
        <v>11</v>
      </c>
      <c r="M23" s="1016">
        <v>2289</v>
      </c>
      <c r="N23" s="1016"/>
      <c r="O23" s="385">
        <v>0</v>
      </c>
      <c r="P23" s="386">
        <v>0</v>
      </c>
      <c r="Q23" s="1021">
        <v>0</v>
      </c>
      <c r="R23" s="1021"/>
      <c r="S23" s="385">
        <v>0</v>
      </c>
      <c r="T23" s="386">
        <v>0</v>
      </c>
      <c r="U23" s="1017">
        <v>0</v>
      </c>
      <c r="V23" s="1017"/>
      <c r="W23" s="383">
        <v>1</v>
      </c>
      <c r="X23" s="331">
        <v>1</v>
      </c>
      <c r="Y23" s="1016">
        <v>2448</v>
      </c>
      <c r="Z23" s="1027"/>
      <c r="AA23" s="93"/>
    </row>
    <row r="24" spans="1:34" ht="20.100000000000001" customHeight="1" x14ac:dyDescent="0.15">
      <c r="A24" s="342" t="s">
        <v>391</v>
      </c>
      <c r="B24" s="342"/>
      <c r="C24" s="342"/>
      <c r="D24" s="342"/>
      <c r="E24" s="342"/>
      <c r="F24" s="342"/>
      <c r="G24" s="342"/>
      <c r="H24" s="342"/>
      <c r="I24" s="342"/>
      <c r="J24" s="342"/>
      <c r="K24" s="342"/>
      <c r="L24" s="342"/>
      <c r="M24" s="342"/>
      <c r="N24" s="342"/>
      <c r="O24" s="342"/>
      <c r="P24" s="342"/>
      <c r="Q24" s="342"/>
      <c r="R24" s="342"/>
      <c r="S24" s="342"/>
      <c r="T24" s="342"/>
      <c r="U24" s="342"/>
      <c r="V24" s="959" t="s">
        <v>609</v>
      </c>
      <c r="W24" s="959"/>
      <c r="X24" s="959"/>
      <c r="Y24" s="959"/>
      <c r="Z24" s="959"/>
      <c r="AA24" s="93"/>
    </row>
    <row r="25" spans="1:34" ht="20.100000000000001" customHeight="1" x14ac:dyDescent="0.15">
      <c r="A25" s="342" t="s">
        <v>446</v>
      </c>
      <c r="B25" s="342"/>
      <c r="C25" s="342"/>
      <c r="D25" s="342"/>
      <c r="E25" s="342"/>
      <c r="F25" s="342"/>
      <c r="G25" s="342"/>
      <c r="H25" s="342"/>
      <c r="I25" s="342"/>
      <c r="J25" s="342"/>
      <c r="K25" s="342"/>
      <c r="L25" s="342"/>
      <c r="M25" s="342"/>
      <c r="N25" s="342"/>
      <c r="O25" s="342"/>
      <c r="P25" s="342"/>
      <c r="Q25" s="342"/>
      <c r="R25" s="342"/>
      <c r="S25" s="342"/>
      <c r="T25" s="342"/>
      <c r="U25" s="342"/>
      <c r="V25" s="327"/>
      <c r="W25" s="327"/>
      <c r="X25" s="93"/>
      <c r="Y25" s="93"/>
      <c r="Z25" s="93"/>
      <c r="AA25" s="93"/>
    </row>
    <row r="26" spans="1:34" ht="20.100000000000001" customHeight="1" x14ac:dyDescent="0.15">
      <c r="A26" s="342"/>
      <c r="B26" s="342"/>
      <c r="C26" s="342"/>
      <c r="D26" s="342"/>
      <c r="E26" s="342"/>
      <c r="F26" s="342"/>
      <c r="G26" s="342"/>
      <c r="H26" s="342"/>
      <c r="I26" s="342"/>
      <c r="J26" s="342"/>
      <c r="K26" s="342"/>
      <c r="L26" s="342"/>
      <c r="M26" s="342"/>
      <c r="N26" s="342"/>
      <c r="O26" s="342"/>
      <c r="P26" s="342"/>
      <c r="Q26" s="342"/>
      <c r="R26" s="342"/>
      <c r="S26" s="342"/>
      <c r="T26" s="342"/>
      <c r="U26" s="342"/>
      <c r="V26" s="327"/>
      <c r="W26" s="327"/>
      <c r="X26" s="93"/>
      <c r="Y26" s="93"/>
      <c r="Z26" s="93"/>
      <c r="AA26" s="93"/>
    </row>
    <row r="27" spans="1:34" ht="20.100000000000001" customHeight="1" thickBot="1" x14ac:dyDescent="0.2">
      <c r="A27" s="342" t="s">
        <v>528</v>
      </c>
      <c r="B27" s="342"/>
      <c r="C27" s="342"/>
      <c r="D27" s="342"/>
      <c r="E27" s="342"/>
      <c r="F27" s="342"/>
      <c r="G27" s="342"/>
      <c r="H27" s="342"/>
      <c r="I27" s="342"/>
      <c r="J27" s="342"/>
      <c r="K27" s="342"/>
      <c r="L27" s="342"/>
      <c r="M27" s="342"/>
      <c r="N27" s="342"/>
      <c r="O27" s="342"/>
      <c r="P27" s="342"/>
      <c r="Q27" s="959" t="s">
        <v>171</v>
      </c>
      <c r="R27" s="959"/>
      <c r="S27" s="959"/>
      <c r="T27" s="959"/>
      <c r="U27" s="959"/>
      <c r="V27" s="959"/>
      <c r="W27" s="959"/>
      <c r="X27" s="959"/>
      <c r="Y27" s="959"/>
      <c r="Z27" s="959"/>
      <c r="AA27" s="93"/>
    </row>
    <row r="28" spans="1:34" ht="16.5" customHeight="1" x14ac:dyDescent="0.15">
      <c r="A28" s="966" t="s">
        <v>158</v>
      </c>
      <c r="B28" s="967"/>
      <c r="C28" s="967" t="s">
        <v>16</v>
      </c>
      <c r="D28" s="967"/>
      <c r="E28" s="967"/>
      <c r="F28" s="967"/>
      <c r="G28" s="967"/>
      <c r="H28" s="967"/>
      <c r="I28" s="967" t="s">
        <v>172</v>
      </c>
      <c r="J28" s="967"/>
      <c r="K28" s="967"/>
      <c r="L28" s="967"/>
      <c r="M28" s="967"/>
      <c r="N28" s="967"/>
      <c r="O28" s="967" t="s">
        <v>173</v>
      </c>
      <c r="P28" s="967"/>
      <c r="Q28" s="967"/>
      <c r="R28" s="967"/>
      <c r="S28" s="967"/>
      <c r="T28" s="967"/>
      <c r="U28" s="967" t="s">
        <v>174</v>
      </c>
      <c r="V28" s="967"/>
      <c r="W28" s="967"/>
      <c r="X28" s="967"/>
      <c r="Y28" s="967"/>
      <c r="Z28" s="1024"/>
      <c r="AA28" s="93"/>
      <c r="AD28" s="959"/>
      <c r="AE28" s="959"/>
      <c r="AF28" s="959"/>
      <c r="AG28" s="959"/>
      <c r="AH28" s="959"/>
    </row>
    <row r="29" spans="1:34" ht="16.5" customHeight="1" x14ac:dyDescent="0.15">
      <c r="A29" s="968"/>
      <c r="B29" s="969"/>
      <c r="C29" s="972" t="s">
        <v>177</v>
      </c>
      <c r="D29" s="972"/>
      <c r="E29" s="972" t="s">
        <v>176</v>
      </c>
      <c r="F29" s="972"/>
      <c r="G29" s="972"/>
      <c r="H29" s="972"/>
      <c r="I29" s="1023" t="s">
        <v>178</v>
      </c>
      <c r="J29" s="972"/>
      <c r="K29" s="972" t="s">
        <v>179</v>
      </c>
      <c r="L29" s="972"/>
      <c r="M29" s="972"/>
      <c r="N29" s="972"/>
      <c r="O29" s="972" t="s">
        <v>178</v>
      </c>
      <c r="P29" s="972"/>
      <c r="Q29" s="972" t="s">
        <v>179</v>
      </c>
      <c r="R29" s="972"/>
      <c r="S29" s="972"/>
      <c r="T29" s="972"/>
      <c r="U29" s="972" t="s">
        <v>178</v>
      </c>
      <c r="V29" s="972"/>
      <c r="W29" s="972" t="s">
        <v>179</v>
      </c>
      <c r="X29" s="972"/>
      <c r="Y29" s="972"/>
      <c r="Z29" s="973"/>
      <c r="AA29" s="93"/>
    </row>
    <row r="30" spans="1:34" ht="16.5" customHeight="1" x14ac:dyDescent="0.15">
      <c r="A30" s="964" t="s">
        <v>653</v>
      </c>
      <c r="B30" s="965"/>
      <c r="C30" s="975">
        <f>E30/(I30+O30+U30+C38+I38+O38+U38+C46+I46+O46+U46)</f>
        <v>67.301651604861334</v>
      </c>
      <c r="D30" s="976"/>
      <c r="E30" s="1006">
        <f>+K30+Q30+W30+E38+K38+Q38+W38+E46+K46+Q46+W46</f>
        <v>215971</v>
      </c>
      <c r="F30" s="1006"/>
      <c r="G30" s="1006"/>
      <c r="H30" s="1026"/>
      <c r="I30" s="958">
        <v>291</v>
      </c>
      <c r="J30" s="959"/>
      <c r="K30" s="479">
        <v>15738</v>
      </c>
      <c r="L30" s="479"/>
      <c r="M30" s="479"/>
      <c r="N30" s="961"/>
      <c r="O30" s="958">
        <v>291</v>
      </c>
      <c r="P30" s="959"/>
      <c r="Q30" s="479">
        <v>13502</v>
      </c>
      <c r="R30" s="479"/>
      <c r="S30" s="479"/>
      <c r="T30" s="961"/>
      <c r="U30" s="958">
        <v>291</v>
      </c>
      <c r="V30" s="959"/>
      <c r="W30" s="479">
        <v>14210</v>
      </c>
      <c r="X30" s="479"/>
      <c r="Y30" s="479"/>
      <c r="Z30" s="960"/>
      <c r="AA30" s="93"/>
    </row>
    <row r="31" spans="1:34" ht="16.5" customHeight="1" x14ac:dyDescent="0.15">
      <c r="A31" s="956">
        <v>28</v>
      </c>
      <c r="B31" s="957"/>
      <c r="C31" s="975">
        <f>E31/(I31+O31+U31+C39+I39+O39+U39+C47+I47+O47+U47)</f>
        <v>63.730805390159823</v>
      </c>
      <c r="D31" s="976"/>
      <c r="E31" s="479">
        <f>+K31+Q31+W31+E39+K39+Q39+W39+E47+K47+Q47+W47</f>
        <v>203365</v>
      </c>
      <c r="F31" s="479"/>
      <c r="G31" s="479"/>
      <c r="H31" s="961"/>
      <c r="I31" s="958">
        <v>291</v>
      </c>
      <c r="J31" s="959"/>
      <c r="K31" s="479">
        <v>16542</v>
      </c>
      <c r="L31" s="479"/>
      <c r="M31" s="479"/>
      <c r="N31" s="1025"/>
      <c r="O31" s="977">
        <v>290</v>
      </c>
      <c r="P31" s="959"/>
      <c r="Q31" s="479">
        <v>13600</v>
      </c>
      <c r="R31" s="479"/>
      <c r="S31" s="479"/>
      <c r="T31" s="1025"/>
      <c r="U31" s="977">
        <v>291</v>
      </c>
      <c r="V31" s="959"/>
      <c r="W31" s="479">
        <v>13793</v>
      </c>
      <c r="X31" s="479"/>
      <c r="Y31" s="479"/>
      <c r="Z31" s="960"/>
      <c r="AA31" s="93"/>
    </row>
    <row r="32" spans="1:34" ht="16.5" customHeight="1" x14ac:dyDescent="0.15">
      <c r="A32" s="956">
        <v>29</v>
      </c>
      <c r="B32" s="957"/>
      <c r="C32" s="975">
        <f>E32/(I32+O32+U32+C40+I40+O40+U40+C48+I48+O48+U48)</f>
        <v>64.031523096129831</v>
      </c>
      <c r="D32" s="976"/>
      <c r="E32" s="479">
        <f>+K32+Q32+W32+E40+K40+Q40+W40+E48+K48+Q48+W48</f>
        <v>205157</v>
      </c>
      <c r="F32" s="479"/>
      <c r="G32" s="479"/>
      <c r="H32" s="961"/>
      <c r="I32" s="958">
        <v>293</v>
      </c>
      <c r="J32" s="959"/>
      <c r="K32" s="479">
        <v>16434</v>
      </c>
      <c r="L32" s="479"/>
      <c r="M32" s="479"/>
      <c r="N32" s="479"/>
      <c r="O32" s="977">
        <v>291</v>
      </c>
      <c r="P32" s="959"/>
      <c r="Q32" s="479">
        <v>12391</v>
      </c>
      <c r="R32" s="479"/>
      <c r="S32" s="479"/>
      <c r="T32" s="479"/>
      <c r="U32" s="977">
        <v>291</v>
      </c>
      <c r="V32" s="959"/>
      <c r="W32" s="479">
        <v>13732</v>
      </c>
      <c r="X32" s="479"/>
      <c r="Y32" s="479"/>
      <c r="Z32" s="960"/>
      <c r="AA32" s="93"/>
    </row>
    <row r="33" spans="1:27" ht="15" customHeight="1" x14ac:dyDescent="0.15">
      <c r="A33" s="956">
        <v>30</v>
      </c>
      <c r="B33" s="957"/>
      <c r="C33" s="975">
        <f>E33/(I33+O33+U33+C41+I41+O41+U41+C49+I49+O49+U49)</f>
        <v>62.140893470790381</v>
      </c>
      <c r="D33" s="976"/>
      <c r="E33" s="479">
        <f>+K33+Q33+W33+E41+K41+Q41+W41+E49+K49+Q49+W49</f>
        <v>198913</v>
      </c>
      <c r="F33" s="479"/>
      <c r="G33" s="479"/>
      <c r="H33" s="961"/>
      <c r="I33" s="958">
        <v>291</v>
      </c>
      <c r="J33" s="959"/>
      <c r="K33" s="479">
        <v>15563</v>
      </c>
      <c r="L33" s="479"/>
      <c r="M33" s="479"/>
      <c r="N33" s="479"/>
      <c r="O33" s="977">
        <v>291</v>
      </c>
      <c r="P33" s="959"/>
      <c r="Q33" s="479">
        <v>9652</v>
      </c>
      <c r="R33" s="479"/>
      <c r="S33" s="479"/>
      <c r="T33" s="479"/>
      <c r="U33" s="977">
        <v>291</v>
      </c>
      <c r="V33" s="959"/>
      <c r="W33" s="479">
        <v>15426</v>
      </c>
      <c r="X33" s="479"/>
      <c r="Y33" s="479"/>
      <c r="Z33" s="960"/>
      <c r="AA33" s="93"/>
    </row>
    <row r="34" spans="1:27" ht="20.100000000000001" customHeight="1" thickBot="1" x14ac:dyDescent="0.2">
      <c r="A34" s="950" t="s">
        <v>640</v>
      </c>
      <c r="B34" s="951"/>
      <c r="C34" s="978">
        <f>E34/(I34+O34+U34+C42+I42+O42+U42+C50+I50+O50+U50)</f>
        <v>62.596413966656179</v>
      </c>
      <c r="D34" s="979"/>
      <c r="E34" s="980">
        <f>+K34+Q34+W34+E42+K42+Q42+W42+E50+K50+Q50+W50</f>
        <v>198994</v>
      </c>
      <c r="F34" s="980"/>
      <c r="G34" s="980"/>
      <c r="H34" s="981"/>
      <c r="I34" s="953">
        <v>289</v>
      </c>
      <c r="J34" s="953"/>
      <c r="K34" s="954">
        <v>11273</v>
      </c>
      <c r="L34" s="954"/>
      <c r="M34" s="954"/>
      <c r="N34" s="954"/>
      <c r="O34" s="982">
        <v>289</v>
      </c>
      <c r="P34" s="953"/>
      <c r="Q34" s="954">
        <v>10630</v>
      </c>
      <c r="R34" s="954"/>
      <c r="S34" s="954"/>
      <c r="T34" s="954"/>
      <c r="U34" s="982">
        <v>289</v>
      </c>
      <c r="V34" s="953"/>
      <c r="W34" s="954">
        <v>16016</v>
      </c>
      <c r="X34" s="954"/>
      <c r="Y34" s="954"/>
      <c r="Z34" s="955"/>
      <c r="AA34" s="93"/>
    </row>
    <row r="35" spans="1:27" ht="20.100000000000001" customHeight="1" thickBot="1" x14ac:dyDescent="0.2">
      <c r="A35" s="342"/>
      <c r="B35" s="342"/>
      <c r="C35" s="342"/>
      <c r="D35" s="342"/>
      <c r="E35" s="342"/>
      <c r="F35" s="342"/>
      <c r="G35" s="974"/>
      <c r="H35" s="974"/>
      <c r="I35" s="342"/>
      <c r="J35" s="93"/>
      <c r="K35" s="93"/>
      <c r="L35" s="342"/>
      <c r="M35" s="342"/>
      <c r="N35" s="93"/>
      <c r="O35" s="342"/>
      <c r="P35" s="342"/>
      <c r="Q35" s="959"/>
      <c r="R35" s="959"/>
      <c r="S35" s="959"/>
      <c r="T35" s="959"/>
      <c r="U35" s="959"/>
      <c r="V35" s="959"/>
      <c r="W35" s="327"/>
      <c r="X35" s="93"/>
      <c r="Y35" s="93"/>
      <c r="Z35" s="93"/>
      <c r="AA35" s="93"/>
    </row>
    <row r="36" spans="1:27" ht="17.25" customHeight="1" x14ac:dyDescent="0.15">
      <c r="A36" s="966" t="s">
        <v>158</v>
      </c>
      <c r="B36" s="967"/>
      <c r="C36" s="967" t="s">
        <v>175</v>
      </c>
      <c r="D36" s="967"/>
      <c r="E36" s="967"/>
      <c r="F36" s="967"/>
      <c r="G36" s="967"/>
      <c r="H36" s="967"/>
      <c r="I36" s="970" t="s">
        <v>180</v>
      </c>
      <c r="J36" s="970"/>
      <c r="K36" s="970"/>
      <c r="L36" s="970"/>
      <c r="M36" s="970"/>
      <c r="N36" s="970"/>
      <c r="O36" s="970" t="s">
        <v>181</v>
      </c>
      <c r="P36" s="970"/>
      <c r="Q36" s="970"/>
      <c r="R36" s="970"/>
      <c r="S36" s="970"/>
      <c r="T36" s="970"/>
      <c r="U36" s="970" t="s">
        <v>182</v>
      </c>
      <c r="V36" s="970"/>
      <c r="W36" s="970"/>
      <c r="X36" s="970"/>
      <c r="Y36" s="970"/>
      <c r="Z36" s="971"/>
      <c r="AA36" s="93"/>
    </row>
    <row r="37" spans="1:27" ht="17.25" customHeight="1" x14ac:dyDescent="0.15">
      <c r="A37" s="968"/>
      <c r="B37" s="969"/>
      <c r="C37" s="972" t="s">
        <v>178</v>
      </c>
      <c r="D37" s="972"/>
      <c r="E37" s="969" t="s">
        <v>179</v>
      </c>
      <c r="F37" s="969"/>
      <c r="G37" s="969"/>
      <c r="H37" s="969"/>
      <c r="I37" s="972" t="s">
        <v>178</v>
      </c>
      <c r="J37" s="972"/>
      <c r="K37" s="972" t="s">
        <v>179</v>
      </c>
      <c r="L37" s="972"/>
      <c r="M37" s="972"/>
      <c r="N37" s="972"/>
      <c r="O37" s="972" t="s">
        <v>178</v>
      </c>
      <c r="P37" s="972"/>
      <c r="Q37" s="972" t="s">
        <v>179</v>
      </c>
      <c r="R37" s="972"/>
      <c r="S37" s="972"/>
      <c r="T37" s="972"/>
      <c r="U37" s="972" t="s">
        <v>178</v>
      </c>
      <c r="V37" s="972"/>
      <c r="W37" s="972" t="s">
        <v>179</v>
      </c>
      <c r="X37" s="972"/>
      <c r="Y37" s="972"/>
      <c r="Z37" s="973"/>
      <c r="AA37" s="93"/>
    </row>
    <row r="38" spans="1:27" ht="17.25" customHeight="1" x14ac:dyDescent="0.15">
      <c r="A38" s="964" t="s">
        <v>653</v>
      </c>
      <c r="B38" s="965"/>
      <c r="C38" s="962">
        <v>296</v>
      </c>
      <c r="D38" s="963"/>
      <c r="E38" s="479">
        <v>21245</v>
      </c>
      <c r="F38" s="479"/>
      <c r="G38" s="479"/>
      <c r="H38" s="961"/>
      <c r="I38" s="962">
        <v>291</v>
      </c>
      <c r="J38" s="963"/>
      <c r="K38" s="479">
        <v>18475</v>
      </c>
      <c r="L38" s="479"/>
      <c r="M38" s="479"/>
      <c r="N38" s="961"/>
      <c r="O38" s="962">
        <v>291</v>
      </c>
      <c r="P38" s="963"/>
      <c r="Q38" s="479">
        <v>14018</v>
      </c>
      <c r="R38" s="479"/>
      <c r="S38" s="479"/>
      <c r="T38" s="961"/>
      <c r="U38" s="962">
        <v>291</v>
      </c>
      <c r="V38" s="963"/>
      <c r="W38" s="479">
        <v>22805</v>
      </c>
      <c r="X38" s="479"/>
      <c r="Y38" s="479"/>
      <c r="Z38" s="960"/>
      <c r="AA38" s="93"/>
    </row>
    <row r="39" spans="1:27" ht="17.25" customHeight="1" x14ac:dyDescent="0.15">
      <c r="A39" s="956">
        <v>28</v>
      </c>
      <c r="B39" s="957"/>
      <c r="C39" s="962">
        <v>290</v>
      </c>
      <c r="D39" s="963"/>
      <c r="E39" s="479">
        <v>16492</v>
      </c>
      <c r="F39" s="479"/>
      <c r="G39" s="479"/>
      <c r="H39" s="961"/>
      <c r="I39" s="962">
        <v>290</v>
      </c>
      <c r="J39" s="963"/>
      <c r="K39" s="479">
        <v>19429</v>
      </c>
      <c r="L39" s="479"/>
      <c r="M39" s="479"/>
      <c r="N39" s="961"/>
      <c r="O39" s="962">
        <v>291</v>
      </c>
      <c r="P39" s="963"/>
      <c r="Q39" s="479">
        <v>15348</v>
      </c>
      <c r="R39" s="479"/>
      <c r="S39" s="479"/>
      <c r="T39" s="961"/>
      <c r="U39" s="962">
        <v>290</v>
      </c>
      <c r="V39" s="963"/>
      <c r="W39" s="479">
        <v>21088</v>
      </c>
      <c r="X39" s="479"/>
      <c r="Y39" s="479"/>
      <c r="Z39" s="960"/>
      <c r="AA39" s="93"/>
    </row>
    <row r="40" spans="1:27" ht="17.25" customHeight="1" x14ac:dyDescent="0.15">
      <c r="A40" s="956">
        <v>29</v>
      </c>
      <c r="B40" s="957"/>
      <c r="C40" s="958">
        <v>291</v>
      </c>
      <c r="D40" s="959"/>
      <c r="E40" s="479">
        <v>16827</v>
      </c>
      <c r="F40" s="479"/>
      <c r="G40" s="479"/>
      <c r="H40" s="961"/>
      <c r="I40" s="958">
        <v>291</v>
      </c>
      <c r="J40" s="959"/>
      <c r="K40" s="479">
        <v>18033</v>
      </c>
      <c r="L40" s="479"/>
      <c r="M40" s="479"/>
      <c r="N40" s="961"/>
      <c r="O40" s="958">
        <v>291</v>
      </c>
      <c r="P40" s="959"/>
      <c r="Q40" s="479">
        <v>15726</v>
      </c>
      <c r="R40" s="479"/>
      <c r="S40" s="479"/>
      <c r="T40" s="961"/>
      <c r="U40" s="958">
        <v>291</v>
      </c>
      <c r="V40" s="959"/>
      <c r="W40" s="479">
        <v>23203</v>
      </c>
      <c r="X40" s="479"/>
      <c r="Y40" s="479"/>
      <c r="Z40" s="960"/>
      <c r="AA40" s="93"/>
    </row>
    <row r="41" spans="1:27" ht="15" customHeight="1" x14ac:dyDescent="0.15">
      <c r="A41" s="956">
        <v>30</v>
      </c>
      <c r="B41" s="957"/>
      <c r="C41" s="958">
        <v>291</v>
      </c>
      <c r="D41" s="959"/>
      <c r="E41" s="479">
        <v>17487</v>
      </c>
      <c r="F41" s="479"/>
      <c r="G41" s="479"/>
      <c r="H41" s="479"/>
      <c r="I41" s="958">
        <v>291</v>
      </c>
      <c r="J41" s="959"/>
      <c r="K41" s="479">
        <v>20177</v>
      </c>
      <c r="L41" s="479"/>
      <c r="M41" s="479"/>
      <c r="N41" s="479"/>
      <c r="O41" s="958">
        <v>291</v>
      </c>
      <c r="P41" s="959"/>
      <c r="Q41" s="479">
        <v>17068</v>
      </c>
      <c r="R41" s="479"/>
      <c r="S41" s="479"/>
      <c r="T41" s="479"/>
      <c r="U41" s="958">
        <v>291</v>
      </c>
      <c r="V41" s="959"/>
      <c r="W41" s="479">
        <v>23510</v>
      </c>
      <c r="X41" s="479"/>
      <c r="Y41" s="479"/>
      <c r="Z41" s="960"/>
      <c r="AA41" s="93"/>
    </row>
    <row r="42" spans="1:27" ht="20.100000000000001" customHeight="1" thickBot="1" x14ac:dyDescent="0.2">
      <c r="A42" s="950" t="s">
        <v>640</v>
      </c>
      <c r="B42" s="951"/>
      <c r="C42" s="952">
        <v>289</v>
      </c>
      <c r="D42" s="953"/>
      <c r="E42" s="954">
        <v>13882</v>
      </c>
      <c r="F42" s="954"/>
      <c r="G42" s="954"/>
      <c r="H42" s="954"/>
      <c r="I42" s="952">
        <v>289</v>
      </c>
      <c r="J42" s="953"/>
      <c r="K42" s="954">
        <v>18955</v>
      </c>
      <c r="L42" s="954"/>
      <c r="M42" s="954"/>
      <c r="N42" s="954"/>
      <c r="O42" s="952">
        <v>289</v>
      </c>
      <c r="P42" s="953"/>
      <c r="Q42" s="954">
        <v>20932</v>
      </c>
      <c r="R42" s="954"/>
      <c r="S42" s="954"/>
      <c r="T42" s="954"/>
      <c r="U42" s="952">
        <v>289</v>
      </c>
      <c r="V42" s="953"/>
      <c r="W42" s="954">
        <v>21212</v>
      </c>
      <c r="X42" s="954"/>
      <c r="Y42" s="954"/>
      <c r="Z42" s="955"/>
      <c r="AA42" s="93"/>
    </row>
    <row r="43" spans="1:27" ht="20.100000000000001" customHeight="1" thickBot="1" x14ac:dyDescent="0.2">
      <c r="A43" s="502"/>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93"/>
    </row>
    <row r="44" spans="1:27" ht="16.5" customHeight="1" x14ac:dyDescent="0.15">
      <c r="A44" s="966" t="s">
        <v>158</v>
      </c>
      <c r="B44" s="967"/>
      <c r="C44" s="970" t="s">
        <v>183</v>
      </c>
      <c r="D44" s="970"/>
      <c r="E44" s="970"/>
      <c r="F44" s="970"/>
      <c r="G44" s="970"/>
      <c r="H44" s="970"/>
      <c r="I44" s="970" t="s">
        <v>184</v>
      </c>
      <c r="J44" s="970"/>
      <c r="K44" s="970"/>
      <c r="L44" s="970"/>
      <c r="M44" s="970"/>
      <c r="N44" s="970"/>
      <c r="O44" s="970" t="s">
        <v>185</v>
      </c>
      <c r="P44" s="970"/>
      <c r="Q44" s="970"/>
      <c r="R44" s="970"/>
      <c r="S44" s="970"/>
      <c r="T44" s="970"/>
      <c r="U44" s="970" t="s">
        <v>377</v>
      </c>
      <c r="V44" s="970"/>
      <c r="W44" s="970"/>
      <c r="X44" s="970"/>
      <c r="Y44" s="970"/>
      <c r="Z44" s="971"/>
      <c r="AA44" s="93"/>
    </row>
    <row r="45" spans="1:27" ht="16.5" customHeight="1" x14ac:dyDescent="0.15">
      <c r="A45" s="968"/>
      <c r="B45" s="969"/>
      <c r="C45" s="972" t="s">
        <v>178</v>
      </c>
      <c r="D45" s="972"/>
      <c r="E45" s="972" t="s">
        <v>179</v>
      </c>
      <c r="F45" s="972"/>
      <c r="G45" s="972"/>
      <c r="H45" s="972"/>
      <c r="I45" s="972" t="s">
        <v>178</v>
      </c>
      <c r="J45" s="972"/>
      <c r="K45" s="972" t="s">
        <v>179</v>
      </c>
      <c r="L45" s="972"/>
      <c r="M45" s="972"/>
      <c r="N45" s="972"/>
      <c r="O45" s="972" t="s">
        <v>178</v>
      </c>
      <c r="P45" s="972"/>
      <c r="Q45" s="972" t="s">
        <v>179</v>
      </c>
      <c r="R45" s="972"/>
      <c r="S45" s="972"/>
      <c r="T45" s="972"/>
      <c r="U45" s="972" t="s">
        <v>378</v>
      </c>
      <c r="V45" s="972"/>
      <c r="W45" s="972" t="s">
        <v>379</v>
      </c>
      <c r="X45" s="972"/>
      <c r="Y45" s="972"/>
      <c r="Z45" s="973"/>
      <c r="AA45" s="93"/>
    </row>
    <row r="46" spans="1:27" ht="16.5" customHeight="1" x14ac:dyDescent="0.15">
      <c r="A46" s="964" t="s">
        <v>653</v>
      </c>
      <c r="B46" s="965"/>
      <c r="C46" s="962">
        <v>293</v>
      </c>
      <c r="D46" s="963"/>
      <c r="E46" s="479">
        <v>35976</v>
      </c>
      <c r="F46" s="479"/>
      <c r="G46" s="479"/>
      <c r="H46" s="961"/>
      <c r="I46" s="962">
        <v>291</v>
      </c>
      <c r="J46" s="963"/>
      <c r="K46" s="479">
        <v>22362</v>
      </c>
      <c r="L46" s="479"/>
      <c r="M46" s="479"/>
      <c r="N46" s="961"/>
      <c r="O46" s="962">
        <v>291</v>
      </c>
      <c r="P46" s="963"/>
      <c r="Q46" s="479">
        <v>16308</v>
      </c>
      <c r="R46" s="479"/>
      <c r="S46" s="479"/>
      <c r="T46" s="961"/>
      <c r="U46" s="962">
        <v>292</v>
      </c>
      <c r="V46" s="963"/>
      <c r="W46" s="479">
        <v>21332</v>
      </c>
      <c r="X46" s="479"/>
      <c r="Y46" s="479"/>
      <c r="Z46" s="960"/>
      <c r="AA46" s="93"/>
    </row>
    <row r="47" spans="1:27" ht="16.5" customHeight="1" x14ac:dyDescent="0.15">
      <c r="A47" s="956">
        <v>28</v>
      </c>
      <c r="B47" s="957"/>
      <c r="C47" s="962">
        <v>287</v>
      </c>
      <c r="D47" s="963"/>
      <c r="E47" s="479">
        <v>31303</v>
      </c>
      <c r="F47" s="479"/>
      <c r="G47" s="479"/>
      <c r="H47" s="961"/>
      <c r="I47" s="962">
        <v>291</v>
      </c>
      <c r="J47" s="963"/>
      <c r="K47" s="479">
        <v>22714</v>
      </c>
      <c r="L47" s="479"/>
      <c r="M47" s="479"/>
      <c r="N47" s="961"/>
      <c r="O47" s="962">
        <v>291</v>
      </c>
      <c r="P47" s="963"/>
      <c r="Q47" s="479">
        <v>16476</v>
      </c>
      <c r="R47" s="479"/>
      <c r="S47" s="479"/>
      <c r="T47" s="961"/>
      <c r="U47" s="962">
        <v>289</v>
      </c>
      <c r="V47" s="963"/>
      <c r="W47" s="479">
        <v>16580</v>
      </c>
      <c r="X47" s="479"/>
      <c r="Y47" s="479"/>
      <c r="Z47" s="960"/>
      <c r="AA47" s="93"/>
    </row>
    <row r="48" spans="1:27" ht="16.5" customHeight="1" x14ac:dyDescent="0.15">
      <c r="A48" s="956">
        <v>29</v>
      </c>
      <c r="B48" s="957"/>
      <c r="C48" s="958">
        <v>291</v>
      </c>
      <c r="D48" s="959"/>
      <c r="E48" s="479">
        <v>32737</v>
      </c>
      <c r="F48" s="479"/>
      <c r="G48" s="479"/>
      <c r="H48" s="961"/>
      <c r="I48" s="958">
        <v>291</v>
      </c>
      <c r="J48" s="959"/>
      <c r="K48" s="479">
        <v>25579</v>
      </c>
      <c r="L48" s="479"/>
      <c r="M48" s="479"/>
      <c r="N48" s="961"/>
      <c r="O48" s="958">
        <v>292</v>
      </c>
      <c r="P48" s="959"/>
      <c r="Q48" s="479">
        <v>13943</v>
      </c>
      <c r="R48" s="479"/>
      <c r="S48" s="479"/>
      <c r="T48" s="961"/>
      <c r="U48" s="958">
        <v>291</v>
      </c>
      <c r="V48" s="959"/>
      <c r="W48" s="479">
        <v>16552</v>
      </c>
      <c r="X48" s="479"/>
      <c r="Y48" s="479"/>
      <c r="Z48" s="960"/>
      <c r="AA48" s="93"/>
    </row>
    <row r="49" spans="1:27" ht="16.5" customHeight="1" x14ac:dyDescent="0.15">
      <c r="A49" s="956">
        <v>30</v>
      </c>
      <c r="B49" s="957"/>
      <c r="C49" s="958">
        <v>291</v>
      </c>
      <c r="D49" s="959"/>
      <c r="E49" s="479">
        <v>27063</v>
      </c>
      <c r="F49" s="479"/>
      <c r="G49" s="479"/>
      <c r="H49" s="479"/>
      <c r="I49" s="958">
        <v>291</v>
      </c>
      <c r="J49" s="959"/>
      <c r="K49" s="479">
        <v>19705</v>
      </c>
      <c r="L49" s="479"/>
      <c r="M49" s="479"/>
      <c r="N49" s="479"/>
      <c r="O49" s="958">
        <v>291</v>
      </c>
      <c r="P49" s="959"/>
      <c r="Q49" s="479">
        <v>17180</v>
      </c>
      <c r="R49" s="479"/>
      <c r="S49" s="479"/>
      <c r="T49" s="479"/>
      <c r="U49" s="958">
        <v>291</v>
      </c>
      <c r="V49" s="959"/>
      <c r="W49" s="479">
        <v>16082</v>
      </c>
      <c r="X49" s="479"/>
      <c r="Y49" s="479"/>
      <c r="Z49" s="960"/>
      <c r="AA49" s="93"/>
    </row>
    <row r="50" spans="1:27" ht="16.5" customHeight="1" thickBot="1" x14ac:dyDescent="0.2">
      <c r="A50" s="950" t="s">
        <v>640</v>
      </c>
      <c r="B50" s="951"/>
      <c r="C50" s="952">
        <v>289</v>
      </c>
      <c r="D50" s="953"/>
      <c r="E50" s="954">
        <v>29514</v>
      </c>
      <c r="F50" s="954"/>
      <c r="G50" s="954"/>
      <c r="H50" s="954"/>
      <c r="I50" s="952">
        <v>289</v>
      </c>
      <c r="J50" s="953"/>
      <c r="K50" s="954">
        <v>19612</v>
      </c>
      <c r="L50" s="954"/>
      <c r="M50" s="954"/>
      <c r="N50" s="954"/>
      <c r="O50" s="952">
        <v>289</v>
      </c>
      <c r="P50" s="953"/>
      <c r="Q50" s="954">
        <v>16136</v>
      </c>
      <c r="R50" s="954"/>
      <c r="S50" s="954"/>
      <c r="T50" s="954"/>
      <c r="U50" s="952">
        <v>289</v>
      </c>
      <c r="V50" s="953"/>
      <c r="W50" s="954">
        <v>20832</v>
      </c>
      <c r="X50" s="954"/>
      <c r="Y50" s="954"/>
      <c r="Z50" s="955"/>
      <c r="AA50" s="93"/>
    </row>
    <row r="51" spans="1:27" ht="20.100000000000001" customHeight="1" x14ac:dyDescent="0.15">
      <c r="A51" s="948"/>
      <c r="B51" s="948"/>
      <c r="C51" s="948"/>
      <c r="D51" s="948"/>
      <c r="E51" s="948"/>
      <c r="F51" s="948"/>
      <c r="G51" s="948"/>
      <c r="H51" s="948"/>
      <c r="I51" s="948"/>
      <c r="J51" s="948"/>
      <c r="K51" s="948"/>
      <c r="L51" s="948"/>
      <c r="M51" s="948"/>
      <c r="N51" s="949" t="s">
        <v>532</v>
      </c>
      <c r="O51" s="949"/>
      <c r="P51" s="949"/>
      <c r="Q51" s="949"/>
      <c r="R51" s="949"/>
      <c r="S51" s="949"/>
      <c r="T51" s="949"/>
      <c r="U51" s="949"/>
      <c r="V51" s="949"/>
      <c r="W51" s="949"/>
      <c r="X51" s="949"/>
      <c r="Y51" s="949"/>
      <c r="Z51" s="949"/>
      <c r="AA51" s="93"/>
    </row>
    <row r="52" spans="1:27" ht="20.100000000000001" customHeight="1" x14ac:dyDescent="0.1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row>
  </sheetData>
  <sheetProtection sheet="1" selectLockedCells="1" selectUnlockedCells="1"/>
  <mergeCells count="264">
    <mergeCell ref="U1:Z1"/>
    <mergeCell ref="C29:D29"/>
    <mergeCell ref="C30:D30"/>
    <mergeCell ref="C31:D31"/>
    <mergeCell ref="E32:H32"/>
    <mergeCell ref="A31:B31"/>
    <mergeCell ref="Q31:T31"/>
    <mergeCell ref="O29:P29"/>
    <mergeCell ref="O30:P30"/>
    <mergeCell ref="C32:D32"/>
    <mergeCell ref="A30:B30"/>
    <mergeCell ref="O32:P32"/>
    <mergeCell ref="E30:H30"/>
    <mergeCell ref="K32:N32"/>
    <mergeCell ref="I32:J32"/>
    <mergeCell ref="I31:J31"/>
    <mergeCell ref="K30:N30"/>
    <mergeCell ref="A28:B29"/>
    <mergeCell ref="U29:V29"/>
    <mergeCell ref="Y22:Z22"/>
    <mergeCell ref="Y23:Z23"/>
    <mergeCell ref="V24:Z24"/>
    <mergeCell ref="Q27:Z27"/>
    <mergeCell ref="W32:Z32"/>
    <mergeCell ref="Q32:T32"/>
    <mergeCell ref="E29:H29"/>
    <mergeCell ref="I30:J30"/>
    <mergeCell ref="E31:H31"/>
    <mergeCell ref="I29:J29"/>
    <mergeCell ref="U32:V32"/>
    <mergeCell ref="C28:H28"/>
    <mergeCell ref="I28:N28"/>
    <mergeCell ref="O28:T28"/>
    <mergeCell ref="U28:Z28"/>
    <mergeCell ref="K31:N31"/>
    <mergeCell ref="W29:Z29"/>
    <mergeCell ref="U30:V30"/>
    <mergeCell ref="Q29:T29"/>
    <mergeCell ref="W30:Z30"/>
    <mergeCell ref="K29:N29"/>
    <mergeCell ref="O31:P31"/>
    <mergeCell ref="U31:V31"/>
    <mergeCell ref="W31:Z31"/>
    <mergeCell ref="Q30:T30"/>
    <mergeCell ref="I22:J22"/>
    <mergeCell ref="I23:J23"/>
    <mergeCell ref="C21:D21"/>
    <mergeCell ref="U22:V22"/>
    <mergeCell ref="U23:V23"/>
    <mergeCell ref="U21:V21"/>
    <mergeCell ref="I20:J20"/>
    <mergeCell ref="I21:J21"/>
    <mergeCell ref="E19:F19"/>
    <mergeCell ref="M19:N19"/>
    <mergeCell ref="Q19:R19"/>
    <mergeCell ref="Q22:R22"/>
    <mergeCell ref="E23:F23"/>
    <mergeCell ref="M23:N23"/>
    <mergeCell ref="Q23:R23"/>
    <mergeCell ref="C23:D23"/>
    <mergeCell ref="C22:D22"/>
    <mergeCell ref="E22:F22"/>
    <mergeCell ref="M22:N22"/>
    <mergeCell ref="B10:I10"/>
    <mergeCell ref="AD13:AI13"/>
    <mergeCell ref="A6:A7"/>
    <mergeCell ref="B6:I6"/>
    <mergeCell ref="J6:M6"/>
    <mergeCell ref="N6:S6"/>
    <mergeCell ref="B7:I7"/>
    <mergeCell ref="J7:M7"/>
    <mergeCell ref="J8:M8"/>
    <mergeCell ref="J9:M9"/>
    <mergeCell ref="J11:M11"/>
    <mergeCell ref="J12:M12"/>
    <mergeCell ref="N7:S7"/>
    <mergeCell ref="B11:I11"/>
    <mergeCell ref="N11:S11"/>
    <mergeCell ref="B12:I12"/>
    <mergeCell ref="N12:S12"/>
    <mergeCell ref="B8:I8"/>
    <mergeCell ref="B9:I9"/>
    <mergeCell ref="AE8:AL8"/>
    <mergeCell ref="AE9:AL9"/>
    <mergeCell ref="AE10:AL10"/>
    <mergeCell ref="J10:M10"/>
    <mergeCell ref="N8:S8"/>
    <mergeCell ref="AD28:AH28"/>
    <mergeCell ref="V16:Z16"/>
    <mergeCell ref="A17:A18"/>
    <mergeCell ref="B17:F17"/>
    <mergeCell ref="G17:J17"/>
    <mergeCell ref="K17:N17"/>
    <mergeCell ref="O17:R17"/>
    <mergeCell ref="S17:V17"/>
    <mergeCell ref="W17:Z17"/>
    <mergeCell ref="B18:D18"/>
    <mergeCell ref="E18:F18"/>
    <mergeCell ref="G18:H18"/>
    <mergeCell ref="I18:J18"/>
    <mergeCell ref="K18:L18"/>
    <mergeCell ref="M18:N18"/>
    <mergeCell ref="O18:P18"/>
    <mergeCell ref="Q18:R18"/>
    <mergeCell ref="S18:T18"/>
    <mergeCell ref="U18:V18"/>
    <mergeCell ref="W18:X18"/>
    <mergeCell ref="Y18:Z18"/>
    <mergeCell ref="C19:D19"/>
    <mergeCell ref="C20:D20"/>
    <mergeCell ref="I19:J19"/>
    <mergeCell ref="Y19:Z19"/>
    <mergeCell ref="E20:F20"/>
    <mergeCell ref="M20:N20"/>
    <mergeCell ref="Q20:R20"/>
    <mergeCell ref="Y20:Z20"/>
    <mergeCell ref="E21:F21"/>
    <mergeCell ref="M21:N21"/>
    <mergeCell ref="Q21:R21"/>
    <mergeCell ref="Y21:Z21"/>
    <mergeCell ref="U20:V20"/>
    <mergeCell ref="U19:V19"/>
    <mergeCell ref="W33:Z33"/>
    <mergeCell ref="A34:B34"/>
    <mergeCell ref="C34:D34"/>
    <mergeCell ref="E34:H34"/>
    <mergeCell ref="I34:J34"/>
    <mergeCell ref="K34:N34"/>
    <mergeCell ref="O34:P34"/>
    <mergeCell ref="Q34:T34"/>
    <mergeCell ref="U34:V34"/>
    <mergeCell ref="W34:Z34"/>
    <mergeCell ref="A32:B32"/>
    <mergeCell ref="G35:H35"/>
    <mergeCell ref="Q35:V35"/>
    <mergeCell ref="A36:B37"/>
    <mergeCell ref="C36:H36"/>
    <mergeCell ref="I36:N36"/>
    <mergeCell ref="O36:T36"/>
    <mergeCell ref="U36:Z36"/>
    <mergeCell ref="C37:D37"/>
    <mergeCell ref="E37:H37"/>
    <mergeCell ref="I37:J37"/>
    <mergeCell ref="K37:N37"/>
    <mergeCell ref="O37:P37"/>
    <mergeCell ref="Q37:T37"/>
    <mergeCell ref="U37:V37"/>
    <mergeCell ref="W37:Z37"/>
    <mergeCell ref="A33:B33"/>
    <mergeCell ref="C33:D33"/>
    <mergeCell ref="E33:H33"/>
    <mergeCell ref="I33:J33"/>
    <mergeCell ref="K33:N33"/>
    <mergeCell ref="O33:P33"/>
    <mergeCell ref="Q33:T33"/>
    <mergeCell ref="U33:V33"/>
    <mergeCell ref="A38:B38"/>
    <mergeCell ref="C38:D38"/>
    <mergeCell ref="E38:H38"/>
    <mergeCell ref="I38:J38"/>
    <mergeCell ref="K38:N38"/>
    <mergeCell ref="O38:P38"/>
    <mergeCell ref="Q38:T38"/>
    <mergeCell ref="U38:V38"/>
    <mergeCell ref="W38:Z38"/>
    <mergeCell ref="A39:B39"/>
    <mergeCell ref="C39:D39"/>
    <mergeCell ref="E39:H39"/>
    <mergeCell ref="I39:J39"/>
    <mergeCell ref="K39:N39"/>
    <mergeCell ref="O39:P39"/>
    <mergeCell ref="Q39:T39"/>
    <mergeCell ref="U39:V39"/>
    <mergeCell ref="W39:Z39"/>
    <mergeCell ref="A40:B40"/>
    <mergeCell ref="C40:D40"/>
    <mergeCell ref="E40:H40"/>
    <mergeCell ref="I40:J40"/>
    <mergeCell ref="K40:N40"/>
    <mergeCell ref="O40:P40"/>
    <mergeCell ref="Q40:T40"/>
    <mergeCell ref="U40:V40"/>
    <mergeCell ref="W40:Z40"/>
    <mergeCell ref="A41:B41"/>
    <mergeCell ref="C41:D41"/>
    <mergeCell ref="E41:H41"/>
    <mergeCell ref="I41:J41"/>
    <mergeCell ref="K41:N41"/>
    <mergeCell ref="O41:P41"/>
    <mergeCell ref="Q41:T41"/>
    <mergeCell ref="U41:V41"/>
    <mergeCell ref="W41:Z41"/>
    <mergeCell ref="A42:B42"/>
    <mergeCell ref="C42:D42"/>
    <mergeCell ref="E42:H42"/>
    <mergeCell ref="I42:J42"/>
    <mergeCell ref="K42:N42"/>
    <mergeCell ref="O42:P42"/>
    <mergeCell ref="Q42:T42"/>
    <mergeCell ref="U42:V42"/>
    <mergeCell ref="W42:Z42"/>
    <mergeCell ref="A43:Z43"/>
    <mergeCell ref="A44:B45"/>
    <mergeCell ref="C44:H44"/>
    <mergeCell ref="I44:N44"/>
    <mergeCell ref="O44:T44"/>
    <mergeCell ref="U44:Z44"/>
    <mergeCell ref="C45:D45"/>
    <mergeCell ref="E45:H45"/>
    <mergeCell ref="I45:J45"/>
    <mergeCell ref="K45:N45"/>
    <mergeCell ref="O45:P45"/>
    <mergeCell ref="Q45:T45"/>
    <mergeCell ref="U45:V45"/>
    <mergeCell ref="W45:Z45"/>
    <mergeCell ref="A46:B46"/>
    <mergeCell ref="C46:D46"/>
    <mergeCell ref="E46:H46"/>
    <mergeCell ref="I46:J46"/>
    <mergeCell ref="K46:N46"/>
    <mergeCell ref="O46:P46"/>
    <mergeCell ref="Q46:T46"/>
    <mergeCell ref="U46:V46"/>
    <mergeCell ref="W46:Z46"/>
    <mergeCell ref="E48:H48"/>
    <mergeCell ref="I48:J48"/>
    <mergeCell ref="K48:N48"/>
    <mergeCell ref="O48:P48"/>
    <mergeCell ref="Q48:T48"/>
    <mergeCell ref="U48:V48"/>
    <mergeCell ref="W48:Z48"/>
    <mergeCell ref="A47:B47"/>
    <mergeCell ref="C47:D47"/>
    <mergeCell ref="E47:H47"/>
    <mergeCell ref="I47:J47"/>
    <mergeCell ref="K47:N47"/>
    <mergeCell ref="O47:P47"/>
    <mergeCell ref="Q47:T47"/>
    <mergeCell ref="U47:V47"/>
    <mergeCell ref="W47:Z47"/>
    <mergeCell ref="N9:S9"/>
    <mergeCell ref="N10:S10"/>
    <mergeCell ref="A51:M51"/>
    <mergeCell ref="N51:Z51"/>
    <mergeCell ref="A50:B50"/>
    <mergeCell ref="C50:D50"/>
    <mergeCell ref="E50:H50"/>
    <mergeCell ref="I50:J50"/>
    <mergeCell ref="K50:N50"/>
    <mergeCell ref="O50:P50"/>
    <mergeCell ref="Q50:T50"/>
    <mergeCell ref="U50:V50"/>
    <mergeCell ref="W50:Z50"/>
    <mergeCell ref="A49:B49"/>
    <mergeCell ref="C49:D49"/>
    <mergeCell ref="E49:H49"/>
    <mergeCell ref="I49:J49"/>
    <mergeCell ref="K49:N49"/>
    <mergeCell ref="O49:P49"/>
    <mergeCell ref="Q49:T49"/>
    <mergeCell ref="U49:V49"/>
    <mergeCell ref="W49:Z49"/>
    <mergeCell ref="A48:B48"/>
    <mergeCell ref="C48:D48"/>
  </mergeCells>
  <phoneticPr fontId="20"/>
  <printOptions horizontalCentered="1"/>
  <pageMargins left="0.35433070866141736" right="0.19685039370078741" top="0.59055118110236227" bottom="0.59055118110236227" header="0.39370078740157483" footer="0.39370078740157483"/>
  <pageSetup paperSize="9" scale="85" firstPageNumber="119" orientation="portrait" useFirstPageNumber="1" verticalDpi="300" r:id="rId1"/>
  <headerFooter scaleWithDoc="0" alignWithMargins="0">
    <oddHeader>&amp;R社会・福祉</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AS54"/>
  <sheetViews>
    <sheetView view="pageBreakPreview" zoomScaleNormal="100" zoomScaleSheetLayoutView="100" workbookViewId="0">
      <selection activeCell="J20" sqref="J20"/>
    </sheetView>
  </sheetViews>
  <sheetFormatPr defaultRowHeight="15.95" customHeight="1" x14ac:dyDescent="0.15"/>
  <cols>
    <col min="1" max="1" width="11" style="8" customWidth="1"/>
    <col min="2" max="2" width="4.140625" style="8" customWidth="1"/>
    <col min="3" max="3" width="9.140625" style="8"/>
    <col min="4" max="4" width="10" style="8" customWidth="1"/>
    <col min="5" max="5" width="4" style="8" customWidth="1"/>
    <col min="6" max="6" width="3.5703125" style="8" customWidth="1"/>
    <col min="7" max="7" width="4" style="8" customWidth="1"/>
    <col min="8" max="8" width="5.5703125" style="8" customWidth="1"/>
    <col min="9" max="9" width="3.140625" style="8" customWidth="1"/>
    <col min="10" max="10" width="4" style="8" customWidth="1"/>
    <col min="11" max="11" width="8.140625" style="8" customWidth="1"/>
    <col min="12" max="12" width="2" style="8" customWidth="1"/>
    <col min="13" max="13" width="5.85546875" style="8" customWidth="1"/>
    <col min="14" max="14" width="2.140625" style="8" customWidth="1"/>
    <col min="15" max="15" width="5" style="8" customWidth="1"/>
    <col min="16" max="16" width="4" style="8" customWidth="1"/>
    <col min="17" max="17" width="6.85546875" style="8" customWidth="1"/>
    <col min="18" max="18" width="8.5703125" style="8" bestFit="1" customWidth="1"/>
    <col min="19" max="19" width="0.5703125" style="8" customWidth="1"/>
    <col min="20" max="20" width="1.7109375" style="8" hidden="1" customWidth="1"/>
    <col min="21" max="21" width="5.7109375" style="8" hidden="1" customWidth="1"/>
    <col min="22" max="22" width="1.42578125" style="8" hidden="1" customWidth="1"/>
    <col min="23" max="23" width="5.7109375" style="8" hidden="1" customWidth="1"/>
    <col min="24" max="24" width="2.7109375" style="8" hidden="1" customWidth="1"/>
    <col min="25" max="26" width="1.28515625" style="8" hidden="1" customWidth="1"/>
    <col min="27" max="27" width="3.140625" style="8" hidden="1" customWidth="1"/>
    <col min="28" max="28" width="3.42578125" style="8" hidden="1" customWidth="1"/>
    <col min="29" max="29" width="6.7109375" style="8" hidden="1" customWidth="1"/>
    <col min="30" max="30" width="2.7109375" style="8" hidden="1" customWidth="1"/>
    <col min="31" max="31" width="4.85546875" style="8" hidden="1" customWidth="1"/>
    <col min="32" max="32" width="4.7109375" style="8" hidden="1" customWidth="1"/>
    <col min="33" max="33" width="5.85546875" style="8" hidden="1" customWidth="1"/>
    <col min="34" max="34" width="9.7109375" style="8" hidden="1" customWidth="1"/>
    <col min="35" max="35" width="1.7109375" style="8" hidden="1" customWidth="1"/>
    <col min="36" max="36" width="9" style="8" hidden="1" customWidth="1"/>
    <col min="37" max="37" width="4.85546875" style="8" hidden="1" customWidth="1"/>
    <col min="38" max="38" width="5" style="8" hidden="1" customWidth="1"/>
    <col min="39" max="39" width="2.7109375" style="8" hidden="1" customWidth="1"/>
    <col min="40" max="40" width="6" style="8" hidden="1" customWidth="1"/>
    <col min="41" max="41" width="5.140625" style="8" hidden="1" customWidth="1"/>
    <col min="42" max="42" width="3.85546875" style="8" hidden="1" customWidth="1"/>
    <col min="43" max="43" width="4.5703125" style="8" hidden="1" customWidth="1"/>
    <col min="44" max="44" width="4.42578125" style="8" hidden="1" customWidth="1"/>
    <col min="45" max="45" width="5.7109375" style="8" customWidth="1"/>
    <col min="46" max="16384" width="9.140625" style="8"/>
  </cols>
  <sheetData>
    <row r="1" spans="1:45" ht="5.0999999999999996" customHeight="1" x14ac:dyDescent="0.15">
      <c r="B1" s="1130"/>
      <c r="C1" s="1130"/>
      <c r="D1" s="1130"/>
      <c r="E1" s="1130"/>
      <c r="F1" s="1130"/>
      <c r="G1" s="1130"/>
      <c r="H1" s="1130"/>
      <c r="I1" s="1130"/>
      <c r="J1" s="1130"/>
      <c r="K1" s="1130"/>
      <c r="L1" s="1130"/>
      <c r="M1" s="1130"/>
      <c r="N1" s="1130"/>
      <c r="O1" s="1130"/>
      <c r="P1" s="1130"/>
      <c r="Q1" s="1130"/>
      <c r="R1" s="1130"/>
      <c r="U1" s="5"/>
      <c r="V1" s="5"/>
      <c r="W1" s="5"/>
      <c r="X1" s="5"/>
      <c r="Y1" s="5"/>
      <c r="Z1" s="5"/>
      <c r="AA1" s="5"/>
      <c r="AB1" s="5"/>
      <c r="AC1" s="5"/>
      <c r="AD1" s="5"/>
      <c r="AE1" s="5"/>
      <c r="AF1" s="5"/>
      <c r="AG1" s="5"/>
      <c r="AH1" s="5"/>
      <c r="AI1" s="5"/>
      <c r="AJ1" s="5"/>
      <c r="AK1" s="5"/>
      <c r="AL1" s="5"/>
      <c r="AM1" s="5"/>
      <c r="AN1" s="5"/>
      <c r="AP1" s="7"/>
      <c r="AQ1" s="5"/>
      <c r="AS1" s="7"/>
    </row>
    <row r="2" spans="1:45" ht="19.5" customHeight="1" x14ac:dyDescent="0.15">
      <c r="A2" s="8" t="s">
        <v>186</v>
      </c>
      <c r="B2" s="387"/>
      <c r="C2" s="387"/>
      <c r="D2" s="387"/>
      <c r="E2" s="387"/>
      <c r="F2" s="387"/>
      <c r="G2" s="387"/>
      <c r="H2" s="387"/>
      <c r="I2" s="387"/>
      <c r="J2" s="387"/>
      <c r="K2" s="387"/>
      <c r="L2" s="387"/>
      <c r="M2" s="387"/>
      <c r="N2" s="387"/>
      <c r="O2" s="387"/>
      <c r="P2" s="387"/>
      <c r="Q2" s="387"/>
      <c r="R2" s="387"/>
      <c r="U2" s="5"/>
      <c r="V2" s="5"/>
      <c r="W2" s="5"/>
      <c r="X2" s="5"/>
      <c r="Y2" s="5"/>
      <c r="Z2" s="5"/>
      <c r="AA2" s="5"/>
      <c r="AB2" s="5"/>
      <c r="AC2" s="5"/>
      <c r="AD2" s="5"/>
      <c r="AE2" s="5"/>
      <c r="AF2" s="5"/>
      <c r="AG2" s="5"/>
      <c r="AH2" s="5"/>
      <c r="AI2" s="5"/>
      <c r="AJ2" s="5"/>
      <c r="AK2" s="5"/>
      <c r="AL2" s="5"/>
      <c r="AM2" s="5"/>
      <c r="AN2" s="5"/>
      <c r="AP2" s="7"/>
      <c r="AQ2" s="5"/>
      <c r="AS2" s="7"/>
    </row>
    <row r="3" spans="1:45" ht="5.0999999999999996" customHeight="1" x14ac:dyDescent="0.15">
      <c r="R3" s="387"/>
      <c r="U3" s="5"/>
      <c r="V3" s="5"/>
      <c r="W3" s="5"/>
      <c r="X3" s="5"/>
      <c r="Y3" s="5"/>
      <c r="Z3" s="5"/>
      <c r="AA3" s="5"/>
      <c r="AB3" s="5"/>
      <c r="AC3" s="5"/>
      <c r="AD3" s="5"/>
      <c r="AE3" s="5"/>
      <c r="AF3" s="5"/>
      <c r="AG3" s="5"/>
      <c r="AH3" s="5"/>
      <c r="AI3" s="5"/>
      <c r="AJ3" s="5"/>
      <c r="AK3" s="5"/>
      <c r="AL3" s="5"/>
      <c r="AM3" s="5"/>
      <c r="AN3" s="5"/>
      <c r="AP3" s="7"/>
      <c r="AQ3" s="5"/>
      <c r="AS3" s="7"/>
    </row>
    <row r="4" spans="1:45" ht="15" customHeight="1" thickBot="1" x14ac:dyDescent="0.2">
      <c r="A4" s="502" t="s">
        <v>187</v>
      </c>
      <c r="B4" s="502"/>
      <c r="C4" s="502"/>
      <c r="D4" s="502"/>
      <c r="E4" s="502"/>
      <c r="F4" s="502"/>
      <c r="G4" s="502"/>
      <c r="H4" s="502"/>
      <c r="I4" s="502"/>
      <c r="J4" s="502"/>
      <c r="K4" s="502"/>
      <c r="L4" s="502"/>
      <c r="M4" s="502"/>
      <c r="N4" s="502"/>
      <c r="O4" s="502"/>
      <c r="P4" s="502"/>
      <c r="Q4" s="502"/>
      <c r="R4" s="502"/>
      <c r="U4" s="5" t="s">
        <v>659</v>
      </c>
      <c r="V4" s="5"/>
      <c r="W4" s="5"/>
      <c r="X4" s="5"/>
      <c r="Y4" s="5"/>
      <c r="Z4" s="5"/>
      <c r="AA4" s="5"/>
      <c r="AB4" s="5"/>
      <c r="AC4" s="5"/>
      <c r="AD4" s="5"/>
      <c r="AE4" s="5"/>
      <c r="AF4" s="5"/>
      <c r="AG4" s="5"/>
      <c r="AH4" s="5"/>
      <c r="AI4" s="5"/>
      <c r="AJ4" s="5"/>
      <c r="AK4" s="5"/>
      <c r="AL4" s="5"/>
      <c r="AM4" s="5"/>
      <c r="AO4" s="7"/>
      <c r="AP4" s="5"/>
      <c r="AR4" s="7" t="s">
        <v>188</v>
      </c>
      <c r="AS4" s="5"/>
    </row>
    <row r="5" spans="1:45" ht="15" customHeight="1" thickBot="1" x14ac:dyDescent="0.2">
      <c r="A5" s="502" t="s">
        <v>392</v>
      </c>
      <c r="B5" s="502"/>
      <c r="C5" s="502"/>
      <c r="D5" s="502"/>
      <c r="E5" s="502"/>
      <c r="F5" s="502"/>
      <c r="G5" s="502"/>
      <c r="H5" s="502"/>
      <c r="I5" s="502"/>
      <c r="J5" s="502"/>
      <c r="K5" s="502"/>
      <c r="L5" s="502"/>
      <c r="M5" s="502"/>
      <c r="N5" s="502"/>
      <c r="O5" s="502"/>
      <c r="P5" s="502"/>
      <c r="Q5" s="502"/>
      <c r="R5" s="502"/>
      <c r="S5" s="93"/>
      <c r="T5" s="1131" t="s">
        <v>189</v>
      </c>
      <c r="U5" s="1120"/>
      <c r="V5" s="1120"/>
      <c r="W5" s="1120"/>
      <c r="X5" s="1120"/>
      <c r="Y5" s="1120"/>
      <c r="Z5" s="1120"/>
      <c r="AA5" s="1132"/>
      <c r="AB5" s="1135" t="s">
        <v>190</v>
      </c>
      <c r="AC5" s="846"/>
      <c r="AD5" s="846"/>
      <c r="AE5" s="846"/>
      <c r="AF5" s="846"/>
      <c r="AG5" s="847" t="s">
        <v>191</v>
      </c>
      <c r="AH5" s="847"/>
      <c r="AI5" s="847"/>
      <c r="AJ5" s="847"/>
      <c r="AK5" s="847"/>
      <c r="AL5" s="847"/>
      <c r="AM5" s="847"/>
      <c r="AN5" s="847"/>
      <c r="AO5" s="1139" t="s">
        <v>192</v>
      </c>
      <c r="AP5" s="1139"/>
      <c r="AQ5" s="1139"/>
      <c r="AR5" s="1140"/>
      <c r="AS5" s="5"/>
    </row>
    <row r="6" spans="1:45" ht="15" customHeight="1" x14ac:dyDescent="0.15">
      <c r="A6" s="629" t="s">
        <v>393</v>
      </c>
      <c r="B6" s="629"/>
      <c r="C6" s="629"/>
      <c r="D6" s="629"/>
      <c r="E6" s="629"/>
      <c r="F6" s="629"/>
      <c r="G6" s="629"/>
      <c r="H6" s="629"/>
      <c r="I6" s="629"/>
      <c r="J6" s="629"/>
      <c r="K6" s="629"/>
      <c r="L6" s="629"/>
      <c r="M6" s="629"/>
      <c r="N6" s="629"/>
      <c r="O6" s="629"/>
      <c r="P6" s="629"/>
      <c r="Q6" s="629"/>
      <c r="R6" s="629"/>
      <c r="S6" s="93"/>
      <c r="T6" s="1133"/>
      <c r="U6" s="1134"/>
      <c r="V6" s="1134"/>
      <c r="W6" s="1134"/>
      <c r="X6" s="1134"/>
      <c r="Y6" s="1134"/>
      <c r="Z6" s="1134"/>
      <c r="AA6" s="786"/>
      <c r="AB6" s="1136"/>
      <c r="AC6" s="845"/>
      <c r="AD6" s="845"/>
      <c r="AE6" s="845"/>
      <c r="AF6" s="845"/>
      <c r="AG6" s="835" t="s">
        <v>193</v>
      </c>
      <c r="AH6" s="835"/>
      <c r="AI6" s="835"/>
      <c r="AJ6" s="835"/>
      <c r="AK6" s="835" t="s">
        <v>194</v>
      </c>
      <c r="AL6" s="835"/>
      <c r="AM6" s="835"/>
      <c r="AN6" s="835"/>
      <c r="AO6" s="881" t="s">
        <v>195</v>
      </c>
      <c r="AP6" s="881"/>
      <c r="AQ6" s="881"/>
      <c r="AR6" s="882"/>
      <c r="AS6" s="5"/>
    </row>
    <row r="7" spans="1:45" ht="15" customHeight="1" x14ac:dyDescent="0.15">
      <c r="A7" s="502" t="s">
        <v>694</v>
      </c>
      <c r="B7" s="502"/>
      <c r="C7" s="502"/>
      <c r="D7" s="502"/>
      <c r="E7" s="502"/>
      <c r="F7" s="502"/>
      <c r="G7" s="502"/>
      <c r="H7" s="502"/>
      <c r="I7" s="502"/>
      <c r="J7" s="502"/>
      <c r="K7" s="502"/>
      <c r="L7" s="502"/>
      <c r="M7" s="502"/>
      <c r="N7" s="502"/>
      <c r="O7" s="502"/>
      <c r="P7" s="502"/>
      <c r="Q7" s="502"/>
      <c r="R7" s="502"/>
      <c r="S7" s="93"/>
      <c r="T7" s="468" t="s">
        <v>730</v>
      </c>
      <c r="U7" s="469"/>
      <c r="V7" s="469"/>
      <c r="W7" s="469"/>
      <c r="X7" s="469"/>
      <c r="Y7" s="469"/>
      <c r="Z7" s="469"/>
      <c r="AA7" s="492"/>
      <c r="AB7" s="1141">
        <f>AB8+AB9</f>
        <v>1478075</v>
      </c>
      <c r="AC7" s="1142"/>
      <c r="AD7" s="1142"/>
      <c r="AE7" s="1142"/>
      <c r="AF7" s="1142"/>
      <c r="AG7" s="645">
        <f>SUM(AG8:AJ9)</f>
        <v>29873</v>
      </c>
      <c r="AH7" s="645"/>
      <c r="AI7" s="645"/>
      <c r="AJ7" s="645"/>
      <c r="AK7" s="645">
        <f>SUM(AK8:AN9)</f>
        <v>38125</v>
      </c>
      <c r="AL7" s="645"/>
      <c r="AM7" s="645"/>
      <c r="AN7" s="645"/>
      <c r="AO7" s="1137">
        <f t="shared" ref="AO7:AO20" si="0">AK7/AB7*1000</f>
        <v>25.793684352959087</v>
      </c>
      <c r="AP7" s="1137"/>
      <c r="AQ7" s="1137"/>
      <c r="AR7" s="1138"/>
      <c r="AS7" s="5"/>
    </row>
    <row r="8" spans="1:45" ht="15" customHeight="1" x14ac:dyDescent="0.15">
      <c r="A8" s="502" t="s">
        <v>695</v>
      </c>
      <c r="B8" s="502"/>
      <c r="C8" s="502"/>
      <c r="D8" s="502"/>
      <c r="E8" s="502"/>
      <c r="F8" s="502"/>
      <c r="G8" s="502"/>
      <c r="H8" s="502"/>
      <c r="I8" s="502"/>
      <c r="J8" s="502"/>
      <c r="K8" s="502"/>
      <c r="L8" s="502"/>
      <c r="M8" s="502"/>
      <c r="N8" s="502"/>
      <c r="O8" s="502"/>
      <c r="P8" s="502"/>
      <c r="Q8" s="502"/>
      <c r="R8" s="502"/>
      <c r="S8" s="93"/>
      <c r="T8" s="468" t="s">
        <v>196</v>
      </c>
      <c r="U8" s="469"/>
      <c r="V8" s="469"/>
      <c r="W8" s="469"/>
      <c r="X8" s="469"/>
      <c r="Y8" s="469"/>
      <c r="Z8" s="469"/>
      <c r="AA8" s="492"/>
      <c r="AB8" s="1118">
        <v>336357</v>
      </c>
      <c r="AC8" s="619"/>
      <c r="AD8" s="619"/>
      <c r="AE8" s="619"/>
      <c r="AF8" s="619"/>
      <c r="AG8" s="619">
        <v>4182</v>
      </c>
      <c r="AH8" s="619"/>
      <c r="AI8" s="619"/>
      <c r="AJ8" s="619"/>
      <c r="AK8" s="619">
        <v>5248</v>
      </c>
      <c r="AL8" s="619"/>
      <c r="AM8" s="619"/>
      <c r="AN8" s="619"/>
      <c r="AO8" s="1122">
        <f t="shared" si="0"/>
        <v>15.602469994678273</v>
      </c>
      <c r="AP8" s="1122"/>
      <c r="AQ8" s="1122"/>
      <c r="AR8" s="1123"/>
      <c r="AS8" s="5"/>
    </row>
    <row r="9" spans="1:45" ht="15" customHeight="1" x14ac:dyDescent="0.15">
      <c r="A9" s="502" t="s">
        <v>696</v>
      </c>
      <c r="B9" s="502"/>
      <c r="C9" s="502"/>
      <c r="D9" s="502"/>
      <c r="E9" s="502"/>
      <c r="F9" s="502"/>
      <c r="G9" s="502"/>
      <c r="H9" s="502"/>
      <c r="I9" s="502"/>
      <c r="J9" s="502"/>
      <c r="K9" s="502"/>
      <c r="L9" s="502"/>
      <c r="M9" s="502"/>
      <c r="N9" s="502"/>
      <c r="O9" s="502"/>
      <c r="P9" s="502"/>
      <c r="Q9" s="502"/>
      <c r="R9" s="502"/>
      <c r="S9" s="93"/>
      <c r="T9" s="468" t="s">
        <v>376</v>
      </c>
      <c r="U9" s="469"/>
      <c r="V9" s="469"/>
      <c r="W9" s="469"/>
      <c r="X9" s="469"/>
      <c r="Y9" s="469"/>
      <c r="Z9" s="469"/>
      <c r="AA9" s="492"/>
      <c r="AB9" s="1118">
        <f>SUM(AB10:AF20)</f>
        <v>1141718</v>
      </c>
      <c r="AC9" s="619"/>
      <c r="AD9" s="619"/>
      <c r="AE9" s="619"/>
      <c r="AF9" s="619"/>
      <c r="AG9" s="619">
        <f>SUM(AG10:AJ20)</f>
        <v>25691</v>
      </c>
      <c r="AH9" s="619"/>
      <c r="AI9" s="619"/>
      <c r="AJ9" s="619"/>
      <c r="AK9" s="619">
        <f>SUM(AK10:AN20)</f>
        <v>32877</v>
      </c>
      <c r="AL9" s="619"/>
      <c r="AM9" s="619"/>
      <c r="AN9" s="619"/>
      <c r="AO9" s="1122">
        <f t="shared" si="0"/>
        <v>28.796077490238396</v>
      </c>
      <c r="AP9" s="1122"/>
      <c r="AQ9" s="1122"/>
      <c r="AR9" s="1123"/>
      <c r="AS9" s="5"/>
    </row>
    <row r="10" spans="1:45" ht="15" customHeight="1" x14ac:dyDescent="0.15">
      <c r="A10" s="502" t="s">
        <v>697</v>
      </c>
      <c r="B10" s="502"/>
      <c r="C10" s="502"/>
      <c r="D10" s="502"/>
      <c r="E10" s="502"/>
      <c r="F10" s="502"/>
      <c r="G10" s="502"/>
      <c r="H10" s="502"/>
      <c r="I10" s="502"/>
      <c r="J10" s="502"/>
      <c r="K10" s="502"/>
      <c r="L10" s="502"/>
      <c r="M10" s="502"/>
      <c r="N10" s="502"/>
      <c r="O10" s="502"/>
      <c r="P10" s="502"/>
      <c r="Q10" s="502"/>
      <c r="R10" s="502"/>
      <c r="S10" s="93"/>
      <c r="T10" s="468" t="s">
        <v>197</v>
      </c>
      <c r="U10" s="469"/>
      <c r="V10" s="469"/>
      <c r="W10" s="469"/>
      <c r="X10" s="469"/>
      <c r="Y10" s="469"/>
      <c r="Z10" s="469"/>
      <c r="AA10" s="492"/>
      <c r="AB10" s="1118">
        <v>322074</v>
      </c>
      <c r="AC10" s="619"/>
      <c r="AD10" s="619"/>
      <c r="AE10" s="619"/>
      <c r="AF10" s="619"/>
      <c r="AG10" s="619">
        <v>10207</v>
      </c>
      <c r="AH10" s="619"/>
      <c r="AI10" s="619"/>
      <c r="AJ10" s="619"/>
      <c r="AK10" s="619">
        <v>13089</v>
      </c>
      <c r="AL10" s="619"/>
      <c r="AM10" s="619"/>
      <c r="AN10" s="619"/>
      <c r="AO10" s="1122">
        <f t="shared" si="0"/>
        <v>40.639728757987299</v>
      </c>
      <c r="AP10" s="1122"/>
      <c r="AQ10" s="1122"/>
      <c r="AR10" s="1123"/>
      <c r="AS10" s="5"/>
    </row>
    <row r="11" spans="1:45" ht="15" customHeight="1" x14ac:dyDescent="0.15">
      <c r="A11" s="502" t="s">
        <v>698</v>
      </c>
      <c r="B11" s="502"/>
      <c r="C11" s="502"/>
      <c r="D11" s="502"/>
      <c r="E11" s="502"/>
      <c r="F11" s="502"/>
      <c r="G11" s="502"/>
      <c r="H11" s="502"/>
      <c r="I11" s="502"/>
      <c r="J11" s="502"/>
      <c r="K11" s="502"/>
      <c r="L11" s="502"/>
      <c r="M11" s="502"/>
      <c r="N11" s="502"/>
      <c r="O11" s="502"/>
      <c r="P11" s="502"/>
      <c r="Q11" s="502"/>
      <c r="R11" s="502"/>
      <c r="T11" s="468" t="s">
        <v>397</v>
      </c>
      <c r="U11" s="469"/>
      <c r="V11" s="469"/>
      <c r="W11" s="469"/>
      <c r="X11" s="469"/>
      <c r="Y11" s="469"/>
      <c r="Z11" s="469"/>
      <c r="AA11" s="492"/>
      <c r="AB11" s="1118">
        <v>142533</v>
      </c>
      <c r="AC11" s="619"/>
      <c r="AD11" s="619"/>
      <c r="AE11" s="619"/>
      <c r="AF11" s="619"/>
      <c r="AG11" s="619">
        <v>4194</v>
      </c>
      <c r="AH11" s="619"/>
      <c r="AI11" s="619"/>
      <c r="AJ11" s="619"/>
      <c r="AK11" s="619">
        <v>5316</v>
      </c>
      <c r="AL11" s="619"/>
      <c r="AM11" s="619"/>
      <c r="AN11" s="619"/>
      <c r="AO11" s="1122">
        <f t="shared" si="0"/>
        <v>37.296626044494957</v>
      </c>
      <c r="AP11" s="1122"/>
      <c r="AQ11" s="1122"/>
      <c r="AR11" s="1123"/>
      <c r="AS11" s="5"/>
    </row>
    <row r="12" spans="1:45" ht="15" customHeight="1" x14ac:dyDescent="0.15">
      <c r="A12" s="8" t="s">
        <v>699</v>
      </c>
      <c r="T12" s="468" t="s">
        <v>198</v>
      </c>
      <c r="U12" s="469"/>
      <c r="V12" s="469"/>
      <c r="W12" s="469"/>
      <c r="X12" s="469"/>
      <c r="Y12" s="469"/>
      <c r="Z12" s="469"/>
      <c r="AA12" s="492"/>
      <c r="AB12" s="1118">
        <v>49019</v>
      </c>
      <c r="AC12" s="619"/>
      <c r="AD12" s="619"/>
      <c r="AE12" s="619"/>
      <c r="AF12" s="619"/>
      <c r="AG12" s="619">
        <v>813</v>
      </c>
      <c r="AH12" s="619"/>
      <c r="AI12" s="619"/>
      <c r="AJ12" s="619"/>
      <c r="AK12" s="619">
        <v>1054</v>
      </c>
      <c r="AL12" s="619"/>
      <c r="AM12" s="619"/>
      <c r="AN12" s="619"/>
      <c r="AO12" s="1122">
        <f>AK12/AB12*1000</f>
        <v>21.501866623146128</v>
      </c>
      <c r="AP12" s="1122"/>
      <c r="AQ12" s="1122"/>
      <c r="AR12" s="1123"/>
      <c r="AS12" s="5"/>
    </row>
    <row r="13" spans="1:45" ht="15" customHeight="1" x14ac:dyDescent="0.15">
      <c r="A13" s="502"/>
      <c r="B13" s="502"/>
      <c r="C13" s="502"/>
      <c r="D13" s="502"/>
      <c r="E13" s="502"/>
      <c r="F13" s="502"/>
      <c r="G13" s="502"/>
      <c r="H13" s="502"/>
      <c r="I13" s="502"/>
      <c r="J13" s="502"/>
      <c r="K13" s="502"/>
      <c r="L13" s="502"/>
      <c r="M13" s="502"/>
      <c r="N13" s="502"/>
      <c r="O13" s="502"/>
      <c r="P13" s="502"/>
      <c r="Q13" s="502"/>
      <c r="R13" s="502"/>
      <c r="S13" s="342"/>
      <c r="T13" s="468" t="s">
        <v>199</v>
      </c>
      <c r="U13" s="469"/>
      <c r="V13" s="469"/>
      <c r="W13" s="469"/>
      <c r="X13" s="469"/>
      <c r="Y13" s="469"/>
      <c r="Z13" s="469"/>
      <c r="AA13" s="492"/>
      <c r="AB13" s="1118">
        <v>55043</v>
      </c>
      <c r="AC13" s="619"/>
      <c r="AD13" s="619"/>
      <c r="AE13" s="619"/>
      <c r="AF13" s="619"/>
      <c r="AG13" s="619">
        <v>784</v>
      </c>
      <c r="AH13" s="619"/>
      <c r="AI13" s="619"/>
      <c r="AJ13" s="619"/>
      <c r="AK13" s="619">
        <v>970</v>
      </c>
      <c r="AL13" s="619"/>
      <c r="AM13" s="619"/>
      <c r="AN13" s="619"/>
      <c r="AO13" s="1122">
        <f t="shared" si="0"/>
        <v>17.622585978235197</v>
      </c>
      <c r="AP13" s="1122"/>
      <c r="AQ13" s="1122"/>
      <c r="AR13" s="1123"/>
      <c r="AS13" s="5"/>
    </row>
    <row r="14" spans="1:45" ht="15" customHeight="1" x14ac:dyDescent="0.15">
      <c r="A14" s="5"/>
      <c r="B14" s="5"/>
      <c r="C14" s="5"/>
      <c r="D14" s="5"/>
      <c r="E14" s="5"/>
      <c r="F14" s="5"/>
      <c r="G14" s="5"/>
      <c r="H14" s="5"/>
      <c r="I14" s="5"/>
      <c r="J14" s="5"/>
      <c r="K14" s="5"/>
      <c r="L14" s="5"/>
      <c r="M14" s="5"/>
      <c r="N14" s="5"/>
      <c r="O14" s="5"/>
      <c r="P14" s="5"/>
      <c r="T14" s="468" t="s">
        <v>200</v>
      </c>
      <c r="U14" s="469"/>
      <c r="V14" s="469"/>
      <c r="W14" s="469"/>
      <c r="X14" s="469"/>
      <c r="Y14" s="469"/>
      <c r="Z14" s="469"/>
      <c r="AA14" s="492"/>
      <c r="AB14" s="1118">
        <v>62217</v>
      </c>
      <c r="AC14" s="619"/>
      <c r="AD14" s="619"/>
      <c r="AE14" s="619"/>
      <c r="AF14" s="619"/>
      <c r="AG14" s="619">
        <v>995</v>
      </c>
      <c r="AH14" s="619"/>
      <c r="AI14" s="619"/>
      <c r="AJ14" s="619"/>
      <c r="AK14" s="619">
        <v>1270</v>
      </c>
      <c r="AL14" s="619"/>
      <c r="AM14" s="619"/>
      <c r="AN14" s="619"/>
      <c r="AO14" s="1122">
        <f t="shared" si="0"/>
        <v>20.412427471591368</v>
      </c>
      <c r="AP14" s="1122"/>
      <c r="AQ14" s="1122"/>
      <c r="AR14" s="1123"/>
      <c r="AS14" s="5"/>
    </row>
    <row r="15" spans="1:45" ht="15" customHeight="1" x14ac:dyDescent="0.15">
      <c r="A15" s="5"/>
      <c r="B15" s="5"/>
      <c r="C15" s="5"/>
      <c r="D15" s="5"/>
      <c r="E15" s="5"/>
      <c r="F15" s="5"/>
      <c r="G15" s="5"/>
      <c r="H15" s="5"/>
      <c r="I15" s="5"/>
      <c r="J15" s="5"/>
      <c r="K15" s="5"/>
      <c r="L15" s="5"/>
      <c r="M15" s="5"/>
      <c r="N15" s="5"/>
      <c r="O15" s="5"/>
      <c r="P15" s="5"/>
      <c r="T15" s="468" t="s">
        <v>398</v>
      </c>
      <c r="U15" s="469"/>
      <c r="V15" s="469"/>
      <c r="W15" s="469"/>
      <c r="X15" s="469"/>
      <c r="Y15" s="469"/>
      <c r="Z15" s="469"/>
      <c r="AA15" s="492"/>
      <c r="AB15" s="1118">
        <v>124603</v>
      </c>
      <c r="AC15" s="619"/>
      <c r="AD15" s="619"/>
      <c r="AE15" s="619"/>
      <c r="AF15" s="619"/>
      <c r="AG15" s="619">
        <v>2391</v>
      </c>
      <c r="AH15" s="619"/>
      <c r="AI15" s="619"/>
      <c r="AJ15" s="619"/>
      <c r="AK15" s="619">
        <v>2967</v>
      </c>
      <c r="AL15" s="619"/>
      <c r="AM15" s="619"/>
      <c r="AN15" s="619"/>
      <c r="AO15" s="1122">
        <f t="shared" si="0"/>
        <v>23.811625723297194</v>
      </c>
      <c r="AP15" s="1122"/>
      <c r="AQ15" s="1122"/>
      <c r="AR15" s="1123"/>
      <c r="AS15" s="5"/>
    </row>
    <row r="16" spans="1:45" ht="15" customHeight="1" x14ac:dyDescent="0.15">
      <c r="A16" s="5"/>
      <c r="B16" s="5"/>
      <c r="C16" s="5"/>
      <c r="D16" s="5"/>
      <c r="E16" s="5"/>
      <c r="F16" s="5"/>
      <c r="G16" s="5"/>
      <c r="H16" s="342"/>
      <c r="I16" s="5"/>
      <c r="J16" s="5"/>
      <c r="K16" s="5"/>
      <c r="L16" s="5"/>
      <c r="M16" s="5"/>
      <c r="N16" s="5"/>
      <c r="O16" s="5"/>
      <c r="P16" s="5"/>
      <c r="T16" s="468" t="s">
        <v>201</v>
      </c>
      <c r="U16" s="469"/>
      <c r="V16" s="469"/>
      <c r="W16" s="469"/>
      <c r="X16" s="469"/>
      <c r="Y16" s="469"/>
      <c r="Z16" s="469"/>
      <c r="AA16" s="492"/>
      <c r="AB16" s="1118">
        <v>99549</v>
      </c>
      <c r="AC16" s="619"/>
      <c r="AD16" s="619"/>
      <c r="AE16" s="619"/>
      <c r="AF16" s="619"/>
      <c r="AG16" s="619">
        <v>2011</v>
      </c>
      <c r="AH16" s="619"/>
      <c r="AI16" s="619"/>
      <c r="AJ16" s="619"/>
      <c r="AK16" s="619">
        <v>2676</v>
      </c>
      <c r="AL16" s="619"/>
      <c r="AM16" s="619"/>
      <c r="AN16" s="619"/>
      <c r="AO16" s="1122">
        <f t="shared" si="0"/>
        <v>26.881234366995148</v>
      </c>
      <c r="AP16" s="1122"/>
      <c r="AQ16" s="1122"/>
      <c r="AR16" s="1123"/>
      <c r="AS16" s="5"/>
    </row>
    <row r="17" spans="1:45" ht="15" customHeight="1" x14ac:dyDescent="0.15">
      <c r="A17" s="5"/>
      <c r="B17" s="5"/>
      <c r="C17" s="5"/>
      <c r="D17" s="5"/>
      <c r="E17" s="5"/>
      <c r="F17" s="5"/>
      <c r="G17" s="5"/>
      <c r="H17" s="5"/>
      <c r="I17" s="5"/>
      <c r="J17" s="5"/>
      <c r="K17" s="5"/>
      <c r="L17" s="5"/>
      <c r="M17" s="5"/>
      <c r="N17" s="5"/>
      <c r="O17" s="5"/>
      <c r="P17" s="5"/>
      <c r="T17" s="468" t="s">
        <v>731</v>
      </c>
      <c r="U17" s="469"/>
      <c r="V17" s="469"/>
      <c r="W17" s="469"/>
      <c r="X17" s="469"/>
      <c r="Y17" s="469"/>
      <c r="Z17" s="469"/>
      <c r="AA17" s="492"/>
      <c r="AB17" s="1118">
        <v>114830</v>
      </c>
      <c r="AC17" s="619"/>
      <c r="AD17" s="619"/>
      <c r="AE17" s="619"/>
      <c r="AF17" s="619"/>
      <c r="AG17" s="619">
        <v>2112</v>
      </c>
      <c r="AH17" s="619"/>
      <c r="AI17" s="619"/>
      <c r="AJ17" s="619"/>
      <c r="AK17" s="619">
        <v>2809</v>
      </c>
      <c r="AL17" s="619"/>
      <c r="AM17" s="619"/>
      <c r="AN17" s="619"/>
      <c r="AO17" s="1122">
        <f t="shared" si="0"/>
        <v>24.462248541321955</v>
      </c>
      <c r="AP17" s="1122"/>
      <c r="AQ17" s="1122"/>
      <c r="AR17" s="1123"/>
      <c r="AS17" s="5"/>
    </row>
    <row r="18" spans="1:45" ht="15" customHeight="1" x14ac:dyDescent="0.15">
      <c r="A18" s="5"/>
      <c r="B18" s="5"/>
      <c r="C18" s="5"/>
      <c r="D18" s="5"/>
      <c r="E18" s="5"/>
      <c r="F18" s="5"/>
      <c r="G18" s="5"/>
      <c r="H18" s="5"/>
      <c r="I18" s="5"/>
      <c r="J18" s="5"/>
      <c r="K18" s="5"/>
      <c r="L18" s="5"/>
      <c r="M18" s="5"/>
      <c r="N18" s="5"/>
      <c r="O18" s="5"/>
      <c r="P18" s="5"/>
      <c r="T18" s="468" t="s">
        <v>202</v>
      </c>
      <c r="U18" s="469"/>
      <c r="V18" s="469"/>
      <c r="W18" s="469"/>
      <c r="X18" s="469"/>
      <c r="Y18" s="469"/>
      <c r="Z18" s="469"/>
      <c r="AA18" s="492"/>
      <c r="AB18" s="1118">
        <v>64561</v>
      </c>
      <c r="AC18" s="619"/>
      <c r="AD18" s="619"/>
      <c r="AE18" s="619"/>
      <c r="AF18" s="619"/>
      <c r="AG18" s="619">
        <v>599</v>
      </c>
      <c r="AH18" s="619"/>
      <c r="AI18" s="619"/>
      <c r="AJ18" s="619"/>
      <c r="AK18" s="619">
        <v>754</v>
      </c>
      <c r="AL18" s="619"/>
      <c r="AM18" s="619"/>
      <c r="AN18" s="619"/>
      <c r="AO18" s="1122">
        <f t="shared" si="0"/>
        <v>11.678877340809466</v>
      </c>
      <c r="AP18" s="1122"/>
      <c r="AQ18" s="1122"/>
      <c r="AR18" s="1123"/>
      <c r="AS18" s="5"/>
    </row>
    <row r="19" spans="1:45" ht="15" customHeight="1" x14ac:dyDescent="0.15">
      <c r="A19" s="5"/>
      <c r="B19" s="5"/>
      <c r="C19" s="5"/>
      <c r="D19" s="5"/>
      <c r="E19" s="5"/>
      <c r="F19" s="5"/>
      <c r="G19" s="5"/>
      <c r="H19" s="5"/>
      <c r="I19" s="5"/>
      <c r="J19" s="5"/>
      <c r="K19" s="5"/>
      <c r="L19" s="5"/>
      <c r="M19" s="5"/>
      <c r="N19" s="5"/>
      <c r="O19" s="5"/>
      <c r="P19" s="5"/>
      <c r="T19" s="468" t="s">
        <v>203</v>
      </c>
      <c r="U19" s="469"/>
      <c r="V19" s="469"/>
      <c r="W19" s="469"/>
      <c r="X19" s="469"/>
      <c r="Y19" s="469"/>
      <c r="Z19" s="469"/>
      <c r="AA19" s="492"/>
      <c r="AB19" s="1118">
        <v>62936</v>
      </c>
      <c r="AC19" s="619"/>
      <c r="AD19" s="619"/>
      <c r="AE19" s="619"/>
      <c r="AF19" s="619"/>
      <c r="AG19" s="619">
        <v>1194</v>
      </c>
      <c r="AH19" s="619"/>
      <c r="AI19" s="619"/>
      <c r="AJ19" s="619"/>
      <c r="AK19" s="619">
        <v>1512</v>
      </c>
      <c r="AL19" s="619"/>
      <c r="AM19" s="619"/>
      <c r="AN19" s="619"/>
      <c r="AO19" s="1122">
        <f t="shared" si="0"/>
        <v>24.024405745519257</v>
      </c>
      <c r="AP19" s="1122"/>
      <c r="AQ19" s="1122"/>
      <c r="AR19" s="1123"/>
      <c r="AS19" s="5"/>
    </row>
    <row r="20" spans="1:45" ht="15" customHeight="1" thickBot="1" x14ac:dyDescent="0.2">
      <c r="A20" s="5"/>
      <c r="B20" s="5"/>
      <c r="C20" s="5"/>
      <c r="D20" s="5"/>
      <c r="E20" s="5"/>
      <c r="F20" s="5"/>
      <c r="G20" s="5"/>
      <c r="H20" s="5"/>
      <c r="I20" s="5"/>
      <c r="J20" s="5"/>
      <c r="K20" s="5"/>
      <c r="L20" s="5"/>
      <c r="M20" s="5"/>
      <c r="N20" s="5"/>
      <c r="O20" s="5"/>
      <c r="P20" s="5"/>
      <c r="T20" s="503" t="s">
        <v>204</v>
      </c>
      <c r="U20" s="1124"/>
      <c r="V20" s="1124"/>
      <c r="W20" s="1124"/>
      <c r="X20" s="1124"/>
      <c r="Y20" s="1124"/>
      <c r="Z20" s="1124"/>
      <c r="AA20" s="1125"/>
      <c r="AB20" s="1126">
        <v>44353</v>
      </c>
      <c r="AC20" s="1127"/>
      <c r="AD20" s="1127"/>
      <c r="AE20" s="1127"/>
      <c r="AF20" s="1127"/>
      <c r="AG20" s="1127">
        <v>391</v>
      </c>
      <c r="AH20" s="1127"/>
      <c r="AI20" s="1127"/>
      <c r="AJ20" s="1127"/>
      <c r="AK20" s="1127">
        <v>460</v>
      </c>
      <c r="AL20" s="1127"/>
      <c r="AM20" s="1127"/>
      <c r="AN20" s="1127"/>
      <c r="AO20" s="1128">
        <f t="shared" si="0"/>
        <v>10.371339030054337</v>
      </c>
      <c r="AP20" s="1128"/>
      <c r="AQ20" s="1128"/>
      <c r="AR20" s="1129"/>
      <c r="AS20" s="5"/>
    </row>
    <row r="21" spans="1:45" ht="15" customHeight="1" x14ac:dyDescent="0.15">
      <c r="A21" s="5"/>
      <c r="B21" s="5"/>
      <c r="C21" s="5"/>
      <c r="D21" s="5"/>
      <c r="E21" s="5"/>
      <c r="F21" s="5"/>
      <c r="G21" s="5"/>
      <c r="H21" s="5"/>
      <c r="I21" s="5"/>
      <c r="J21" s="5"/>
      <c r="K21" s="5"/>
      <c r="L21" s="5"/>
      <c r="M21" s="5"/>
      <c r="N21" s="5"/>
      <c r="O21" s="5"/>
      <c r="P21" s="5"/>
      <c r="Q21" s="5"/>
      <c r="R21" s="5"/>
      <c r="T21" s="93"/>
      <c r="U21" s="342" t="s">
        <v>205</v>
      </c>
      <c r="V21" s="342"/>
      <c r="W21" s="342"/>
      <c r="X21" s="342"/>
      <c r="Y21" s="342"/>
      <c r="Z21" s="342"/>
      <c r="AA21" s="342"/>
      <c r="AB21" s="5"/>
      <c r="AC21" s="5"/>
      <c r="AD21" s="5"/>
      <c r="AE21" s="5"/>
      <c r="AF21" s="5"/>
      <c r="AG21" s="5"/>
      <c r="AH21" s="5"/>
      <c r="AI21" s="5"/>
      <c r="AJ21" s="5"/>
      <c r="AK21" s="5"/>
      <c r="AL21" s="5"/>
      <c r="AO21" s="7"/>
      <c r="AP21" s="5"/>
      <c r="AQ21" s="5"/>
      <c r="AR21" s="7" t="s">
        <v>206</v>
      </c>
      <c r="AS21" s="5"/>
    </row>
    <row r="22" spans="1:45" ht="15" customHeight="1" x14ac:dyDescent="0.15">
      <c r="A22" s="5"/>
      <c r="B22" s="5"/>
      <c r="C22" s="5"/>
      <c r="D22" s="5"/>
      <c r="E22" s="5"/>
      <c r="F22" s="5"/>
      <c r="G22" s="5"/>
      <c r="H22" s="5"/>
      <c r="I22" s="5"/>
      <c r="J22" s="5"/>
      <c r="K22" s="5"/>
      <c r="L22" s="5"/>
      <c r="M22" s="5"/>
      <c r="N22" s="5"/>
      <c r="O22" s="5"/>
      <c r="P22" s="5"/>
      <c r="Q22" s="5"/>
      <c r="R22" s="5"/>
      <c r="T22" s="93"/>
      <c r="U22" s="342"/>
      <c r="V22" s="342"/>
      <c r="W22" s="342"/>
      <c r="X22" s="342"/>
      <c r="Y22" s="342"/>
      <c r="Z22" s="342"/>
      <c r="AA22" s="342"/>
      <c r="AB22" s="5"/>
      <c r="AC22" s="5"/>
      <c r="AD22" s="5"/>
      <c r="AE22" s="5"/>
      <c r="AF22" s="5"/>
      <c r="AG22" s="5"/>
      <c r="AH22" s="5"/>
      <c r="AI22" s="5"/>
      <c r="AJ22" s="5"/>
      <c r="AK22" s="5"/>
      <c r="AL22" s="5"/>
      <c r="AO22" s="7"/>
      <c r="AP22" s="5"/>
      <c r="AQ22" s="5"/>
      <c r="AR22" s="7"/>
      <c r="AS22" s="5"/>
    </row>
    <row r="23" spans="1:45" ht="15" customHeight="1" thickBot="1" x14ac:dyDescent="0.2">
      <c r="A23" s="5" t="s">
        <v>399</v>
      </c>
      <c r="B23" s="5"/>
      <c r="C23" s="5"/>
      <c r="D23" s="5"/>
      <c r="E23" s="5"/>
      <c r="F23" s="5"/>
      <c r="G23" s="5"/>
      <c r="H23" s="5"/>
      <c r="I23" s="5"/>
      <c r="J23" s="5"/>
      <c r="K23" s="5"/>
      <c r="L23" s="5"/>
      <c r="M23" s="5"/>
      <c r="N23" s="5"/>
      <c r="O23" s="5"/>
      <c r="P23" s="5"/>
      <c r="Q23" s="5"/>
      <c r="R23" s="6"/>
      <c r="S23" s="388"/>
      <c r="T23" s="93"/>
      <c r="W23" s="5"/>
      <c r="X23" s="5"/>
      <c r="Y23" s="5"/>
      <c r="Z23" s="5"/>
      <c r="AA23" s="5"/>
      <c r="AB23" s="5"/>
      <c r="AC23" s="5"/>
      <c r="AD23" s="5"/>
      <c r="AE23" s="5"/>
      <c r="AF23" s="5"/>
      <c r="AG23" s="5"/>
      <c r="AH23" s="5"/>
      <c r="AI23" s="5"/>
      <c r="AJ23" s="5"/>
      <c r="AK23" s="5"/>
      <c r="AL23" s="5"/>
      <c r="AM23" s="5"/>
      <c r="AO23" s="327"/>
      <c r="AP23" s="5"/>
      <c r="AQ23" s="5"/>
      <c r="AR23" s="327" t="s">
        <v>188</v>
      </c>
      <c r="AS23" s="5"/>
    </row>
    <row r="24" spans="1:45" ht="20.100000000000001" customHeight="1" thickBot="1" x14ac:dyDescent="0.2">
      <c r="A24" s="809" t="s">
        <v>207</v>
      </c>
      <c r="B24" s="846" t="s">
        <v>208</v>
      </c>
      <c r="C24" s="846"/>
      <c r="D24" s="846" t="s">
        <v>209</v>
      </c>
      <c r="E24" s="846"/>
      <c r="F24" s="846"/>
      <c r="G24" s="846" t="s">
        <v>210</v>
      </c>
      <c r="H24" s="846"/>
      <c r="I24" s="846"/>
      <c r="J24" s="846"/>
      <c r="K24" s="846"/>
      <c r="L24" s="846" t="s">
        <v>211</v>
      </c>
      <c r="M24" s="846"/>
      <c r="N24" s="846"/>
      <c r="O24" s="846" t="s">
        <v>212</v>
      </c>
      <c r="P24" s="846"/>
      <c r="Q24" s="846"/>
      <c r="R24" s="846"/>
      <c r="S24" s="846"/>
      <c r="T24" s="846" t="s">
        <v>213</v>
      </c>
      <c r="U24" s="846"/>
      <c r="V24" s="846"/>
      <c r="W24" s="846"/>
      <c r="X24" s="846"/>
      <c r="Y24" s="846"/>
      <c r="Z24" s="846"/>
      <c r="AA24" s="846"/>
      <c r="AB24" s="846" t="s">
        <v>214</v>
      </c>
      <c r="AC24" s="846"/>
      <c r="AD24" s="846"/>
      <c r="AE24" s="846"/>
      <c r="AF24" s="846" t="s">
        <v>215</v>
      </c>
      <c r="AG24" s="846"/>
      <c r="AH24" s="846"/>
      <c r="AI24" s="846"/>
      <c r="AJ24" s="1119" t="s">
        <v>216</v>
      </c>
      <c r="AK24" s="1120"/>
      <c r="AL24" s="1120"/>
      <c r="AM24" s="1120"/>
      <c r="AN24" s="1121"/>
      <c r="AO24" s="1111" t="s">
        <v>400</v>
      </c>
      <c r="AP24" s="1112"/>
      <c r="AQ24" s="1113"/>
      <c r="AR24" s="1114"/>
      <c r="AS24" s="342"/>
    </row>
    <row r="25" spans="1:45" ht="20.100000000000001" customHeight="1" x14ac:dyDescent="0.15">
      <c r="A25" s="809"/>
      <c r="B25" s="846"/>
      <c r="C25" s="846"/>
      <c r="D25" s="846"/>
      <c r="E25" s="846"/>
      <c r="F25" s="846"/>
      <c r="G25" s="835" t="s">
        <v>217</v>
      </c>
      <c r="H25" s="835"/>
      <c r="I25" s="835"/>
      <c r="J25" s="835" t="s">
        <v>218</v>
      </c>
      <c r="K25" s="835"/>
      <c r="L25" s="846"/>
      <c r="M25" s="846"/>
      <c r="N25" s="846"/>
      <c r="O25" s="835" t="s">
        <v>217</v>
      </c>
      <c r="P25" s="835"/>
      <c r="Q25" s="835"/>
      <c r="R25" s="835" t="s">
        <v>219</v>
      </c>
      <c r="S25" s="835"/>
      <c r="T25" s="1115" t="s">
        <v>422</v>
      </c>
      <c r="U25" s="1115"/>
      <c r="V25" s="1115"/>
      <c r="W25" s="1115" t="s">
        <v>423</v>
      </c>
      <c r="X25" s="1115"/>
      <c r="Y25" s="1115"/>
      <c r="Z25" s="1115"/>
      <c r="AA25" s="1115"/>
      <c r="AB25" s="1115" t="s">
        <v>422</v>
      </c>
      <c r="AC25" s="1115"/>
      <c r="AD25" s="1115" t="s">
        <v>423</v>
      </c>
      <c r="AE25" s="1115"/>
      <c r="AF25" s="1115" t="s">
        <v>422</v>
      </c>
      <c r="AG25" s="1115"/>
      <c r="AH25" s="1115" t="s">
        <v>423</v>
      </c>
      <c r="AI25" s="1115"/>
      <c r="AJ25" s="1115" t="s">
        <v>422</v>
      </c>
      <c r="AK25" s="1115"/>
      <c r="AL25" s="1115" t="s">
        <v>423</v>
      </c>
      <c r="AM25" s="1115"/>
      <c r="AN25" s="1115"/>
      <c r="AO25" s="1115" t="s">
        <v>422</v>
      </c>
      <c r="AP25" s="1115"/>
      <c r="AQ25" s="1116" t="s">
        <v>423</v>
      </c>
      <c r="AR25" s="1117"/>
      <c r="AS25" s="342"/>
    </row>
    <row r="26" spans="1:45" ht="17.100000000000001" customHeight="1" x14ac:dyDescent="0.15">
      <c r="A26" s="389" t="s">
        <v>653</v>
      </c>
      <c r="B26" s="1101">
        <v>113580</v>
      </c>
      <c r="C26" s="1102"/>
      <c r="D26" s="1102">
        <v>113580</v>
      </c>
      <c r="E26" s="1102"/>
      <c r="F26" s="1102"/>
      <c r="G26" s="479">
        <v>1861</v>
      </c>
      <c r="H26" s="479"/>
      <c r="I26" s="479"/>
      <c r="J26" s="1102">
        <v>2518</v>
      </c>
      <c r="K26" s="1102"/>
      <c r="L26" s="1108">
        <v>22.17</v>
      </c>
      <c r="M26" s="1108"/>
      <c r="N26" s="1108"/>
      <c r="O26" s="479">
        <v>1710</v>
      </c>
      <c r="P26" s="479"/>
      <c r="Q26" s="479"/>
      <c r="R26" s="286">
        <v>2239</v>
      </c>
      <c r="S26" s="286"/>
      <c r="T26" s="1104">
        <v>1605</v>
      </c>
      <c r="U26" s="1104"/>
      <c r="V26" s="1104"/>
      <c r="W26" s="1104">
        <v>2195</v>
      </c>
      <c r="X26" s="1104"/>
      <c r="Y26" s="1104"/>
      <c r="Z26" s="1104"/>
      <c r="AA26" s="1104"/>
      <c r="AB26" s="1104">
        <v>119</v>
      </c>
      <c r="AC26" s="1104"/>
      <c r="AD26" s="1104">
        <v>193</v>
      </c>
      <c r="AE26" s="1104"/>
      <c r="AF26" s="1104">
        <v>404</v>
      </c>
      <c r="AG26" s="1104"/>
      <c r="AH26" s="1104">
        <v>408</v>
      </c>
      <c r="AI26" s="1104"/>
      <c r="AJ26" s="1104">
        <v>1471</v>
      </c>
      <c r="AK26" s="1104"/>
      <c r="AL26" s="1104">
        <v>1874</v>
      </c>
      <c r="AM26" s="1104"/>
      <c r="AN26" s="1104"/>
      <c r="AO26" s="1104">
        <v>71</v>
      </c>
      <c r="AP26" s="1104"/>
      <c r="AQ26" s="1104">
        <v>84</v>
      </c>
      <c r="AR26" s="1110"/>
      <c r="AS26" s="390"/>
    </row>
    <row r="27" spans="1:45" ht="17.100000000000001" customHeight="1" x14ac:dyDescent="0.15">
      <c r="A27" s="389">
        <v>28</v>
      </c>
      <c r="B27" s="1101">
        <v>113578</v>
      </c>
      <c r="C27" s="1102"/>
      <c r="D27" s="1102">
        <v>113578</v>
      </c>
      <c r="E27" s="1102"/>
      <c r="F27" s="1102"/>
      <c r="G27" s="479">
        <v>1914</v>
      </c>
      <c r="H27" s="479"/>
      <c r="I27" s="479"/>
      <c r="J27" s="1102">
        <v>2577</v>
      </c>
      <c r="K27" s="1102"/>
      <c r="L27" s="1108">
        <v>22.69</v>
      </c>
      <c r="M27" s="1108"/>
      <c r="N27" s="1108"/>
      <c r="O27" s="479">
        <v>1738</v>
      </c>
      <c r="P27" s="479"/>
      <c r="Q27" s="479"/>
      <c r="R27" s="286">
        <v>2309</v>
      </c>
      <c r="S27" s="286"/>
      <c r="T27" s="1104">
        <v>1679</v>
      </c>
      <c r="U27" s="1104"/>
      <c r="V27" s="1104"/>
      <c r="W27" s="1104">
        <v>2264</v>
      </c>
      <c r="X27" s="1104"/>
      <c r="Y27" s="1104"/>
      <c r="Z27" s="1104"/>
      <c r="AA27" s="1104"/>
      <c r="AB27" s="1104">
        <v>123</v>
      </c>
      <c r="AC27" s="1104"/>
      <c r="AD27" s="1104">
        <v>209</v>
      </c>
      <c r="AE27" s="1104"/>
      <c r="AF27" s="1104">
        <v>431</v>
      </c>
      <c r="AG27" s="1104"/>
      <c r="AH27" s="1104">
        <v>434</v>
      </c>
      <c r="AI27" s="1104"/>
      <c r="AJ27" s="1104">
        <v>1555</v>
      </c>
      <c r="AK27" s="1104"/>
      <c r="AL27" s="1104">
        <v>1889</v>
      </c>
      <c r="AM27" s="1104"/>
      <c r="AN27" s="1104"/>
      <c r="AO27" s="1105">
        <v>66</v>
      </c>
      <c r="AP27" s="1105"/>
      <c r="AQ27" s="1105">
        <v>81</v>
      </c>
      <c r="AR27" s="1107"/>
      <c r="AS27" s="390"/>
    </row>
    <row r="28" spans="1:45" ht="17.100000000000001" customHeight="1" x14ac:dyDescent="0.15">
      <c r="A28" s="389">
        <v>29</v>
      </c>
      <c r="B28" s="1101">
        <v>113447</v>
      </c>
      <c r="C28" s="1102"/>
      <c r="D28" s="1102">
        <v>113447</v>
      </c>
      <c r="E28" s="1102"/>
      <c r="F28" s="1102"/>
      <c r="G28" s="479">
        <v>1970</v>
      </c>
      <c r="H28" s="479"/>
      <c r="I28" s="479"/>
      <c r="J28" s="1102">
        <v>2627</v>
      </c>
      <c r="K28" s="1102"/>
      <c r="L28" s="1108">
        <v>23.16</v>
      </c>
      <c r="M28" s="1108"/>
      <c r="N28" s="1108"/>
      <c r="O28" s="479">
        <v>1760</v>
      </c>
      <c r="P28" s="479"/>
      <c r="Q28" s="479"/>
      <c r="R28" s="286">
        <v>2314</v>
      </c>
      <c r="S28" s="330"/>
      <c r="T28" s="1104">
        <v>1717</v>
      </c>
      <c r="U28" s="1104"/>
      <c r="V28" s="1104"/>
      <c r="W28" s="1104">
        <v>2298</v>
      </c>
      <c r="X28" s="1104"/>
      <c r="Y28" s="1104"/>
      <c r="Z28" s="1104"/>
      <c r="AA28" s="1104"/>
      <c r="AB28" s="1104">
        <v>128</v>
      </c>
      <c r="AC28" s="1104"/>
      <c r="AD28" s="1104">
        <v>212</v>
      </c>
      <c r="AE28" s="1104"/>
      <c r="AF28" s="1104">
        <v>461</v>
      </c>
      <c r="AG28" s="1104"/>
      <c r="AH28" s="1104">
        <v>469</v>
      </c>
      <c r="AI28" s="1104"/>
      <c r="AJ28" s="1104">
        <v>1597</v>
      </c>
      <c r="AK28" s="1104"/>
      <c r="AL28" s="1104">
        <v>1938</v>
      </c>
      <c r="AM28" s="1104"/>
      <c r="AN28" s="1104"/>
      <c r="AO28" s="1105">
        <v>71</v>
      </c>
      <c r="AP28" s="1105"/>
      <c r="AQ28" s="1106">
        <v>87</v>
      </c>
      <c r="AR28" s="1107"/>
      <c r="AS28" s="390"/>
    </row>
    <row r="29" spans="1:45" ht="17.100000000000001" customHeight="1" x14ac:dyDescent="0.15">
      <c r="A29" s="391">
        <v>30</v>
      </c>
      <c r="B29" s="1101">
        <v>114059</v>
      </c>
      <c r="C29" s="1101"/>
      <c r="D29" s="1102">
        <v>114059</v>
      </c>
      <c r="E29" s="1102"/>
      <c r="F29" s="1102"/>
      <c r="G29" s="479">
        <v>2032</v>
      </c>
      <c r="H29" s="479"/>
      <c r="I29" s="479"/>
      <c r="J29" s="1102">
        <v>2717</v>
      </c>
      <c r="K29" s="1102"/>
      <c r="L29" s="1108">
        <v>23.82</v>
      </c>
      <c r="M29" s="1108"/>
      <c r="N29" s="1108"/>
      <c r="O29" s="479">
        <v>1798</v>
      </c>
      <c r="P29" s="479"/>
      <c r="Q29" s="479"/>
      <c r="R29" s="286">
        <v>2374</v>
      </c>
      <c r="S29" s="330"/>
      <c r="T29" s="1104">
        <v>1779</v>
      </c>
      <c r="U29" s="1104"/>
      <c r="V29" s="1104"/>
      <c r="W29" s="1104">
        <v>2377</v>
      </c>
      <c r="X29" s="1104"/>
      <c r="Y29" s="1104"/>
      <c r="Z29" s="1104"/>
      <c r="AA29" s="1104"/>
      <c r="AB29" s="1104">
        <v>124</v>
      </c>
      <c r="AC29" s="1104"/>
      <c r="AD29" s="1104">
        <v>199</v>
      </c>
      <c r="AE29" s="1104"/>
      <c r="AF29" s="1104">
        <v>449</v>
      </c>
      <c r="AG29" s="1104"/>
      <c r="AH29" s="1104">
        <v>457</v>
      </c>
      <c r="AI29" s="1104"/>
      <c r="AJ29" s="1104">
        <v>1601</v>
      </c>
      <c r="AK29" s="1104"/>
      <c r="AL29" s="1104">
        <v>1943</v>
      </c>
      <c r="AM29" s="1104"/>
      <c r="AN29" s="1104"/>
      <c r="AO29" s="1105">
        <v>80</v>
      </c>
      <c r="AP29" s="1105"/>
      <c r="AQ29" s="1106">
        <v>101</v>
      </c>
      <c r="AR29" s="1109"/>
      <c r="AS29" s="390"/>
    </row>
    <row r="30" spans="1:45" ht="17.100000000000001" customHeight="1" thickBot="1" x14ac:dyDescent="0.2">
      <c r="A30" s="270" t="s">
        <v>647</v>
      </c>
      <c r="B30" s="1101">
        <v>114830</v>
      </c>
      <c r="C30" s="1101"/>
      <c r="D30" s="1102">
        <v>114830</v>
      </c>
      <c r="E30" s="1102"/>
      <c r="F30" s="1102"/>
      <c r="G30" s="479">
        <v>2112</v>
      </c>
      <c r="H30" s="479"/>
      <c r="I30" s="479"/>
      <c r="J30" s="1102">
        <v>2809</v>
      </c>
      <c r="K30" s="1102"/>
      <c r="L30" s="1103">
        <v>24.46</v>
      </c>
      <c r="M30" s="1103"/>
      <c r="N30" s="1103"/>
      <c r="O30" s="479">
        <v>1830</v>
      </c>
      <c r="P30" s="479"/>
      <c r="Q30" s="479"/>
      <c r="R30" s="286">
        <v>2446</v>
      </c>
      <c r="S30" s="400"/>
      <c r="T30" s="1096">
        <v>1843</v>
      </c>
      <c r="U30" s="1096"/>
      <c r="V30" s="1096"/>
      <c r="W30" s="1096">
        <v>2454</v>
      </c>
      <c r="X30" s="1096"/>
      <c r="Y30" s="1096"/>
      <c r="Z30" s="1096"/>
      <c r="AA30" s="1096"/>
      <c r="AB30" s="1096">
        <v>124</v>
      </c>
      <c r="AC30" s="1096"/>
      <c r="AD30" s="1096">
        <v>212</v>
      </c>
      <c r="AE30" s="1096"/>
      <c r="AF30" s="1096">
        <v>477</v>
      </c>
      <c r="AG30" s="1096"/>
      <c r="AH30" s="1096">
        <v>481</v>
      </c>
      <c r="AI30" s="1096"/>
      <c r="AJ30" s="1096">
        <v>1640</v>
      </c>
      <c r="AK30" s="1096"/>
      <c r="AL30" s="1096">
        <v>1976</v>
      </c>
      <c r="AM30" s="1096"/>
      <c r="AN30" s="1096"/>
      <c r="AO30" s="1097">
        <v>71</v>
      </c>
      <c r="AP30" s="1097"/>
      <c r="AQ30" s="1098">
        <v>88</v>
      </c>
      <c r="AR30" s="1099"/>
      <c r="AS30" s="392"/>
    </row>
    <row r="31" spans="1:45" ht="15" customHeight="1" x14ac:dyDescent="0.15">
      <c r="A31" s="5" t="s">
        <v>220</v>
      </c>
      <c r="B31" s="9"/>
      <c r="C31" s="9"/>
      <c r="D31" s="9"/>
      <c r="E31" s="9"/>
      <c r="F31" s="9"/>
      <c r="G31" s="9"/>
      <c r="H31" s="393"/>
      <c r="I31" s="393"/>
      <c r="J31" s="393"/>
      <c r="K31" s="9"/>
      <c r="L31" s="9"/>
      <c r="M31" s="9"/>
      <c r="N31" s="9"/>
      <c r="O31" s="9"/>
      <c r="P31" s="9"/>
      <c r="Q31" s="9"/>
      <c r="R31" s="9"/>
      <c r="S31" s="93"/>
      <c r="T31" s="93"/>
      <c r="U31" s="342"/>
      <c r="V31" s="342"/>
      <c r="AA31" s="5"/>
      <c r="AB31" s="5"/>
      <c r="AC31" s="7"/>
      <c r="AD31" s="5"/>
      <c r="AE31" s="5"/>
      <c r="AF31" s="5"/>
      <c r="AG31" s="5"/>
      <c r="AH31" s="5"/>
      <c r="AJ31" s="5"/>
      <c r="AK31" s="5"/>
      <c r="AN31" s="959" t="s">
        <v>206</v>
      </c>
      <c r="AO31" s="959"/>
      <c r="AP31" s="959"/>
      <c r="AQ31" s="959"/>
      <c r="AR31" s="959"/>
      <c r="AS31" s="93"/>
    </row>
    <row r="32" spans="1:45" ht="9.75" customHeight="1" x14ac:dyDescent="0.15">
      <c r="A32" s="1100"/>
      <c r="B32" s="1100"/>
      <c r="C32" s="1100"/>
      <c r="D32" s="1100"/>
      <c r="E32" s="5"/>
      <c r="F32" s="5"/>
      <c r="G32" s="5"/>
      <c r="H32" s="5"/>
      <c r="I32" s="5"/>
      <c r="J32" s="5"/>
      <c r="K32" s="5"/>
      <c r="L32" s="5"/>
      <c r="M32" s="5"/>
      <c r="N32" s="5"/>
      <c r="O32" s="5"/>
      <c r="P32" s="5"/>
      <c r="Q32" s="5"/>
      <c r="R32" s="5"/>
      <c r="S32" s="93"/>
      <c r="T32" s="93"/>
      <c r="U32" s="5"/>
      <c r="V32" s="5"/>
      <c r="W32" s="5"/>
      <c r="X32" s="5"/>
      <c r="Y32" s="5"/>
      <c r="Z32" s="5"/>
      <c r="AC32" s="5"/>
      <c r="AD32" s="5"/>
      <c r="AE32" s="5"/>
      <c r="AF32" s="5"/>
      <c r="AG32" s="5"/>
      <c r="AH32" s="5"/>
      <c r="AI32" s="5"/>
      <c r="AJ32" s="5"/>
      <c r="AK32" s="5"/>
      <c r="AL32" s="5"/>
      <c r="AM32" s="5"/>
      <c r="AN32" s="5"/>
      <c r="AO32" s="5"/>
      <c r="AP32" s="5"/>
      <c r="AQ32" s="5"/>
      <c r="AR32" s="5"/>
      <c r="AS32" s="5"/>
    </row>
    <row r="33" spans="1:45" ht="9.75" customHeight="1" x14ac:dyDescent="0.15">
      <c r="A33" s="1100"/>
      <c r="B33" s="1100"/>
      <c r="C33" s="1100"/>
      <c r="D33" s="1100"/>
      <c r="E33" s="5"/>
      <c r="F33" s="5"/>
      <c r="G33" s="5"/>
      <c r="H33" s="5"/>
      <c r="I33" s="5"/>
      <c r="J33" s="5"/>
      <c r="K33" s="5"/>
      <c r="L33" s="5"/>
      <c r="M33" s="5"/>
      <c r="N33" s="5"/>
      <c r="O33" s="5"/>
      <c r="P33" s="5"/>
      <c r="Q33" s="5"/>
      <c r="R33" s="5"/>
      <c r="S33" s="93"/>
      <c r="T33" s="93"/>
      <c r="U33" s="5"/>
      <c r="V33" s="5"/>
      <c r="W33" s="5"/>
      <c r="X33" s="5"/>
      <c r="Y33" s="5"/>
      <c r="Z33" s="5"/>
      <c r="AC33" s="5"/>
      <c r="AD33" s="5"/>
      <c r="AE33" s="5"/>
      <c r="AF33" s="5"/>
      <c r="AG33" s="5"/>
      <c r="AH33" s="5"/>
      <c r="AI33" s="5"/>
      <c r="AJ33" s="5"/>
      <c r="AK33" s="5"/>
      <c r="AL33" s="5"/>
      <c r="AM33" s="5"/>
      <c r="AN33" s="5"/>
      <c r="AO33" s="5"/>
      <c r="AP33" s="5"/>
      <c r="AQ33" s="5"/>
      <c r="AR33" s="5"/>
      <c r="AS33" s="5"/>
    </row>
    <row r="34" spans="1:45" ht="9.75" customHeight="1" x14ac:dyDescent="0.15">
      <c r="A34" s="394"/>
      <c r="B34" s="394"/>
      <c r="C34" s="394"/>
      <c r="D34" s="394"/>
      <c r="E34" s="5"/>
      <c r="F34" s="5"/>
      <c r="G34" s="5"/>
      <c r="H34" s="5"/>
      <c r="I34" s="5"/>
      <c r="J34" s="5"/>
      <c r="K34" s="5"/>
      <c r="L34" s="5"/>
      <c r="M34" s="5"/>
      <c r="N34" s="5"/>
      <c r="O34" s="5"/>
      <c r="P34" s="5"/>
      <c r="Q34" s="5"/>
      <c r="R34" s="5"/>
      <c r="S34" s="93"/>
      <c r="T34" s="93"/>
      <c r="U34" s="5"/>
      <c r="V34" s="5"/>
      <c r="W34" s="5"/>
      <c r="X34" s="5"/>
      <c r="Y34" s="5"/>
      <c r="Z34" s="5"/>
      <c r="AC34" s="5"/>
      <c r="AD34" s="5"/>
      <c r="AE34" s="5"/>
      <c r="AF34" s="5"/>
      <c r="AG34" s="5"/>
      <c r="AH34" s="5"/>
      <c r="AI34" s="5"/>
      <c r="AJ34" s="5"/>
      <c r="AK34" s="5"/>
      <c r="AL34" s="5"/>
      <c r="AM34" s="5"/>
      <c r="AN34" s="5"/>
      <c r="AO34" s="5"/>
      <c r="AP34" s="5"/>
      <c r="AQ34" s="5"/>
      <c r="AR34" s="5"/>
      <c r="AS34" s="5"/>
    </row>
    <row r="35" spans="1:45" ht="15" customHeight="1" thickBot="1" x14ac:dyDescent="0.2">
      <c r="A35" s="166" t="s">
        <v>424</v>
      </c>
      <c r="B35" s="166"/>
      <c r="C35" s="166"/>
      <c r="D35" s="166"/>
      <c r="E35" s="166"/>
      <c r="F35" s="166"/>
      <c r="G35" s="166"/>
      <c r="H35" s="166"/>
      <c r="I35" s="166"/>
      <c r="J35" s="166"/>
      <c r="K35" s="166"/>
      <c r="L35" s="166"/>
      <c r="M35" s="166"/>
      <c r="N35" s="166"/>
      <c r="O35" s="166"/>
      <c r="P35" s="166"/>
      <c r="Q35" s="395"/>
      <c r="R35" s="166"/>
      <c r="S35" s="395"/>
      <c r="T35" s="395"/>
      <c r="U35" s="166"/>
      <c r="V35" s="166"/>
      <c r="W35" s="166"/>
      <c r="X35" s="166"/>
      <c r="Y35" s="166"/>
      <c r="Z35" s="166"/>
      <c r="AA35" s="166"/>
      <c r="AB35" s="166"/>
      <c r="AC35" s="166"/>
      <c r="AD35" s="166"/>
      <c r="AE35" s="166"/>
      <c r="AF35" s="166"/>
      <c r="AG35" s="166"/>
      <c r="AH35" s="166"/>
      <c r="AI35" s="166"/>
      <c r="AJ35" s="166"/>
      <c r="AK35" s="166"/>
      <c r="AL35" s="166"/>
      <c r="AM35" s="166"/>
      <c r="AN35" s="395"/>
      <c r="AO35" s="396"/>
      <c r="AP35" s="166"/>
      <c r="AQ35" s="166"/>
      <c r="AR35" s="396" t="s">
        <v>157</v>
      </c>
      <c r="AS35" s="5"/>
    </row>
    <row r="36" spans="1:45" s="93" customFormat="1" ht="17.100000000000001" customHeight="1" x14ac:dyDescent="0.15">
      <c r="A36" s="1072" t="s">
        <v>401</v>
      </c>
      <c r="B36" s="1073"/>
      <c r="C36" s="1092" t="s">
        <v>407</v>
      </c>
      <c r="D36" s="1093"/>
      <c r="E36" s="1093"/>
      <c r="F36" s="1094"/>
      <c r="G36" s="1079" t="s">
        <v>402</v>
      </c>
      <c r="H36" s="1080"/>
      <c r="I36" s="1080"/>
      <c r="J36" s="1080"/>
      <c r="K36" s="1080"/>
      <c r="L36" s="1081"/>
      <c r="M36" s="1079" t="s">
        <v>409</v>
      </c>
      <c r="N36" s="1080"/>
      <c r="O36" s="1080"/>
      <c r="P36" s="1080"/>
      <c r="Q36" s="1080"/>
      <c r="R36" s="1080"/>
      <c r="S36" s="1081"/>
      <c r="T36" s="1079" t="s">
        <v>403</v>
      </c>
      <c r="U36" s="1080"/>
      <c r="V36" s="1080"/>
      <c r="W36" s="1080"/>
      <c r="X36" s="1080"/>
      <c r="Y36" s="1080"/>
      <c r="Z36" s="1080"/>
      <c r="AA36" s="1080"/>
      <c r="AB36" s="1081"/>
      <c r="AC36" s="1079" t="s">
        <v>404</v>
      </c>
      <c r="AD36" s="1080"/>
      <c r="AE36" s="1080"/>
      <c r="AF36" s="1080"/>
      <c r="AG36" s="1081"/>
      <c r="AH36" s="1079" t="s">
        <v>410</v>
      </c>
      <c r="AI36" s="1080"/>
      <c r="AJ36" s="1080"/>
      <c r="AK36" s="1080"/>
      <c r="AL36" s="1081"/>
      <c r="AM36" s="1079" t="s">
        <v>405</v>
      </c>
      <c r="AN36" s="1080"/>
      <c r="AO36" s="1080"/>
      <c r="AP36" s="1080"/>
      <c r="AQ36" s="1080"/>
      <c r="AR36" s="1082"/>
    </row>
    <row r="37" spans="1:45" s="93" customFormat="1" ht="17.100000000000001" customHeight="1" x14ac:dyDescent="0.15">
      <c r="A37" s="1074"/>
      <c r="B37" s="1075"/>
      <c r="C37" s="397" t="s">
        <v>408</v>
      </c>
      <c r="D37" s="1083" t="s">
        <v>426</v>
      </c>
      <c r="E37" s="1084"/>
      <c r="F37" s="1085"/>
      <c r="G37" s="1086" t="s">
        <v>408</v>
      </c>
      <c r="H37" s="1087"/>
      <c r="I37" s="1086" t="s">
        <v>406</v>
      </c>
      <c r="J37" s="1088"/>
      <c r="K37" s="1088"/>
      <c r="L37" s="1087"/>
      <c r="M37" s="1086" t="s">
        <v>408</v>
      </c>
      <c r="N37" s="1088"/>
      <c r="O37" s="1087"/>
      <c r="P37" s="1086" t="s">
        <v>406</v>
      </c>
      <c r="Q37" s="1088"/>
      <c r="R37" s="1088"/>
      <c r="S37" s="1087"/>
      <c r="T37" s="1086" t="s">
        <v>425</v>
      </c>
      <c r="U37" s="1088"/>
      <c r="V37" s="1087"/>
      <c r="W37" s="1089" t="s">
        <v>406</v>
      </c>
      <c r="X37" s="1090"/>
      <c r="Y37" s="1090"/>
      <c r="Z37" s="1090"/>
      <c r="AA37" s="1090"/>
      <c r="AB37" s="1091"/>
      <c r="AC37" s="1086" t="s">
        <v>408</v>
      </c>
      <c r="AD37" s="1087"/>
      <c r="AE37" s="1086" t="s">
        <v>406</v>
      </c>
      <c r="AF37" s="1088"/>
      <c r="AG37" s="1087"/>
      <c r="AH37" s="1086" t="s">
        <v>427</v>
      </c>
      <c r="AI37" s="1087"/>
      <c r="AJ37" s="1086" t="s">
        <v>406</v>
      </c>
      <c r="AK37" s="1088"/>
      <c r="AL37" s="1087"/>
      <c r="AM37" s="1086" t="s">
        <v>408</v>
      </c>
      <c r="AN37" s="1087"/>
      <c r="AO37" s="1086" t="s">
        <v>406</v>
      </c>
      <c r="AP37" s="1088"/>
      <c r="AQ37" s="1088"/>
      <c r="AR37" s="1095"/>
    </row>
    <row r="38" spans="1:45" s="93" customFormat="1" ht="17.100000000000001" customHeight="1" x14ac:dyDescent="0.15">
      <c r="A38" s="1076" t="s">
        <v>656</v>
      </c>
      <c r="B38" s="1077"/>
      <c r="C38" s="131">
        <v>97</v>
      </c>
      <c r="D38" s="639">
        <v>23574</v>
      </c>
      <c r="E38" s="1031"/>
      <c r="F38" s="640"/>
      <c r="G38" s="1028">
        <v>24</v>
      </c>
      <c r="H38" s="1030"/>
      <c r="I38" s="1028">
        <v>4618</v>
      </c>
      <c r="J38" s="1029"/>
      <c r="K38" s="1029"/>
      <c r="L38" s="1030"/>
      <c r="M38" s="1028">
        <v>23</v>
      </c>
      <c r="N38" s="1029"/>
      <c r="O38" s="1030"/>
      <c r="P38" s="1028">
        <v>7338</v>
      </c>
      <c r="Q38" s="1029"/>
      <c r="R38" s="1029"/>
      <c r="S38" s="1030"/>
      <c r="T38" s="1028">
        <v>32</v>
      </c>
      <c r="U38" s="1029"/>
      <c r="V38" s="1030"/>
      <c r="W38" s="1028">
        <v>2177</v>
      </c>
      <c r="X38" s="1029"/>
      <c r="Y38" s="1029"/>
      <c r="Z38" s="1029"/>
      <c r="AA38" s="1029"/>
      <c r="AB38" s="1030"/>
      <c r="AC38" s="1028">
        <v>15</v>
      </c>
      <c r="AD38" s="1030"/>
      <c r="AE38" s="1028">
        <v>9341</v>
      </c>
      <c r="AF38" s="1029"/>
      <c r="AG38" s="1030"/>
      <c r="AH38" s="1028">
        <v>0</v>
      </c>
      <c r="AI38" s="1030"/>
      <c r="AJ38" s="1028">
        <v>0</v>
      </c>
      <c r="AK38" s="1029"/>
      <c r="AL38" s="1030"/>
      <c r="AM38" s="1028">
        <v>3</v>
      </c>
      <c r="AN38" s="1030"/>
      <c r="AO38" s="1028">
        <v>100</v>
      </c>
      <c r="AP38" s="1029"/>
      <c r="AQ38" s="1029"/>
      <c r="AR38" s="1037"/>
    </row>
    <row r="39" spans="1:45" s="93" customFormat="1" ht="17.100000000000001" customHeight="1" x14ac:dyDescent="0.15">
      <c r="A39" s="1064">
        <v>28</v>
      </c>
      <c r="B39" s="1065"/>
      <c r="C39" s="131">
        <v>73</v>
      </c>
      <c r="D39" s="639">
        <v>30054</v>
      </c>
      <c r="E39" s="1031"/>
      <c r="F39" s="640"/>
      <c r="G39" s="1070">
        <v>29</v>
      </c>
      <c r="H39" s="1071"/>
      <c r="I39" s="1028">
        <v>5114</v>
      </c>
      <c r="J39" s="1029"/>
      <c r="K39" s="1029"/>
      <c r="L39" s="1030"/>
      <c r="M39" s="1028">
        <v>36</v>
      </c>
      <c r="N39" s="1029"/>
      <c r="O39" s="1030"/>
      <c r="P39" s="1028">
        <v>10723</v>
      </c>
      <c r="Q39" s="1029"/>
      <c r="R39" s="1029"/>
      <c r="S39" s="1030"/>
      <c r="T39" s="1066">
        <v>17</v>
      </c>
      <c r="U39" s="1066"/>
      <c r="V39" s="1066"/>
      <c r="W39" s="1066">
        <v>1299</v>
      </c>
      <c r="X39" s="1066"/>
      <c r="Y39" s="1066"/>
      <c r="Z39" s="1066"/>
      <c r="AA39" s="1066"/>
      <c r="AB39" s="1066"/>
      <c r="AC39" s="1066">
        <v>2</v>
      </c>
      <c r="AD39" s="1066"/>
      <c r="AE39" s="1066">
        <v>2026</v>
      </c>
      <c r="AF39" s="1066"/>
      <c r="AG39" s="1066"/>
      <c r="AH39" s="1066">
        <v>0</v>
      </c>
      <c r="AI39" s="1066"/>
      <c r="AJ39" s="1066">
        <v>0</v>
      </c>
      <c r="AK39" s="1066"/>
      <c r="AL39" s="1066"/>
      <c r="AM39" s="1078">
        <v>5</v>
      </c>
      <c r="AN39" s="1078"/>
      <c r="AO39" s="1066">
        <v>430</v>
      </c>
      <c r="AP39" s="1066"/>
      <c r="AQ39" s="1066"/>
      <c r="AR39" s="1067"/>
    </row>
    <row r="40" spans="1:45" s="93" customFormat="1" ht="17.100000000000001" customHeight="1" x14ac:dyDescent="0.15">
      <c r="A40" s="1068">
        <v>29</v>
      </c>
      <c r="B40" s="1069"/>
      <c r="C40" s="131">
        <v>109</v>
      </c>
      <c r="D40" s="639">
        <v>20590</v>
      </c>
      <c r="E40" s="1031"/>
      <c r="F40" s="640"/>
      <c r="G40" s="1028">
        <v>29</v>
      </c>
      <c r="H40" s="1030"/>
      <c r="I40" s="1028">
        <v>5943</v>
      </c>
      <c r="J40" s="1029"/>
      <c r="K40" s="1029"/>
      <c r="L40" s="1030"/>
      <c r="M40" s="1028">
        <v>41</v>
      </c>
      <c r="N40" s="1029"/>
      <c r="O40" s="1030"/>
      <c r="P40" s="1028">
        <v>9770</v>
      </c>
      <c r="Q40" s="1029"/>
      <c r="R40" s="1029"/>
      <c r="S40" s="1030"/>
      <c r="T40" s="1028">
        <v>34</v>
      </c>
      <c r="U40" s="1029"/>
      <c r="V40" s="1030"/>
      <c r="W40" s="1029">
        <v>2777</v>
      </c>
      <c r="X40" s="1029"/>
      <c r="Y40" s="1029"/>
      <c r="Z40" s="1029"/>
      <c r="AA40" s="1029"/>
      <c r="AB40" s="1029"/>
      <c r="AC40" s="1028">
        <v>4</v>
      </c>
      <c r="AD40" s="1030"/>
      <c r="AE40" s="1029">
        <v>2034</v>
      </c>
      <c r="AF40" s="1029"/>
      <c r="AG40" s="1029"/>
      <c r="AH40" s="1028">
        <v>0</v>
      </c>
      <c r="AI40" s="1030"/>
      <c r="AJ40" s="1029">
        <v>0</v>
      </c>
      <c r="AK40" s="1029"/>
      <c r="AL40" s="1029"/>
      <c r="AM40" s="1028">
        <v>1</v>
      </c>
      <c r="AN40" s="1030"/>
      <c r="AO40" s="1029">
        <v>66</v>
      </c>
      <c r="AP40" s="1029"/>
      <c r="AQ40" s="1029"/>
      <c r="AR40" s="1043"/>
    </row>
    <row r="41" spans="1:45" s="93" customFormat="1" ht="17.100000000000001" customHeight="1" x14ac:dyDescent="0.15">
      <c r="A41" s="1064">
        <v>30</v>
      </c>
      <c r="B41" s="1065"/>
      <c r="C41" s="131">
        <v>67</v>
      </c>
      <c r="D41" s="1031">
        <v>13082</v>
      </c>
      <c r="E41" s="1031"/>
      <c r="F41" s="1031"/>
      <c r="G41" s="1028">
        <v>11</v>
      </c>
      <c r="H41" s="1030"/>
      <c r="I41" s="1029">
        <v>2814</v>
      </c>
      <c r="J41" s="1029"/>
      <c r="K41" s="1029"/>
      <c r="L41" s="1029"/>
      <c r="M41" s="1028">
        <v>20</v>
      </c>
      <c r="N41" s="1029"/>
      <c r="O41" s="1030"/>
      <c r="P41" s="1028">
        <v>6809</v>
      </c>
      <c r="Q41" s="1029"/>
      <c r="R41" s="1029"/>
      <c r="S41" s="1030"/>
      <c r="T41" s="1028">
        <v>32</v>
      </c>
      <c r="U41" s="1029"/>
      <c r="V41" s="1030"/>
      <c r="W41" s="1029">
        <v>2688</v>
      </c>
      <c r="X41" s="1029"/>
      <c r="Y41" s="1029"/>
      <c r="Z41" s="1029"/>
      <c r="AA41" s="1029"/>
      <c r="AB41" s="1029"/>
      <c r="AC41" s="1028">
        <v>4</v>
      </c>
      <c r="AD41" s="1030"/>
      <c r="AE41" s="1029">
        <v>771</v>
      </c>
      <c r="AF41" s="1029"/>
      <c r="AG41" s="1029"/>
      <c r="AH41" s="1028">
        <v>0</v>
      </c>
      <c r="AI41" s="1030"/>
      <c r="AJ41" s="1029">
        <v>0</v>
      </c>
      <c r="AK41" s="1029"/>
      <c r="AL41" s="1029"/>
      <c r="AM41" s="1028">
        <v>0</v>
      </c>
      <c r="AN41" s="1030"/>
      <c r="AO41" s="1029">
        <v>0</v>
      </c>
      <c r="AP41" s="1029"/>
      <c r="AQ41" s="1029"/>
      <c r="AR41" s="1037"/>
    </row>
    <row r="42" spans="1:45" s="93" customFormat="1" ht="17.100000000000001" customHeight="1" thickBot="1" x14ac:dyDescent="0.2">
      <c r="A42" s="1061" t="s">
        <v>657</v>
      </c>
      <c r="B42" s="1062"/>
      <c r="C42" s="401">
        <v>40</v>
      </c>
      <c r="D42" s="1063">
        <v>8964</v>
      </c>
      <c r="E42" s="1063"/>
      <c r="F42" s="1063"/>
      <c r="G42" s="1034">
        <v>2</v>
      </c>
      <c r="H42" s="1036"/>
      <c r="I42" s="1035">
        <v>488</v>
      </c>
      <c r="J42" s="1035"/>
      <c r="K42" s="1035"/>
      <c r="L42" s="1035"/>
      <c r="M42" s="1034">
        <v>16</v>
      </c>
      <c r="N42" s="1035"/>
      <c r="O42" s="1036"/>
      <c r="P42" s="1034">
        <v>2252</v>
      </c>
      <c r="Q42" s="1035"/>
      <c r="R42" s="1035"/>
      <c r="S42" s="1036"/>
      <c r="T42" s="1034">
        <v>19</v>
      </c>
      <c r="U42" s="1035"/>
      <c r="V42" s="1036"/>
      <c r="W42" s="1035">
        <v>2484</v>
      </c>
      <c r="X42" s="1035"/>
      <c r="Y42" s="1035"/>
      <c r="Z42" s="1035"/>
      <c r="AA42" s="1035"/>
      <c r="AB42" s="1035"/>
      <c r="AC42" s="1034">
        <v>3</v>
      </c>
      <c r="AD42" s="1036"/>
      <c r="AE42" s="1035">
        <v>3740</v>
      </c>
      <c r="AF42" s="1035"/>
      <c r="AG42" s="1035"/>
      <c r="AH42" s="1034">
        <v>0</v>
      </c>
      <c r="AI42" s="1036"/>
      <c r="AJ42" s="1035">
        <v>0</v>
      </c>
      <c r="AK42" s="1035"/>
      <c r="AL42" s="1035"/>
      <c r="AM42" s="1034">
        <v>0</v>
      </c>
      <c r="AN42" s="1036"/>
      <c r="AO42" s="1035">
        <v>0</v>
      </c>
      <c r="AP42" s="1035"/>
      <c r="AQ42" s="1035"/>
      <c r="AR42" s="1045"/>
    </row>
    <row r="43" spans="1:45" ht="15" customHeight="1" x14ac:dyDescent="0.15">
      <c r="A43" s="5" t="s">
        <v>222</v>
      </c>
      <c r="B43" s="5"/>
      <c r="C43" s="5"/>
      <c r="D43" s="5"/>
      <c r="E43" s="5"/>
      <c r="F43" s="5"/>
      <c r="G43" s="5"/>
      <c r="H43" s="5"/>
      <c r="I43" s="5"/>
      <c r="J43" s="5"/>
      <c r="K43" s="5"/>
      <c r="L43" s="5"/>
      <c r="M43" s="5"/>
      <c r="N43" s="5"/>
      <c r="O43" s="5"/>
      <c r="P43" s="5"/>
      <c r="Q43" s="93"/>
      <c r="R43" s="342"/>
      <c r="S43" s="93"/>
      <c r="T43" s="93"/>
      <c r="U43" s="342"/>
      <c r="V43" s="342"/>
      <c r="W43" s="5"/>
      <c r="X43" s="5"/>
      <c r="Y43" s="5"/>
      <c r="Z43" s="5"/>
      <c r="AA43" s="5"/>
      <c r="AB43" s="5"/>
      <c r="AC43" s="5"/>
      <c r="AD43" s="5"/>
      <c r="AE43" s="5"/>
      <c r="AF43" s="5"/>
      <c r="AG43" s="5"/>
      <c r="AH43" s="5"/>
      <c r="AI43" s="5"/>
      <c r="AJ43" s="5"/>
      <c r="AK43" s="5"/>
      <c r="AL43" s="5"/>
      <c r="AM43" s="5"/>
      <c r="AO43" s="7"/>
      <c r="AP43" s="5"/>
      <c r="AQ43" s="5"/>
      <c r="AR43" s="7" t="s">
        <v>223</v>
      </c>
      <c r="AS43" s="5"/>
    </row>
    <row r="44" spans="1:45" ht="15" customHeight="1" x14ac:dyDescent="0.15">
      <c r="A44" s="5" t="s">
        <v>428</v>
      </c>
      <c r="B44" s="5"/>
      <c r="C44" s="5"/>
      <c r="D44" s="5"/>
      <c r="E44" s="5"/>
      <c r="F44" s="5"/>
      <c r="G44" s="5"/>
      <c r="H44" s="5"/>
      <c r="I44" s="5"/>
      <c r="J44" s="5"/>
      <c r="K44" s="5"/>
      <c r="L44" s="5"/>
      <c r="M44" s="5"/>
      <c r="N44" s="5"/>
      <c r="O44" s="5"/>
      <c r="P44" s="5"/>
      <c r="Q44" s="5"/>
      <c r="R44" s="5"/>
      <c r="S44" s="93"/>
      <c r="T44" s="93"/>
      <c r="U44" s="5"/>
      <c r="V44" s="5"/>
      <c r="W44" s="5"/>
      <c r="X44" s="5"/>
      <c r="Y44" s="5"/>
      <c r="Z44" s="5"/>
      <c r="AC44" s="5"/>
      <c r="AD44" s="5"/>
      <c r="AE44" s="5"/>
      <c r="AF44" s="5"/>
      <c r="AG44" s="5"/>
      <c r="AH44" s="5"/>
      <c r="AI44" s="5"/>
      <c r="AJ44" s="5"/>
      <c r="AK44" s="5"/>
      <c r="AL44" s="5"/>
      <c r="AM44" s="5"/>
      <c r="AN44" s="5"/>
      <c r="AO44" s="5"/>
      <c r="AP44" s="5"/>
      <c r="AQ44" s="5"/>
      <c r="AR44" s="5"/>
      <c r="AS44" s="5"/>
    </row>
    <row r="45" spans="1:45" ht="9.75" customHeight="1" x14ac:dyDescent="0.15">
      <c r="A45" s="5"/>
      <c r="B45" s="5"/>
      <c r="C45" s="5"/>
      <c r="D45" s="5"/>
      <c r="E45" s="5"/>
      <c r="F45" s="5"/>
      <c r="G45" s="5"/>
      <c r="H45" s="5"/>
      <c r="I45" s="5"/>
      <c r="J45" s="5"/>
      <c r="K45" s="5"/>
      <c r="L45" s="5"/>
      <c r="M45" s="5"/>
      <c r="N45" s="5"/>
      <c r="O45" s="5"/>
      <c r="P45" s="5"/>
      <c r="Q45" s="5"/>
      <c r="R45" s="5"/>
      <c r="S45" s="93"/>
      <c r="T45" s="93"/>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45" ht="15" customHeight="1" thickBot="1" x14ac:dyDescent="0.2">
      <c r="A46" s="5" t="s">
        <v>468</v>
      </c>
      <c r="B46" s="5"/>
      <c r="C46" s="5"/>
      <c r="D46" s="5"/>
      <c r="E46" s="5"/>
      <c r="F46" s="5"/>
      <c r="G46" s="5"/>
      <c r="H46" s="5"/>
      <c r="I46" s="5"/>
      <c r="J46" s="5"/>
      <c r="K46" s="5"/>
      <c r="L46" s="5"/>
      <c r="M46" s="5"/>
      <c r="N46" s="5"/>
      <c r="O46" s="398"/>
      <c r="P46" s="398"/>
      <c r="Q46" s="398"/>
      <c r="R46" s="398"/>
      <c r="S46" s="399"/>
      <c r="T46" s="93"/>
      <c r="U46" s="342"/>
      <c r="V46" s="342"/>
      <c r="W46" s="5"/>
      <c r="X46" s="5"/>
      <c r="Y46" s="5"/>
      <c r="Z46" s="5"/>
      <c r="AA46" s="5"/>
      <c r="AB46" s="5"/>
      <c r="AC46" s="5"/>
      <c r="AD46" s="5"/>
      <c r="AE46" s="5"/>
      <c r="AF46" s="5"/>
      <c r="AG46" s="5"/>
      <c r="AH46" s="5"/>
      <c r="AI46" s="5"/>
      <c r="AJ46" s="5"/>
      <c r="AL46" s="5"/>
      <c r="AM46" s="5"/>
      <c r="AO46" s="7"/>
      <c r="AP46" s="5"/>
      <c r="AQ46" s="5"/>
      <c r="AR46" s="7" t="s">
        <v>224</v>
      </c>
      <c r="AS46" s="327"/>
    </row>
    <row r="47" spans="1:45" ht="20.100000000000001" customHeight="1" x14ac:dyDescent="0.15">
      <c r="A47" s="1058" t="s">
        <v>225</v>
      </c>
      <c r="B47" s="1059"/>
      <c r="C47" s="523"/>
      <c r="D47" s="521" t="s">
        <v>226</v>
      </c>
      <c r="E47" s="521"/>
      <c r="F47" s="521"/>
      <c r="G47" s="521"/>
      <c r="H47" s="521"/>
      <c r="I47" s="521" t="s">
        <v>227</v>
      </c>
      <c r="J47" s="521"/>
      <c r="K47" s="521"/>
      <c r="L47" s="521"/>
      <c r="M47" s="521"/>
      <c r="N47" s="524"/>
      <c r="O47" s="1060" t="s">
        <v>228</v>
      </c>
      <c r="P47" s="837"/>
      <c r="Q47" s="837"/>
      <c r="R47" s="837"/>
      <c r="S47" s="838"/>
      <c r="T47" s="846" t="s">
        <v>229</v>
      </c>
      <c r="U47" s="846"/>
      <c r="V47" s="846"/>
      <c r="W47" s="846"/>
      <c r="X47" s="846"/>
      <c r="Y47" s="846" t="s">
        <v>230</v>
      </c>
      <c r="Z47" s="846"/>
      <c r="AA47" s="846"/>
      <c r="AB47" s="846"/>
      <c r="AC47" s="846"/>
      <c r="AD47" s="846"/>
      <c r="AE47" s="846" t="s">
        <v>231</v>
      </c>
      <c r="AF47" s="846"/>
      <c r="AG47" s="846"/>
      <c r="AH47" s="846"/>
      <c r="AI47" s="846" t="s">
        <v>232</v>
      </c>
      <c r="AJ47" s="846"/>
      <c r="AK47" s="846"/>
      <c r="AL47" s="846"/>
      <c r="AM47" s="846"/>
      <c r="AN47" s="1039" t="s">
        <v>233</v>
      </c>
      <c r="AO47" s="1039"/>
      <c r="AP47" s="1039"/>
      <c r="AQ47" s="1039"/>
      <c r="AR47" s="1040"/>
      <c r="AS47" s="342"/>
    </row>
    <row r="48" spans="1:45" ht="17.100000000000001" customHeight="1" x14ac:dyDescent="0.15">
      <c r="A48" s="1054" t="s">
        <v>658</v>
      </c>
      <c r="B48" s="1055"/>
      <c r="C48" s="1056"/>
      <c r="D48" s="1057"/>
      <c r="E48" s="589"/>
      <c r="F48" s="589">
        <f>SUM(L48,Q48,V48,AC48,AG48,AK48,AP48)</f>
        <v>45644</v>
      </c>
      <c r="G48" s="589"/>
      <c r="H48" s="589"/>
      <c r="I48" s="589"/>
      <c r="J48" s="589"/>
      <c r="K48" s="589"/>
      <c r="L48" s="471">
        <v>12806</v>
      </c>
      <c r="M48" s="471"/>
      <c r="N48" s="471"/>
      <c r="O48" s="471"/>
      <c r="P48" s="471"/>
      <c r="Q48" s="471">
        <v>11423</v>
      </c>
      <c r="R48" s="471"/>
      <c r="S48" s="471"/>
      <c r="T48" s="1053"/>
      <c r="U48" s="1053"/>
      <c r="V48" s="1038">
        <v>3179</v>
      </c>
      <c r="W48" s="1038"/>
      <c r="X48" s="1038"/>
      <c r="Y48" s="1038"/>
      <c r="Z48" s="1038"/>
      <c r="AA48" s="1038"/>
      <c r="AB48" s="1038"/>
      <c r="AC48" s="471">
        <v>7655</v>
      </c>
      <c r="AD48" s="471"/>
      <c r="AE48" s="471"/>
      <c r="AF48" s="471"/>
      <c r="AG48" s="471">
        <v>8452</v>
      </c>
      <c r="AH48" s="471"/>
      <c r="AI48" s="471"/>
      <c r="AJ48" s="471"/>
      <c r="AK48" s="471">
        <v>1629</v>
      </c>
      <c r="AL48" s="471"/>
      <c r="AM48" s="471"/>
      <c r="AN48" s="1041"/>
      <c r="AO48" s="1041"/>
      <c r="AP48" s="1041">
        <v>500</v>
      </c>
      <c r="AQ48" s="1041"/>
      <c r="AR48" s="1042"/>
      <c r="AS48" s="230"/>
    </row>
    <row r="49" spans="1:45" ht="17.100000000000001" customHeight="1" x14ac:dyDescent="0.15">
      <c r="A49" s="1046">
        <v>29</v>
      </c>
      <c r="B49" s="1047"/>
      <c r="C49" s="1048"/>
      <c r="D49" s="1049"/>
      <c r="E49" s="471"/>
      <c r="F49" s="471">
        <f>SUM(L49,Q49,V49,AC49,AG49,AK49,AP49)</f>
        <v>44995</v>
      </c>
      <c r="G49" s="471"/>
      <c r="H49" s="471"/>
      <c r="I49" s="471"/>
      <c r="J49" s="471"/>
      <c r="K49" s="471"/>
      <c r="L49" s="471">
        <v>13201</v>
      </c>
      <c r="M49" s="471"/>
      <c r="N49" s="471"/>
      <c r="O49" s="471"/>
      <c r="P49" s="471"/>
      <c r="Q49" s="471">
        <v>10042</v>
      </c>
      <c r="R49" s="471"/>
      <c r="S49" s="471"/>
      <c r="T49" s="1053"/>
      <c r="U49" s="1053"/>
      <c r="V49" s="1038">
        <v>3182</v>
      </c>
      <c r="W49" s="1038"/>
      <c r="X49" s="1038"/>
      <c r="Y49" s="1038"/>
      <c r="Z49" s="1038"/>
      <c r="AA49" s="1038"/>
      <c r="AB49" s="1038"/>
      <c r="AC49" s="471">
        <v>8169</v>
      </c>
      <c r="AD49" s="471"/>
      <c r="AE49" s="471"/>
      <c r="AF49" s="471"/>
      <c r="AG49" s="471">
        <v>8465</v>
      </c>
      <c r="AH49" s="471"/>
      <c r="AI49" s="471"/>
      <c r="AJ49" s="471"/>
      <c r="AK49" s="471">
        <v>1595</v>
      </c>
      <c r="AL49" s="471"/>
      <c r="AM49" s="471"/>
      <c r="AN49" s="1029"/>
      <c r="AO49" s="1029"/>
      <c r="AP49" s="1029">
        <v>341</v>
      </c>
      <c r="AQ49" s="1029"/>
      <c r="AR49" s="1043"/>
      <c r="AS49" s="230"/>
    </row>
    <row r="50" spans="1:45" s="93" customFormat="1" ht="17.100000000000001" customHeight="1" x14ac:dyDescent="0.15">
      <c r="A50" s="1046">
        <v>30</v>
      </c>
      <c r="B50" s="1047"/>
      <c r="C50" s="1048"/>
      <c r="D50" s="1049"/>
      <c r="E50" s="1049"/>
      <c r="F50" s="471">
        <f>SUM(L50,Q50,V50,AC50,AG50,AK50,AP50)</f>
        <v>38878</v>
      </c>
      <c r="G50" s="471"/>
      <c r="H50" s="471"/>
      <c r="I50" s="471"/>
      <c r="J50" s="471"/>
      <c r="K50" s="471"/>
      <c r="L50" s="471">
        <v>10963</v>
      </c>
      <c r="M50" s="471"/>
      <c r="N50" s="471"/>
      <c r="O50" s="471"/>
      <c r="P50" s="471"/>
      <c r="Q50" s="471">
        <v>10257</v>
      </c>
      <c r="R50" s="471"/>
      <c r="S50" s="471"/>
      <c r="T50" s="1053"/>
      <c r="U50" s="1053"/>
      <c r="V50" s="1038">
        <v>3517</v>
      </c>
      <c r="W50" s="1038"/>
      <c r="X50" s="1038"/>
      <c r="Y50" s="1038"/>
      <c r="Z50" s="1038"/>
      <c r="AA50" s="1038"/>
      <c r="AB50" s="1038"/>
      <c r="AC50" s="471">
        <v>7038</v>
      </c>
      <c r="AD50" s="471"/>
      <c r="AE50" s="471"/>
      <c r="AF50" s="471"/>
      <c r="AG50" s="471">
        <v>5832</v>
      </c>
      <c r="AH50" s="471"/>
      <c r="AI50" s="471"/>
      <c r="AJ50" s="471"/>
      <c r="AK50" s="471">
        <v>920</v>
      </c>
      <c r="AL50" s="471"/>
      <c r="AM50" s="471"/>
      <c r="AN50" s="1029"/>
      <c r="AO50" s="1029"/>
      <c r="AP50" s="1029">
        <v>351</v>
      </c>
      <c r="AQ50" s="1029"/>
      <c r="AR50" s="1037"/>
      <c r="AS50" s="230"/>
    </row>
    <row r="51" spans="1:45" s="93" customFormat="1" ht="17.100000000000001" customHeight="1" thickBot="1" x14ac:dyDescent="0.2">
      <c r="A51" s="1050" t="s">
        <v>657</v>
      </c>
      <c r="B51" s="1051"/>
      <c r="C51" s="1051"/>
      <c r="D51" s="1052"/>
      <c r="E51" s="1052"/>
      <c r="F51" s="539">
        <f>SUM(L51,Q51,V51,AC51,AG51,AK51,AP51)</f>
        <v>35698</v>
      </c>
      <c r="G51" s="539"/>
      <c r="H51" s="539"/>
      <c r="I51" s="539"/>
      <c r="J51" s="539"/>
      <c r="K51" s="539"/>
      <c r="L51" s="539">
        <v>9126</v>
      </c>
      <c r="M51" s="539"/>
      <c r="N51" s="539"/>
      <c r="O51" s="539"/>
      <c r="P51" s="539"/>
      <c r="Q51" s="539">
        <v>10551</v>
      </c>
      <c r="R51" s="539"/>
      <c r="S51" s="539"/>
      <c r="T51" s="1032"/>
      <c r="U51" s="1032"/>
      <c r="V51" s="1033">
        <v>3313</v>
      </c>
      <c r="W51" s="1033"/>
      <c r="X51" s="1033"/>
      <c r="Y51" s="1033"/>
      <c r="Z51" s="1033"/>
      <c r="AA51" s="1033"/>
      <c r="AB51" s="1033"/>
      <c r="AC51" s="539">
        <v>6747</v>
      </c>
      <c r="AD51" s="539"/>
      <c r="AE51" s="539"/>
      <c r="AF51" s="539"/>
      <c r="AG51" s="539">
        <v>4530</v>
      </c>
      <c r="AH51" s="539"/>
      <c r="AI51" s="539"/>
      <c r="AJ51" s="539"/>
      <c r="AK51" s="539">
        <v>984</v>
      </c>
      <c r="AL51" s="539"/>
      <c r="AM51" s="539"/>
      <c r="AN51" s="1044"/>
      <c r="AO51" s="1044"/>
      <c r="AP51" s="1044">
        <v>447</v>
      </c>
      <c r="AQ51" s="1044"/>
      <c r="AR51" s="1045"/>
      <c r="AS51" s="230"/>
    </row>
    <row r="52" spans="1:45" ht="15" customHeight="1" x14ac:dyDescent="0.15">
      <c r="A52" s="302"/>
      <c r="B52" s="10"/>
      <c r="C52" s="10"/>
      <c r="D52" s="10"/>
      <c r="E52" s="10"/>
      <c r="F52" s="10"/>
      <c r="G52" s="10"/>
      <c r="H52" s="10"/>
      <c r="I52" s="10"/>
      <c r="J52" s="10"/>
      <c r="K52" s="10"/>
      <c r="L52" s="10"/>
      <c r="M52" s="10"/>
      <c r="N52" s="10"/>
      <c r="O52" s="10"/>
      <c r="P52" s="10"/>
      <c r="Q52" s="10"/>
      <c r="R52" s="10"/>
      <c r="S52" s="393"/>
      <c r="T52" s="93"/>
      <c r="U52" s="93"/>
      <c r="V52" s="93"/>
      <c r="W52" s="93"/>
      <c r="X52" s="93"/>
      <c r="Y52" s="93"/>
      <c r="Z52" s="93"/>
      <c r="AA52" s="10"/>
      <c r="AB52" s="10"/>
      <c r="AC52" s="93"/>
      <c r="AD52" s="10"/>
      <c r="AE52" s="93"/>
      <c r="AF52" s="93"/>
      <c r="AG52" s="10"/>
      <c r="AH52" s="93"/>
      <c r="AI52" s="93"/>
      <c r="AJ52" s="93"/>
      <c r="AK52" s="93"/>
      <c r="AL52" s="10"/>
      <c r="AM52" s="10"/>
      <c r="AN52" s="93"/>
      <c r="AO52" s="3"/>
      <c r="AP52" s="10"/>
      <c r="AQ52" s="10"/>
      <c r="AR52" s="3" t="s">
        <v>533</v>
      </c>
      <c r="AS52" s="3"/>
    </row>
    <row r="53" spans="1:45" ht="15.95" customHeight="1" x14ac:dyDescent="0.15">
      <c r="A53" s="5"/>
      <c r="B53" s="5"/>
      <c r="C53" s="5"/>
      <c r="D53" s="342"/>
      <c r="E53" s="342"/>
      <c r="F53" s="5"/>
      <c r="G53" s="5"/>
      <c r="H53" s="5"/>
      <c r="I53" s="5"/>
      <c r="J53" s="5"/>
      <c r="K53" s="5"/>
      <c r="L53" s="5"/>
      <c r="M53" s="5"/>
      <c r="N53" s="5"/>
      <c r="O53" s="5"/>
      <c r="P53" s="5"/>
      <c r="Q53" s="7"/>
      <c r="R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5" ht="15.95" customHeight="1" x14ac:dyDescent="0.15">
      <c r="A54" s="5"/>
      <c r="B54" s="5"/>
      <c r="C54" s="5"/>
      <c r="D54" s="5"/>
      <c r="E54" s="5"/>
      <c r="F54" s="5"/>
      <c r="G54" s="5"/>
      <c r="H54" s="5"/>
      <c r="I54" s="5"/>
      <c r="J54" s="5"/>
      <c r="K54" s="5"/>
      <c r="L54" s="5"/>
      <c r="M54" s="5"/>
      <c r="N54" s="5"/>
      <c r="O54" s="5"/>
      <c r="P54" s="5"/>
      <c r="Q54" s="5"/>
      <c r="R54" s="5"/>
      <c r="U54" s="5"/>
      <c r="V54" s="5"/>
      <c r="W54" s="5"/>
      <c r="X54" s="5"/>
      <c r="Y54" s="5"/>
      <c r="Z54" s="5"/>
      <c r="AA54" s="5"/>
      <c r="AB54" s="5"/>
      <c r="AC54" s="5"/>
      <c r="AD54" s="5"/>
      <c r="AE54" s="5"/>
      <c r="AF54" s="5"/>
      <c r="AG54" s="5"/>
      <c r="AH54" s="5"/>
      <c r="AI54" s="5"/>
      <c r="AJ54" s="5"/>
      <c r="AK54" s="5"/>
      <c r="AL54" s="5"/>
      <c r="AM54" s="5"/>
      <c r="AN54" s="5"/>
      <c r="AO54" s="5"/>
      <c r="AP54" s="5"/>
      <c r="AQ54" s="5"/>
      <c r="AR54" s="5"/>
      <c r="AS54" s="5"/>
    </row>
  </sheetData>
  <sheetProtection sheet="1" selectLockedCells="1" selectUnlockedCells="1"/>
  <mergeCells count="362">
    <mergeCell ref="B1:R1"/>
    <mergeCell ref="A4:R4"/>
    <mergeCell ref="A5:R5"/>
    <mergeCell ref="T5:AA6"/>
    <mergeCell ref="AB5:AF6"/>
    <mergeCell ref="AG5:AN5"/>
    <mergeCell ref="AO7:AR7"/>
    <mergeCell ref="A8:R8"/>
    <mergeCell ref="T8:AA8"/>
    <mergeCell ref="AB8:AF8"/>
    <mergeCell ref="AG8:AJ8"/>
    <mergeCell ref="AK8:AN8"/>
    <mergeCell ref="AO8:AR8"/>
    <mergeCell ref="AO5:AR5"/>
    <mergeCell ref="A6:R6"/>
    <mergeCell ref="AG6:AJ6"/>
    <mergeCell ref="AK6:AN6"/>
    <mergeCell ref="AO6:AR6"/>
    <mergeCell ref="A7:R7"/>
    <mergeCell ref="T7:AA7"/>
    <mergeCell ref="AB7:AF7"/>
    <mergeCell ref="AG7:AJ7"/>
    <mergeCell ref="AK7:AN7"/>
    <mergeCell ref="AO11:AR11"/>
    <mergeCell ref="A10:R10"/>
    <mergeCell ref="T10:AA10"/>
    <mergeCell ref="AB10:AF10"/>
    <mergeCell ref="AG10:AJ10"/>
    <mergeCell ref="AK10:AN10"/>
    <mergeCell ref="AO10:AR10"/>
    <mergeCell ref="A9:R9"/>
    <mergeCell ref="T9:AA9"/>
    <mergeCell ref="AB9:AF9"/>
    <mergeCell ref="AG9:AJ9"/>
    <mergeCell ref="AK9:AN9"/>
    <mergeCell ref="AO9:AR9"/>
    <mergeCell ref="A13:R13"/>
    <mergeCell ref="T13:AA13"/>
    <mergeCell ref="AB13:AF13"/>
    <mergeCell ref="AG13:AJ13"/>
    <mergeCell ref="AK13:AN13"/>
    <mergeCell ref="A11:R11"/>
    <mergeCell ref="T11:AA11"/>
    <mergeCell ref="AB11:AF11"/>
    <mergeCell ref="AG11:AJ11"/>
    <mergeCell ref="AK11:AN11"/>
    <mergeCell ref="AO13:AR13"/>
    <mergeCell ref="T14:AA14"/>
    <mergeCell ref="AB14:AF14"/>
    <mergeCell ref="AG14:AJ14"/>
    <mergeCell ref="AK14:AN14"/>
    <mergeCell ref="AO14:AR14"/>
    <mergeCell ref="T12:AA12"/>
    <mergeCell ref="AB12:AF12"/>
    <mergeCell ref="AG12:AJ12"/>
    <mergeCell ref="AK12:AN12"/>
    <mergeCell ref="AO12:AR12"/>
    <mergeCell ref="T15:AA15"/>
    <mergeCell ref="AB15:AF15"/>
    <mergeCell ref="AG15:AJ15"/>
    <mergeCell ref="AK15:AN15"/>
    <mergeCell ref="AO15:AR15"/>
    <mergeCell ref="T16:AA16"/>
    <mergeCell ref="AB16:AF16"/>
    <mergeCell ref="AG16:AJ16"/>
    <mergeCell ref="AK16:AN16"/>
    <mergeCell ref="AO16:AR16"/>
    <mergeCell ref="AO19:AR19"/>
    <mergeCell ref="T20:AA20"/>
    <mergeCell ref="AB20:AF20"/>
    <mergeCell ref="AG20:AJ20"/>
    <mergeCell ref="AK20:AN20"/>
    <mergeCell ref="AO20:AR20"/>
    <mergeCell ref="T17:AA17"/>
    <mergeCell ref="AB17:AF17"/>
    <mergeCell ref="AG17:AJ17"/>
    <mergeCell ref="AK17:AN17"/>
    <mergeCell ref="AO17:AR17"/>
    <mergeCell ref="T18:AA18"/>
    <mergeCell ref="AB18:AF18"/>
    <mergeCell ref="AG18:AJ18"/>
    <mergeCell ref="AK18:AN18"/>
    <mergeCell ref="AO18:AR18"/>
    <mergeCell ref="A24:A25"/>
    <mergeCell ref="B24:C25"/>
    <mergeCell ref="D24:F25"/>
    <mergeCell ref="G24:K24"/>
    <mergeCell ref="L24:N25"/>
    <mergeCell ref="O24:S24"/>
    <mergeCell ref="T19:AA19"/>
    <mergeCell ref="AB19:AF19"/>
    <mergeCell ref="AG19:AJ19"/>
    <mergeCell ref="T24:AA24"/>
    <mergeCell ref="AB24:AE24"/>
    <mergeCell ref="AF24:AI24"/>
    <mergeCell ref="AJ24:AN24"/>
    <mergeCell ref="AK19:AN19"/>
    <mergeCell ref="W25:AA25"/>
    <mergeCell ref="AB25:AC25"/>
    <mergeCell ref="AO24:AR24"/>
    <mergeCell ref="G25:I25"/>
    <mergeCell ref="J25:K25"/>
    <mergeCell ref="O25:Q25"/>
    <mergeCell ref="R25:S25"/>
    <mergeCell ref="T25:V25"/>
    <mergeCell ref="AL25:AN25"/>
    <mergeCell ref="AO25:AP25"/>
    <mergeCell ref="AQ25:AR25"/>
    <mergeCell ref="AD25:AE25"/>
    <mergeCell ref="AF25:AG25"/>
    <mergeCell ref="AH25:AI25"/>
    <mergeCell ref="AJ25:AK25"/>
    <mergeCell ref="B27:C27"/>
    <mergeCell ref="D27:F27"/>
    <mergeCell ref="G27:I27"/>
    <mergeCell ref="J27:K27"/>
    <mergeCell ref="L27:N27"/>
    <mergeCell ref="O27:Q27"/>
    <mergeCell ref="T27:V27"/>
    <mergeCell ref="W26:AA26"/>
    <mergeCell ref="AB26:AC26"/>
    <mergeCell ref="B26:C26"/>
    <mergeCell ref="D26:F26"/>
    <mergeCell ref="G26:I26"/>
    <mergeCell ref="J26:K26"/>
    <mergeCell ref="L26:N26"/>
    <mergeCell ref="O26:Q26"/>
    <mergeCell ref="T26:V26"/>
    <mergeCell ref="AD26:AE26"/>
    <mergeCell ref="AF26:AG26"/>
    <mergeCell ref="AH26:AI26"/>
    <mergeCell ref="AJ26:AK26"/>
    <mergeCell ref="AL27:AN27"/>
    <mergeCell ref="AO27:AP27"/>
    <mergeCell ref="AQ27:AR27"/>
    <mergeCell ref="AD27:AE27"/>
    <mergeCell ref="AF27:AG27"/>
    <mergeCell ref="AH27:AI27"/>
    <mergeCell ref="AJ27:AK27"/>
    <mergeCell ref="AL26:AN26"/>
    <mergeCell ref="AO26:AP26"/>
    <mergeCell ref="AQ26:AR26"/>
    <mergeCell ref="D28:F28"/>
    <mergeCell ref="G28:I28"/>
    <mergeCell ref="J28:K28"/>
    <mergeCell ref="L28:N28"/>
    <mergeCell ref="O28:Q28"/>
    <mergeCell ref="T28:V28"/>
    <mergeCell ref="W27:AA27"/>
    <mergeCell ref="AB27:AC27"/>
    <mergeCell ref="W29:AA29"/>
    <mergeCell ref="AB29:AC29"/>
    <mergeCell ref="AL28:AN28"/>
    <mergeCell ref="AO28:AP28"/>
    <mergeCell ref="AQ28:AR28"/>
    <mergeCell ref="B29:C29"/>
    <mergeCell ref="D29:F29"/>
    <mergeCell ref="G29:I29"/>
    <mergeCell ref="J29:K29"/>
    <mergeCell ref="L29:N29"/>
    <mergeCell ref="O29:Q29"/>
    <mergeCell ref="T29:V29"/>
    <mergeCell ref="W28:AA28"/>
    <mergeCell ref="AB28:AC28"/>
    <mergeCell ref="AD28:AE28"/>
    <mergeCell ref="AF28:AG28"/>
    <mergeCell ref="AH28:AI28"/>
    <mergeCell ref="AJ28:AK28"/>
    <mergeCell ref="AL29:AN29"/>
    <mergeCell ref="AO29:AP29"/>
    <mergeCell ref="AQ29:AR29"/>
    <mergeCell ref="AD29:AE29"/>
    <mergeCell ref="AF29:AG29"/>
    <mergeCell ref="AH29:AI29"/>
    <mergeCell ref="AJ29:AK29"/>
    <mergeCell ref="B28:C28"/>
    <mergeCell ref="AJ37:AL37"/>
    <mergeCell ref="AM37:AN37"/>
    <mergeCell ref="AO37:AR37"/>
    <mergeCell ref="AL30:AN30"/>
    <mergeCell ref="AO30:AP30"/>
    <mergeCell ref="AQ30:AR30"/>
    <mergeCell ref="AN31:AR31"/>
    <mergeCell ref="A32:D33"/>
    <mergeCell ref="W30:AA30"/>
    <mergeCell ref="AB30:AC30"/>
    <mergeCell ref="AD30:AE30"/>
    <mergeCell ref="AF30:AG30"/>
    <mergeCell ref="AH30:AI30"/>
    <mergeCell ref="AJ30:AK30"/>
    <mergeCell ref="B30:C30"/>
    <mergeCell ref="D30:F30"/>
    <mergeCell ref="G30:I30"/>
    <mergeCell ref="J30:K30"/>
    <mergeCell ref="L30:N30"/>
    <mergeCell ref="O30:Q30"/>
    <mergeCell ref="T30:V30"/>
    <mergeCell ref="AM38:AN38"/>
    <mergeCell ref="A36:B37"/>
    <mergeCell ref="T38:V38"/>
    <mergeCell ref="A38:B38"/>
    <mergeCell ref="G38:H38"/>
    <mergeCell ref="AJ39:AL39"/>
    <mergeCell ref="AM39:AN39"/>
    <mergeCell ref="AH36:AL36"/>
    <mergeCell ref="AM36:AR36"/>
    <mergeCell ref="D37:F37"/>
    <mergeCell ref="G37:H37"/>
    <mergeCell ref="I37:L37"/>
    <mergeCell ref="M37:O37"/>
    <mergeCell ref="P37:S37"/>
    <mergeCell ref="T37:V37"/>
    <mergeCell ref="W37:AB37"/>
    <mergeCell ref="AC37:AD37"/>
    <mergeCell ref="C36:F36"/>
    <mergeCell ref="G36:L36"/>
    <mergeCell ref="M36:S36"/>
    <mergeCell ref="T36:AB36"/>
    <mergeCell ref="AC36:AG36"/>
    <mergeCell ref="AE37:AG37"/>
    <mergeCell ref="AH37:AI37"/>
    <mergeCell ref="AO39:AR39"/>
    <mergeCell ref="A40:B40"/>
    <mergeCell ref="D40:F40"/>
    <mergeCell ref="G40:H40"/>
    <mergeCell ref="I40:L40"/>
    <mergeCell ref="M40:O40"/>
    <mergeCell ref="P40:S40"/>
    <mergeCell ref="T40:V40"/>
    <mergeCell ref="P39:S39"/>
    <mergeCell ref="T39:V39"/>
    <mergeCell ref="W39:AB39"/>
    <mergeCell ref="AC39:AD39"/>
    <mergeCell ref="AE39:AG39"/>
    <mergeCell ref="AH39:AI39"/>
    <mergeCell ref="AO40:AR40"/>
    <mergeCell ref="W40:AB40"/>
    <mergeCell ref="AC40:AD40"/>
    <mergeCell ref="AE40:AG40"/>
    <mergeCell ref="AH40:AI40"/>
    <mergeCell ref="AJ40:AL40"/>
    <mergeCell ref="AM40:AN40"/>
    <mergeCell ref="A39:B39"/>
    <mergeCell ref="D39:F39"/>
    <mergeCell ref="G39:H39"/>
    <mergeCell ref="AE42:AG42"/>
    <mergeCell ref="AH42:AI42"/>
    <mergeCell ref="AI47:AM47"/>
    <mergeCell ref="AE41:AG41"/>
    <mergeCell ref="AH41:AI41"/>
    <mergeCell ref="AJ41:AL41"/>
    <mergeCell ref="AM41:AN41"/>
    <mergeCell ref="AO41:AR41"/>
    <mergeCell ref="A42:B42"/>
    <mergeCell ref="D42:F42"/>
    <mergeCell ref="G42:H42"/>
    <mergeCell ref="I42:L42"/>
    <mergeCell ref="M42:O42"/>
    <mergeCell ref="AJ42:AL42"/>
    <mergeCell ref="AM42:AN42"/>
    <mergeCell ref="AO42:AR42"/>
    <mergeCell ref="A41:B41"/>
    <mergeCell ref="D41:F41"/>
    <mergeCell ref="G41:H41"/>
    <mergeCell ref="I41:L41"/>
    <mergeCell ref="M41:O41"/>
    <mergeCell ref="P41:S41"/>
    <mergeCell ref="T41:V41"/>
    <mergeCell ref="W41:AB41"/>
    <mergeCell ref="AK48:AM48"/>
    <mergeCell ref="AC48:AD48"/>
    <mergeCell ref="AE48:AF48"/>
    <mergeCell ref="AG48:AH48"/>
    <mergeCell ref="AI48:AJ48"/>
    <mergeCell ref="A47:C47"/>
    <mergeCell ref="D47:H47"/>
    <mergeCell ref="I47:N47"/>
    <mergeCell ref="O47:S47"/>
    <mergeCell ref="T47:X47"/>
    <mergeCell ref="Y47:AD47"/>
    <mergeCell ref="AE47:AH47"/>
    <mergeCell ref="AE49:AF49"/>
    <mergeCell ref="AG49:AH49"/>
    <mergeCell ref="A48:C48"/>
    <mergeCell ref="D48:E48"/>
    <mergeCell ref="F48:H48"/>
    <mergeCell ref="I48:K48"/>
    <mergeCell ref="L48:N48"/>
    <mergeCell ref="O48:P48"/>
    <mergeCell ref="Q48:S48"/>
    <mergeCell ref="T48:U48"/>
    <mergeCell ref="A49:C49"/>
    <mergeCell ref="T49:U49"/>
    <mergeCell ref="V49:X49"/>
    <mergeCell ref="D49:E49"/>
    <mergeCell ref="F49:H49"/>
    <mergeCell ref="I49:K49"/>
    <mergeCell ref="L49:N49"/>
    <mergeCell ref="O49:P49"/>
    <mergeCell ref="Q49:S49"/>
    <mergeCell ref="AE51:AF51"/>
    <mergeCell ref="AG51:AH51"/>
    <mergeCell ref="AI51:AJ51"/>
    <mergeCell ref="AK51:AM51"/>
    <mergeCell ref="AN51:AO51"/>
    <mergeCell ref="AP51:AR51"/>
    <mergeCell ref="O51:P51"/>
    <mergeCell ref="A50:C50"/>
    <mergeCell ref="D50:E50"/>
    <mergeCell ref="F50:H50"/>
    <mergeCell ref="I50:K50"/>
    <mergeCell ref="L50:N50"/>
    <mergeCell ref="O50:P50"/>
    <mergeCell ref="A51:C51"/>
    <mergeCell ref="D51:E51"/>
    <mergeCell ref="F51:H51"/>
    <mergeCell ref="I51:K51"/>
    <mergeCell ref="L51:N51"/>
    <mergeCell ref="Q50:S50"/>
    <mergeCell ref="T50:U50"/>
    <mergeCell ref="V50:X50"/>
    <mergeCell ref="AO38:AR38"/>
    <mergeCell ref="AJ38:AL38"/>
    <mergeCell ref="AH38:AI38"/>
    <mergeCell ref="AE38:AG38"/>
    <mergeCell ref="AC38:AD38"/>
    <mergeCell ref="W38:AB38"/>
    <mergeCell ref="AG50:AH50"/>
    <mergeCell ref="AI50:AJ50"/>
    <mergeCell ref="AK50:AM50"/>
    <mergeCell ref="AN50:AO50"/>
    <mergeCell ref="AP50:AR50"/>
    <mergeCell ref="AC50:AD50"/>
    <mergeCell ref="AE50:AF50"/>
    <mergeCell ref="Y50:AB50"/>
    <mergeCell ref="Y49:AB49"/>
    <mergeCell ref="V48:X48"/>
    <mergeCell ref="Y48:AB48"/>
    <mergeCell ref="AN47:AR47"/>
    <mergeCell ref="AN48:AO48"/>
    <mergeCell ref="AP48:AR48"/>
    <mergeCell ref="AI49:AJ49"/>
    <mergeCell ref="AK49:AM49"/>
    <mergeCell ref="AN49:AO49"/>
    <mergeCell ref="AP49:AR49"/>
    <mergeCell ref="M38:O38"/>
    <mergeCell ref="I38:L38"/>
    <mergeCell ref="D38:F38"/>
    <mergeCell ref="P38:S38"/>
    <mergeCell ref="Q51:S51"/>
    <mergeCell ref="T51:U51"/>
    <mergeCell ref="V51:X51"/>
    <mergeCell ref="Y51:AB51"/>
    <mergeCell ref="AC51:AD51"/>
    <mergeCell ref="AC49:AD49"/>
    <mergeCell ref="P42:S42"/>
    <mergeCell ref="T42:V42"/>
    <mergeCell ref="W42:AB42"/>
    <mergeCell ref="AC42:AD42"/>
    <mergeCell ref="AC41:AD41"/>
    <mergeCell ref="I39:L39"/>
    <mergeCell ref="M39:O39"/>
  </mergeCells>
  <phoneticPr fontId="20"/>
  <printOptions horizontalCentered="1"/>
  <pageMargins left="0.59055118110236227" right="0.59055118110236227" top="0.59055118110236227" bottom="0.59055118110236227" header="0.39370078740157483" footer="0.39370078740157483"/>
  <pageSetup paperSize="9" scale="98" firstPageNumber="120" orientation="portrait" useFirstPageNumber="1" verticalDpi="300" r:id="rId1"/>
  <headerFooter scaleWithDoc="0" alignWithMargins="0">
    <oddHeader>&amp;L社会･福祉</oddHeader>
    <oddFooter>&amp;C&amp;12&amp;A</oddFooter>
  </headerFooter>
  <colBreaks count="1" manualBreakCount="1">
    <brk id="19"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E497-5C63-425D-9266-EEEB79375BA6}">
  <sheetPr>
    <tabColor theme="4" tint="0.59999389629810485"/>
    <pageSetUpPr fitToPage="1"/>
  </sheetPr>
  <dimension ref="A1:AU54"/>
  <sheetViews>
    <sheetView view="pageBreakPreview" topLeftCell="T1" zoomScaleNormal="100" zoomScaleSheetLayoutView="100" workbookViewId="0">
      <selection activeCell="J20" sqref="J20"/>
    </sheetView>
  </sheetViews>
  <sheetFormatPr defaultRowHeight="15.95" customHeight="1" x14ac:dyDescent="0.15"/>
  <cols>
    <col min="1" max="1" width="11" style="8" hidden="1" customWidth="1"/>
    <col min="2" max="2" width="4.140625" style="8" hidden="1" customWidth="1"/>
    <col min="3" max="3" width="0" style="8" hidden="1" customWidth="1"/>
    <col min="4" max="4" width="10" style="8" hidden="1" customWidth="1"/>
    <col min="5" max="5" width="4" style="8" hidden="1" customWidth="1"/>
    <col min="6" max="6" width="3.5703125" style="8" hidden="1" customWidth="1"/>
    <col min="7" max="7" width="4" style="8" hidden="1" customWidth="1"/>
    <col min="8" max="8" width="5.5703125" style="8" hidden="1" customWidth="1"/>
    <col min="9" max="9" width="3.140625" style="8" hidden="1" customWidth="1"/>
    <col min="10" max="10" width="4" style="8" hidden="1" customWidth="1"/>
    <col min="11" max="11" width="8.140625" style="8" hidden="1" customWidth="1"/>
    <col min="12" max="12" width="2" style="8" hidden="1" customWidth="1"/>
    <col min="13" max="13" width="5.85546875" style="8" hidden="1" customWidth="1"/>
    <col min="14" max="14" width="2.140625" style="8" hidden="1" customWidth="1"/>
    <col min="15" max="15" width="5" style="8" hidden="1" customWidth="1"/>
    <col min="16" max="16" width="4" style="8" hidden="1" customWidth="1"/>
    <col min="17" max="17" width="6.85546875" style="8" hidden="1" customWidth="1"/>
    <col min="18" max="18" width="8.5703125" style="8" hidden="1" customWidth="1"/>
    <col min="19" max="19" width="0.5703125" style="8" hidden="1" customWidth="1"/>
    <col min="20" max="20" width="1.7109375" style="8" customWidth="1"/>
    <col min="21" max="21" width="5.7109375" style="8" customWidth="1"/>
    <col min="22" max="22" width="1.42578125" style="8" customWidth="1"/>
    <col min="23" max="23" width="5.7109375" style="8" customWidth="1"/>
    <col min="24" max="24" width="2.7109375" style="8" customWidth="1"/>
    <col min="25" max="26" width="1.28515625" style="8" customWidth="1"/>
    <col min="27" max="27" width="3.140625" style="8" customWidth="1"/>
    <col min="28" max="28" width="3.42578125" style="8" customWidth="1"/>
    <col min="29" max="29" width="6.7109375" style="8" customWidth="1"/>
    <col min="30" max="30" width="2.7109375" style="8" customWidth="1"/>
    <col min="31" max="31" width="4.85546875" style="8" customWidth="1"/>
    <col min="32" max="32" width="4.7109375" style="8" customWidth="1"/>
    <col min="33" max="33" width="5.85546875" style="8" customWidth="1"/>
    <col min="34" max="34" width="9.7109375" style="8" customWidth="1"/>
    <col min="35" max="35" width="1.7109375" style="8" customWidth="1"/>
    <col min="36" max="36" width="9" style="8" customWidth="1"/>
    <col min="37" max="37" width="4.85546875" style="8" customWidth="1"/>
    <col min="38" max="38" width="5" style="8" customWidth="1"/>
    <col min="39" max="39" width="2.7109375" style="8" customWidth="1"/>
    <col min="40" max="40" width="6" style="8" customWidth="1"/>
    <col min="41" max="41" width="5.140625" style="8" customWidth="1"/>
    <col min="42" max="42" width="3.85546875" style="8" customWidth="1"/>
    <col min="43" max="43" width="4.5703125" style="8" customWidth="1"/>
    <col min="44" max="44" width="4.42578125" style="8" customWidth="1"/>
    <col min="45" max="45" width="5.7109375" style="8" customWidth="1"/>
    <col min="46" max="47" width="9.140625" style="8"/>
    <col min="48" max="16384" width="9.140625" style="44"/>
  </cols>
  <sheetData>
    <row r="1" spans="1:45" ht="5.0999999999999996" customHeight="1" x14ac:dyDescent="0.15">
      <c r="B1" s="1130"/>
      <c r="C1" s="1130"/>
      <c r="D1" s="1130"/>
      <c r="E1" s="1130"/>
      <c r="F1" s="1130"/>
      <c r="G1" s="1130"/>
      <c r="H1" s="1130"/>
      <c r="I1" s="1130"/>
      <c r="J1" s="1130"/>
      <c r="K1" s="1130"/>
      <c r="L1" s="1130"/>
      <c r="M1" s="1130"/>
      <c r="N1" s="1130"/>
      <c r="O1" s="1130"/>
      <c r="P1" s="1130"/>
      <c r="Q1" s="1130"/>
      <c r="R1" s="1130"/>
      <c r="U1" s="5"/>
      <c r="V1" s="5"/>
      <c r="W1" s="5"/>
      <c r="X1" s="5"/>
      <c r="Y1" s="5"/>
      <c r="Z1" s="5"/>
      <c r="AA1" s="5"/>
      <c r="AB1" s="5"/>
      <c r="AC1" s="5"/>
      <c r="AD1" s="5"/>
      <c r="AE1" s="5"/>
      <c r="AF1" s="5"/>
      <c r="AG1" s="5"/>
      <c r="AH1" s="5"/>
      <c r="AI1" s="5"/>
      <c r="AJ1" s="5"/>
      <c r="AK1" s="5"/>
      <c r="AL1" s="5"/>
      <c r="AM1" s="5"/>
      <c r="AN1" s="5"/>
      <c r="AP1" s="7"/>
      <c r="AQ1" s="5"/>
      <c r="AS1" s="7"/>
    </row>
    <row r="2" spans="1:45" ht="19.5" customHeight="1" x14ac:dyDescent="0.15">
      <c r="A2" s="8" t="s">
        <v>186</v>
      </c>
      <c r="B2" s="387"/>
      <c r="C2" s="387"/>
      <c r="D2" s="387"/>
      <c r="E2" s="387"/>
      <c r="F2" s="387"/>
      <c r="G2" s="387"/>
      <c r="H2" s="387"/>
      <c r="I2" s="387"/>
      <c r="J2" s="387"/>
      <c r="K2" s="387"/>
      <c r="L2" s="387"/>
      <c r="M2" s="387"/>
      <c r="N2" s="387"/>
      <c r="O2" s="387"/>
      <c r="P2" s="387"/>
      <c r="Q2" s="387"/>
      <c r="R2" s="387"/>
      <c r="U2" s="5"/>
      <c r="V2" s="5"/>
      <c r="W2" s="5"/>
      <c r="X2" s="5"/>
      <c r="Y2" s="5"/>
      <c r="Z2" s="5"/>
      <c r="AA2" s="5"/>
      <c r="AB2" s="5"/>
      <c r="AC2" s="5"/>
      <c r="AD2" s="5"/>
      <c r="AE2" s="5"/>
      <c r="AF2" s="5"/>
      <c r="AG2" s="5"/>
      <c r="AH2" s="5"/>
      <c r="AI2" s="5"/>
      <c r="AJ2" s="5"/>
      <c r="AK2" s="5"/>
      <c r="AL2" s="5"/>
      <c r="AM2" s="5"/>
      <c r="AN2" s="5"/>
      <c r="AP2" s="7"/>
      <c r="AQ2" s="5"/>
      <c r="AS2" s="7"/>
    </row>
    <row r="3" spans="1:45" ht="5.0999999999999996" customHeight="1" x14ac:dyDescent="0.15">
      <c r="R3" s="387"/>
      <c r="U3" s="5"/>
      <c r="V3" s="5"/>
      <c r="W3" s="5"/>
      <c r="X3" s="5"/>
      <c r="Y3" s="5"/>
      <c r="Z3" s="5"/>
      <c r="AA3" s="5"/>
      <c r="AB3" s="5"/>
      <c r="AC3" s="5"/>
      <c r="AD3" s="5"/>
      <c r="AE3" s="5"/>
      <c r="AF3" s="5"/>
      <c r="AG3" s="5"/>
      <c r="AH3" s="5"/>
      <c r="AI3" s="5"/>
      <c r="AJ3" s="5"/>
      <c r="AK3" s="5"/>
      <c r="AL3" s="5"/>
      <c r="AM3" s="5"/>
      <c r="AN3" s="5"/>
      <c r="AP3" s="7"/>
      <c r="AQ3" s="5"/>
      <c r="AS3" s="7"/>
    </row>
    <row r="4" spans="1:45" ht="15" customHeight="1" thickBot="1" x14ac:dyDescent="0.2">
      <c r="A4" s="502" t="s">
        <v>187</v>
      </c>
      <c r="B4" s="502"/>
      <c r="C4" s="502"/>
      <c r="D4" s="502"/>
      <c r="E4" s="502"/>
      <c r="F4" s="502"/>
      <c r="G4" s="502"/>
      <c r="H4" s="502"/>
      <c r="I4" s="502"/>
      <c r="J4" s="502"/>
      <c r="K4" s="502"/>
      <c r="L4" s="502"/>
      <c r="M4" s="502"/>
      <c r="N4" s="502"/>
      <c r="O4" s="502"/>
      <c r="P4" s="502"/>
      <c r="Q4" s="502"/>
      <c r="R4" s="502"/>
      <c r="U4" s="5" t="s">
        <v>659</v>
      </c>
      <c r="V4" s="5"/>
      <c r="W4" s="5"/>
      <c r="X4" s="5"/>
      <c r="Y4" s="5"/>
      <c r="Z4" s="5"/>
      <c r="AA4" s="5"/>
      <c r="AB4" s="5"/>
      <c r="AC4" s="5"/>
      <c r="AD4" s="5"/>
      <c r="AE4" s="5"/>
      <c r="AF4" s="5"/>
      <c r="AG4" s="5"/>
      <c r="AH4" s="5"/>
      <c r="AI4" s="5"/>
      <c r="AJ4" s="5"/>
      <c r="AK4" s="5"/>
      <c r="AL4" s="5"/>
      <c r="AM4" s="5"/>
      <c r="AO4" s="7"/>
      <c r="AP4" s="5"/>
      <c r="AR4" s="7" t="s">
        <v>188</v>
      </c>
      <c r="AS4" s="5"/>
    </row>
    <row r="5" spans="1:45" ht="15" customHeight="1" thickBot="1" x14ac:dyDescent="0.2">
      <c r="A5" s="502" t="s">
        <v>392</v>
      </c>
      <c r="B5" s="502"/>
      <c r="C5" s="502"/>
      <c r="D5" s="502"/>
      <c r="E5" s="502"/>
      <c r="F5" s="502"/>
      <c r="G5" s="502"/>
      <c r="H5" s="502"/>
      <c r="I5" s="502"/>
      <c r="J5" s="502"/>
      <c r="K5" s="502"/>
      <c r="L5" s="502"/>
      <c r="M5" s="502"/>
      <c r="N5" s="502"/>
      <c r="O5" s="502"/>
      <c r="P5" s="502"/>
      <c r="Q5" s="502"/>
      <c r="R5" s="502"/>
      <c r="S5" s="93"/>
      <c r="T5" s="1131" t="s">
        <v>189</v>
      </c>
      <c r="U5" s="1120"/>
      <c r="V5" s="1120"/>
      <c r="W5" s="1120"/>
      <c r="X5" s="1120"/>
      <c r="Y5" s="1120"/>
      <c r="Z5" s="1120"/>
      <c r="AA5" s="1132"/>
      <c r="AB5" s="1135" t="s">
        <v>190</v>
      </c>
      <c r="AC5" s="846"/>
      <c r="AD5" s="846"/>
      <c r="AE5" s="846"/>
      <c r="AF5" s="846"/>
      <c r="AG5" s="847" t="s">
        <v>191</v>
      </c>
      <c r="AH5" s="847"/>
      <c r="AI5" s="847"/>
      <c r="AJ5" s="847"/>
      <c r="AK5" s="847"/>
      <c r="AL5" s="847"/>
      <c r="AM5" s="847"/>
      <c r="AN5" s="847"/>
      <c r="AO5" s="1139" t="s">
        <v>192</v>
      </c>
      <c r="AP5" s="1139"/>
      <c r="AQ5" s="1139"/>
      <c r="AR5" s="1140"/>
      <c r="AS5" s="5"/>
    </row>
    <row r="6" spans="1:45" ht="15" customHeight="1" x14ac:dyDescent="0.15">
      <c r="A6" s="629" t="s">
        <v>393</v>
      </c>
      <c r="B6" s="629"/>
      <c r="C6" s="629"/>
      <c r="D6" s="629"/>
      <c r="E6" s="629"/>
      <c r="F6" s="629"/>
      <c r="G6" s="629"/>
      <c r="H6" s="629"/>
      <c r="I6" s="629"/>
      <c r="J6" s="629"/>
      <c r="K6" s="629"/>
      <c r="L6" s="629"/>
      <c r="M6" s="629"/>
      <c r="N6" s="629"/>
      <c r="O6" s="629"/>
      <c r="P6" s="629"/>
      <c r="Q6" s="629"/>
      <c r="R6" s="629"/>
      <c r="S6" s="93"/>
      <c r="T6" s="1133"/>
      <c r="U6" s="1134"/>
      <c r="V6" s="1134"/>
      <c r="W6" s="1134"/>
      <c r="X6" s="1134"/>
      <c r="Y6" s="1134"/>
      <c r="Z6" s="1134"/>
      <c r="AA6" s="786"/>
      <c r="AB6" s="1136"/>
      <c r="AC6" s="845"/>
      <c r="AD6" s="845"/>
      <c r="AE6" s="845"/>
      <c r="AF6" s="845"/>
      <c r="AG6" s="835" t="s">
        <v>193</v>
      </c>
      <c r="AH6" s="835"/>
      <c r="AI6" s="835"/>
      <c r="AJ6" s="835"/>
      <c r="AK6" s="835" t="s">
        <v>194</v>
      </c>
      <c r="AL6" s="835"/>
      <c r="AM6" s="835"/>
      <c r="AN6" s="835"/>
      <c r="AO6" s="881" t="s">
        <v>195</v>
      </c>
      <c r="AP6" s="881"/>
      <c r="AQ6" s="881"/>
      <c r="AR6" s="882"/>
      <c r="AS6" s="5"/>
    </row>
    <row r="7" spans="1:45" ht="15" customHeight="1" x14ac:dyDescent="0.15">
      <c r="A7" s="502" t="s">
        <v>694</v>
      </c>
      <c r="B7" s="502"/>
      <c r="C7" s="502"/>
      <c r="D7" s="502"/>
      <c r="E7" s="502"/>
      <c r="F7" s="502"/>
      <c r="G7" s="502"/>
      <c r="H7" s="502"/>
      <c r="I7" s="502"/>
      <c r="J7" s="502"/>
      <c r="K7" s="502"/>
      <c r="L7" s="502"/>
      <c r="M7" s="502"/>
      <c r="N7" s="502"/>
      <c r="O7" s="502"/>
      <c r="P7" s="502"/>
      <c r="Q7" s="502"/>
      <c r="R7" s="502"/>
      <c r="S7" s="93"/>
      <c r="T7" s="468" t="s">
        <v>730</v>
      </c>
      <c r="U7" s="469"/>
      <c r="V7" s="469"/>
      <c r="W7" s="469"/>
      <c r="X7" s="469"/>
      <c r="Y7" s="469"/>
      <c r="Z7" s="469"/>
      <c r="AA7" s="492"/>
      <c r="AB7" s="1141">
        <f>AB8+AB9</f>
        <v>1478075</v>
      </c>
      <c r="AC7" s="1142"/>
      <c r="AD7" s="1142"/>
      <c r="AE7" s="1142"/>
      <c r="AF7" s="1142"/>
      <c r="AG7" s="645">
        <f>SUM(AG8:AJ9)</f>
        <v>29873</v>
      </c>
      <c r="AH7" s="645"/>
      <c r="AI7" s="645"/>
      <c r="AJ7" s="645"/>
      <c r="AK7" s="645">
        <f>SUM(AK8:AN9)</f>
        <v>38125</v>
      </c>
      <c r="AL7" s="645"/>
      <c r="AM7" s="645"/>
      <c r="AN7" s="645"/>
      <c r="AO7" s="1137">
        <f t="shared" ref="AO7:AO20" si="0">AK7/AB7*1000</f>
        <v>25.793684352959087</v>
      </c>
      <c r="AP7" s="1137"/>
      <c r="AQ7" s="1137"/>
      <c r="AR7" s="1138"/>
      <c r="AS7" s="5"/>
    </row>
    <row r="8" spans="1:45" ht="15" customHeight="1" x14ac:dyDescent="0.15">
      <c r="A8" s="502" t="s">
        <v>695</v>
      </c>
      <c r="B8" s="502"/>
      <c r="C8" s="502"/>
      <c r="D8" s="502"/>
      <c r="E8" s="502"/>
      <c r="F8" s="502"/>
      <c r="G8" s="502"/>
      <c r="H8" s="502"/>
      <c r="I8" s="502"/>
      <c r="J8" s="502"/>
      <c r="K8" s="502"/>
      <c r="L8" s="502"/>
      <c r="M8" s="502"/>
      <c r="N8" s="502"/>
      <c r="O8" s="502"/>
      <c r="P8" s="502"/>
      <c r="Q8" s="502"/>
      <c r="R8" s="502"/>
      <c r="S8" s="93"/>
      <c r="T8" s="468" t="s">
        <v>196</v>
      </c>
      <c r="U8" s="469"/>
      <c r="V8" s="469"/>
      <c r="W8" s="469"/>
      <c r="X8" s="469"/>
      <c r="Y8" s="469"/>
      <c r="Z8" s="469"/>
      <c r="AA8" s="492"/>
      <c r="AB8" s="1118">
        <v>336357</v>
      </c>
      <c r="AC8" s="619"/>
      <c r="AD8" s="619"/>
      <c r="AE8" s="619"/>
      <c r="AF8" s="619"/>
      <c r="AG8" s="619">
        <v>4182</v>
      </c>
      <c r="AH8" s="619"/>
      <c r="AI8" s="619"/>
      <c r="AJ8" s="619"/>
      <c r="AK8" s="619">
        <v>5248</v>
      </c>
      <c r="AL8" s="619"/>
      <c r="AM8" s="619"/>
      <c r="AN8" s="619"/>
      <c r="AO8" s="1122">
        <f t="shared" si="0"/>
        <v>15.602469994678273</v>
      </c>
      <c r="AP8" s="1122"/>
      <c r="AQ8" s="1122"/>
      <c r="AR8" s="1123"/>
      <c r="AS8" s="5"/>
    </row>
    <row r="9" spans="1:45" ht="15" customHeight="1" x14ac:dyDescent="0.15">
      <c r="A9" s="502" t="s">
        <v>696</v>
      </c>
      <c r="B9" s="502"/>
      <c r="C9" s="502"/>
      <c r="D9" s="502"/>
      <c r="E9" s="502"/>
      <c r="F9" s="502"/>
      <c r="G9" s="502"/>
      <c r="H9" s="502"/>
      <c r="I9" s="502"/>
      <c r="J9" s="502"/>
      <c r="K9" s="502"/>
      <c r="L9" s="502"/>
      <c r="M9" s="502"/>
      <c r="N9" s="502"/>
      <c r="O9" s="502"/>
      <c r="P9" s="502"/>
      <c r="Q9" s="502"/>
      <c r="R9" s="502"/>
      <c r="S9" s="93"/>
      <c r="T9" s="468" t="s">
        <v>376</v>
      </c>
      <c r="U9" s="469"/>
      <c r="V9" s="469"/>
      <c r="W9" s="469"/>
      <c r="X9" s="469"/>
      <c r="Y9" s="469"/>
      <c r="Z9" s="469"/>
      <c r="AA9" s="492"/>
      <c r="AB9" s="1118">
        <f>SUM(AB10:AF20)</f>
        <v>1141718</v>
      </c>
      <c r="AC9" s="619"/>
      <c r="AD9" s="619"/>
      <c r="AE9" s="619"/>
      <c r="AF9" s="619"/>
      <c r="AG9" s="619">
        <f>SUM(AG10:AJ20)</f>
        <v>25691</v>
      </c>
      <c r="AH9" s="619"/>
      <c r="AI9" s="619"/>
      <c r="AJ9" s="619"/>
      <c r="AK9" s="619">
        <f>SUM(AK10:AN20)</f>
        <v>32877</v>
      </c>
      <c r="AL9" s="619"/>
      <c r="AM9" s="619"/>
      <c r="AN9" s="619"/>
      <c r="AO9" s="1122">
        <f t="shared" si="0"/>
        <v>28.796077490238396</v>
      </c>
      <c r="AP9" s="1122"/>
      <c r="AQ9" s="1122"/>
      <c r="AR9" s="1123"/>
      <c r="AS9" s="5"/>
    </row>
    <row r="10" spans="1:45" ht="15" customHeight="1" x14ac:dyDescent="0.15">
      <c r="A10" s="502" t="s">
        <v>697</v>
      </c>
      <c r="B10" s="502"/>
      <c r="C10" s="502"/>
      <c r="D10" s="502"/>
      <c r="E10" s="502"/>
      <c r="F10" s="502"/>
      <c r="G10" s="502"/>
      <c r="H10" s="502"/>
      <c r="I10" s="502"/>
      <c r="J10" s="502"/>
      <c r="K10" s="502"/>
      <c r="L10" s="502"/>
      <c r="M10" s="502"/>
      <c r="N10" s="502"/>
      <c r="O10" s="502"/>
      <c r="P10" s="502"/>
      <c r="Q10" s="502"/>
      <c r="R10" s="502"/>
      <c r="S10" s="93"/>
      <c r="T10" s="468" t="s">
        <v>197</v>
      </c>
      <c r="U10" s="469"/>
      <c r="V10" s="469"/>
      <c r="W10" s="469"/>
      <c r="X10" s="469"/>
      <c r="Y10" s="469"/>
      <c r="Z10" s="469"/>
      <c r="AA10" s="492"/>
      <c r="AB10" s="1118">
        <v>322074</v>
      </c>
      <c r="AC10" s="619"/>
      <c r="AD10" s="619"/>
      <c r="AE10" s="619"/>
      <c r="AF10" s="619"/>
      <c r="AG10" s="619">
        <v>10207</v>
      </c>
      <c r="AH10" s="619"/>
      <c r="AI10" s="619"/>
      <c r="AJ10" s="619"/>
      <c r="AK10" s="619">
        <v>13089</v>
      </c>
      <c r="AL10" s="619"/>
      <c r="AM10" s="619"/>
      <c r="AN10" s="619"/>
      <c r="AO10" s="1122">
        <f t="shared" si="0"/>
        <v>40.639728757987299</v>
      </c>
      <c r="AP10" s="1122"/>
      <c r="AQ10" s="1122"/>
      <c r="AR10" s="1123"/>
      <c r="AS10" s="5"/>
    </row>
    <row r="11" spans="1:45" ht="15" customHeight="1" x14ac:dyDescent="0.15">
      <c r="A11" s="502" t="s">
        <v>698</v>
      </c>
      <c r="B11" s="502"/>
      <c r="C11" s="502"/>
      <c r="D11" s="502"/>
      <c r="E11" s="502"/>
      <c r="F11" s="502"/>
      <c r="G11" s="502"/>
      <c r="H11" s="502"/>
      <c r="I11" s="502"/>
      <c r="J11" s="502"/>
      <c r="K11" s="502"/>
      <c r="L11" s="502"/>
      <c r="M11" s="502"/>
      <c r="N11" s="502"/>
      <c r="O11" s="502"/>
      <c r="P11" s="502"/>
      <c r="Q11" s="502"/>
      <c r="R11" s="502"/>
      <c r="T11" s="468" t="s">
        <v>397</v>
      </c>
      <c r="U11" s="469"/>
      <c r="V11" s="469"/>
      <c r="W11" s="469"/>
      <c r="X11" s="469"/>
      <c r="Y11" s="469"/>
      <c r="Z11" s="469"/>
      <c r="AA11" s="492"/>
      <c r="AB11" s="1118">
        <v>142533</v>
      </c>
      <c r="AC11" s="619"/>
      <c r="AD11" s="619"/>
      <c r="AE11" s="619"/>
      <c r="AF11" s="619"/>
      <c r="AG11" s="619">
        <v>4194</v>
      </c>
      <c r="AH11" s="619"/>
      <c r="AI11" s="619"/>
      <c r="AJ11" s="619"/>
      <c r="AK11" s="619">
        <v>5316</v>
      </c>
      <c r="AL11" s="619"/>
      <c r="AM11" s="619"/>
      <c r="AN11" s="619"/>
      <c r="AO11" s="1122">
        <f t="shared" si="0"/>
        <v>37.296626044494957</v>
      </c>
      <c r="AP11" s="1122"/>
      <c r="AQ11" s="1122"/>
      <c r="AR11" s="1123"/>
      <c r="AS11" s="5"/>
    </row>
    <row r="12" spans="1:45" ht="15" customHeight="1" x14ac:dyDescent="0.15">
      <c r="A12" s="8" t="s">
        <v>699</v>
      </c>
      <c r="T12" s="468" t="s">
        <v>198</v>
      </c>
      <c r="U12" s="469"/>
      <c r="V12" s="469"/>
      <c r="W12" s="469"/>
      <c r="X12" s="469"/>
      <c r="Y12" s="469"/>
      <c r="Z12" s="469"/>
      <c r="AA12" s="492"/>
      <c r="AB12" s="1118">
        <v>49019</v>
      </c>
      <c r="AC12" s="619"/>
      <c r="AD12" s="619"/>
      <c r="AE12" s="619"/>
      <c r="AF12" s="619"/>
      <c r="AG12" s="619">
        <v>813</v>
      </c>
      <c r="AH12" s="619"/>
      <c r="AI12" s="619"/>
      <c r="AJ12" s="619"/>
      <c r="AK12" s="619">
        <v>1054</v>
      </c>
      <c r="AL12" s="619"/>
      <c r="AM12" s="619"/>
      <c r="AN12" s="619"/>
      <c r="AO12" s="1122">
        <f>AK12/AB12*1000</f>
        <v>21.501866623146128</v>
      </c>
      <c r="AP12" s="1122"/>
      <c r="AQ12" s="1122"/>
      <c r="AR12" s="1123"/>
      <c r="AS12" s="5"/>
    </row>
    <row r="13" spans="1:45" ht="15" customHeight="1" x14ac:dyDescent="0.15">
      <c r="A13" s="502"/>
      <c r="B13" s="502"/>
      <c r="C13" s="502"/>
      <c r="D13" s="502"/>
      <c r="E13" s="502"/>
      <c r="F13" s="502"/>
      <c r="G13" s="502"/>
      <c r="H13" s="502"/>
      <c r="I13" s="502"/>
      <c r="J13" s="502"/>
      <c r="K13" s="502"/>
      <c r="L13" s="502"/>
      <c r="M13" s="502"/>
      <c r="N13" s="502"/>
      <c r="O13" s="502"/>
      <c r="P13" s="502"/>
      <c r="Q13" s="502"/>
      <c r="R13" s="502"/>
      <c r="S13" s="342"/>
      <c r="T13" s="468" t="s">
        <v>199</v>
      </c>
      <c r="U13" s="469"/>
      <c r="V13" s="469"/>
      <c r="W13" s="469"/>
      <c r="X13" s="469"/>
      <c r="Y13" s="469"/>
      <c r="Z13" s="469"/>
      <c r="AA13" s="492"/>
      <c r="AB13" s="1118">
        <v>55043</v>
      </c>
      <c r="AC13" s="619"/>
      <c r="AD13" s="619"/>
      <c r="AE13" s="619"/>
      <c r="AF13" s="619"/>
      <c r="AG13" s="619">
        <v>784</v>
      </c>
      <c r="AH13" s="619"/>
      <c r="AI13" s="619"/>
      <c r="AJ13" s="619"/>
      <c r="AK13" s="619">
        <v>970</v>
      </c>
      <c r="AL13" s="619"/>
      <c r="AM13" s="619"/>
      <c r="AN13" s="619"/>
      <c r="AO13" s="1122">
        <f t="shared" si="0"/>
        <v>17.622585978235197</v>
      </c>
      <c r="AP13" s="1122"/>
      <c r="AQ13" s="1122"/>
      <c r="AR13" s="1123"/>
      <c r="AS13" s="5"/>
    </row>
    <row r="14" spans="1:45" ht="15" customHeight="1" x14ac:dyDescent="0.15">
      <c r="A14" s="5"/>
      <c r="B14" s="5"/>
      <c r="C14" s="5"/>
      <c r="D14" s="5"/>
      <c r="E14" s="5"/>
      <c r="F14" s="5"/>
      <c r="G14" s="5"/>
      <c r="H14" s="5"/>
      <c r="I14" s="5"/>
      <c r="J14" s="5"/>
      <c r="K14" s="5"/>
      <c r="L14" s="5"/>
      <c r="M14" s="5"/>
      <c r="N14" s="5"/>
      <c r="O14" s="5"/>
      <c r="P14" s="5"/>
      <c r="T14" s="468" t="s">
        <v>200</v>
      </c>
      <c r="U14" s="469"/>
      <c r="V14" s="469"/>
      <c r="W14" s="469"/>
      <c r="X14" s="469"/>
      <c r="Y14" s="469"/>
      <c r="Z14" s="469"/>
      <c r="AA14" s="492"/>
      <c r="AB14" s="1118">
        <v>62217</v>
      </c>
      <c r="AC14" s="619"/>
      <c r="AD14" s="619"/>
      <c r="AE14" s="619"/>
      <c r="AF14" s="619"/>
      <c r="AG14" s="619">
        <v>995</v>
      </c>
      <c r="AH14" s="619"/>
      <c r="AI14" s="619"/>
      <c r="AJ14" s="619"/>
      <c r="AK14" s="619">
        <v>1270</v>
      </c>
      <c r="AL14" s="619"/>
      <c r="AM14" s="619"/>
      <c r="AN14" s="619"/>
      <c r="AO14" s="1122">
        <f t="shared" si="0"/>
        <v>20.412427471591368</v>
      </c>
      <c r="AP14" s="1122"/>
      <c r="AQ14" s="1122"/>
      <c r="AR14" s="1123"/>
      <c r="AS14" s="5"/>
    </row>
    <row r="15" spans="1:45" ht="15" customHeight="1" x14ac:dyDescent="0.15">
      <c r="A15" s="5"/>
      <c r="B15" s="5"/>
      <c r="C15" s="5"/>
      <c r="D15" s="5"/>
      <c r="E15" s="5"/>
      <c r="F15" s="5"/>
      <c r="G15" s="5"/>
      <c r="H15" s="5"/>
      <c r="I15" s="5"/>
      <c r="J15" s="5"/>
      <c r="K15" s="5"/>
      <c r="L15" s="5"/>
      <c r="M15" s="5"/>
      <c r="N15" s="5"/>
      <c r="O15" s="5"/>
      <c r="P15" s="5"/>
      <c r="T15" s="468" t="s">
        <v>398</v>
      </c>
      <c r="U15" s="469"/>
      <c r="V15" s="469"/>
      <c r="W15" s="469"/>
      <c r="X15" s="469"/>
      <c r="Y15" s="469"/>
      <c r="Z15" s="469"/>
      <c r="AA15" s="492"/>
      <c r="AB15" s="1118">
        <v>124603</v>
      </c>
      <c r="AC15" s="619"/>
      <c r="AD15" s="619"/>
      <c r="AE15" s="619"/>
      <c r="AF15" s="619"/>
      <c r="AG15" s="619">
        <v>2391</v>
      </c>
      <c r="AH15" s="619"/>
      <c r="AI15" s="619"/>
      <c r="AJ15" s="619"/>
      <c r="AK15" s="619">
        <v>2967</v>
      </c>
      <c r="AL15" s="619"/>
      <c r="AM15" s="619"/>
      <c r="AN15" s="619"/>
      <c r="AO15" s="1122">
        <f t="shared" si="0"/>
        <v>23.811625723297194</v>
      </c>
      <c r="AP15" s="1122"/>
      <c r="AQ15" s="1122"/>
      <c r="AR15" s="1123"/>
      <c r="AS15" s="5"/>
    </row>
    <row r="16" spans="1:45" ht="15" customHeight="1" x14ac:dyDescent="0.15">
      <c r="A16" s="5"/>
      <c r="B16" s="5"/>
      <c r="C16" s="5"/>
      <c r="D16" s="5"/>
      <c r="E16" s="5"/>
      <c r="F16" s="5"/>
      <c r="G16" s="5"/>
      <c r="H16" s="342"/>
      <c r="I16" s="5"/>
      <c r="J16" s="5"/>
      <c r="K16" s="5"/>
      <c r="L16" s="5"/>
      <c r="M16" s="5"/>
      <c r="N16" s="5"/>
      <c r="O16" s="5"/>
      <c r="P16" s="5"/>
      <c r="T16" s="468" t="s">
        <v>201</v>
      </c>
      <c r="U16" s="469"/>
      <c r="V16" s="469"/>
      <c r="W16" s="469"/>
      <c r="X16" s="469"/>
      <c r="Y16" s="469"/>
      <c r="Z16" s="469"/>
      <c r="AA16" s="492"/>
      <c r="AB16" s="1118">
        <v>99549</v>
      </c>
      <c r="AC16" s="619"/>
      <c r="AD16" s="619"/>
      <c r="AE16" s="619"/>
      <c r="AF16" s="619"/>
      <c r="AG16" s="619">
        <v>2011</v>
      </c>
      <c r="AH16" s="619"/>
      <c r="AI16" s="619"/>
      <c r="AJ16" s="619"/>
      <c r="AK16" s="619">
        <v>2676</v>
      </c>
      <c r="AL16" s="619"/>
      <c r="AM16" s="619"/>
      <c r="AN16" s="619"/>
      <c r="AO16" s="1122">
        <f t="shared" si="0"/>
        <v>26.881234366995148</v>
      </c>
      <c r="AP16" s="1122"/>
      <c r="AQ16" s="1122"/>
      <c r="AR16" s="1123"/>
      <c r="AS16" s="5"/>
    </row>
    <row r="17" spans="1:47" ht="15" customHeight="1" x14ac:dyDescent="0.15">
      <c r="A17" s="5"/>
      <c r="B17" s="5"/>
      <c r="C17" s="5"/>
      <c r="D17" s="5"/>
      <c r="E17" s="5"/>
      <c r="F17" s="5"/>
      <c r="G17" s="5"/>
      <c r="H17" s="5"/>
      <c r="I17" s="5"/>
      <c r="J17" s="5"/>
      <c r="K17" s="5"/>
      <c r="L17" s="5"/>
      <c r="M17" s="5"/>
      <c r="N17" s="5"/>
      <c r="O17" s="5"/>
      <c r="P17" s="5"/>
      <c r="T17" s="468" t="s">
        <v>731</v>
      </c>
      <c r="U17" s="469"/>
      <c r="V17" s="469"/>
      <c r="W17" s="469"/>
      <c r="X17" s="469"/>
      <c r="Y17" s="469"/>
      <c r="Z17" s="469"/>
      <c r="AA17" s="492"/>
      <c r="AB17" s="1118">
        <v>114830</v>
      </c>
      <c r="AC17" s="619"/>
      <c r="AD17" s="619"/>
      <c r="AE17" s="619"/>
      <c r="AF17" s="619"/>
      <c r="AG17" s="619">
        <v>2112</v>
      </c>
      <c r="AH17" s="619"/>
      <c r="AI17" s="619"/>
      <c r="AJ17" s="619"/>
      <c r="AK17" s="619">
        <v>2809</v>
      </c>
      <c r="AL17" s="619"/>
      <c r="AM17" s="619"/>
      <c r="AN17" s="619"/>
      <c r="AO17" s="1122">
        <f t="shared" si="0"/>
        <v>24.462248541321955</v>
      </c>
      <c r="AP17" s="1122"/>
      <c r="AQ17" s="1122"/>
      <c r="AR17" s="1123"/>
      <c r="AS17" s="5"/>
    </row>
    <row r="18" spans="1:47" ht="15" customHeight="1" x14ac:dyDescent="0.15">
      <c r="A18" s="5"/>
      <c r="B18" s="5"/>
      <c r="C18" s="5"/>
      <c r="D18" s="5"/>
      <c r="E18" s="5"/>
      <c r="F18" s="5"/>
      <c r="G18" s="5"/>
      <c r="H18" s="5"/>
      <c r="I18" s="5"/>
      <c r="J18" s="5"/>
      <c r="K18" s="5"/>
      <c r="L18" s="5"/>
      <c r="M18" s="5"/>
      <c r="N18" s="5"/>
      <c r="O18" s="5"/>
      <c r="P18" s="5"/>
      <c r="T18" s="468" t="s">
        <v>202</v>
      </c>
      <c r="U18" s="469"/>
      <c r="V18" s="469"/>
      <c r="W18" s="469"/>
      <c r="X18" s="469"/>
      <c r="Y18" s="469"/>
      <c r="Z18" s="469"/>
      <c r="AA18" s="492"/>
      <c r="AB18" s="1118">
        <v>64561</v>
      </c>
      <c r="AC18" s="619"/>
      <c r="AD18" s="619"/>
      <c r="AE18" s="619"/>
      <c r="AF18" s="619"/>
      <c r="AG18" s="619">
        <v>599</v>
      </c>
      <c r="AH18" s="619"/>
      <c r="AI18" s="619"/>
      <c r="AJ18" s="619"/>
      <c r="AK18" s="619">
        <v>754</v>
      </c>
      <c r="AL18" s="619"/>
      <c r="AM18" s="619"/>
      <c r="AN18" s="619"/>
      <c r="AO18" s="1122">
        <f t="shared" si="0"/>
        <v>11.678877340809466</v>
      </c>
      <c r="AP18" s="1122"/>
      <c r="AQ18" s="1122"/>
      <c r="AR18" s="1123"/>
      <c r="AS18" s="5"/>
    </row>
    <row r="19" spans="1:47" ht="15" customHeight="1" x14ac:dyDescent="0.15">
      <c r="A19" s="5"/>
      <c r="B19" s="5"/>
      <c r="C19" s="5"/>
      <c r="D19" s="5"/>
      <c r="E19" s="5"/>
      <c r="F19" s="5"/>
      <c r="G19" s="5"/>
      <c r="H19" s="5"/>
      <c r="I19" s="5"/>
      <c r="J19" s="5"/>
      <c r="K19" s="5"/>
      <c r="L19" s="5"/>
      <c r="M19" s="5"/>
      <c r="N19" s="5"/>
      <c r="O19" s="5"/>
      <c r="P19" s="5"/>
      <c r="T19" s="468" t="s">
        <v>203</v>
      </c>
      <c r="U19" s="469"/>
      <c r="V19" s="469"/>
      <c r="W19" s="469"/>
      <c r="X19" s="469"/>
      <c r="Y19" s="469"/>
      <c r="Z19" s="469"/>
      <c r="AA19" s="492"/>
      <c r="AB19" s="1118">
        <v>62936</v>
      </c>
      <c r="AC19" s="619"/>
      <c r="AD19" s="619"/>
      <c r="AE19" s="619"/>
      <c r="AF19" s="619"/>
      <c r="AG19" s="619">
        <v>1194</v>
      </c>
      <c r="AH19" s="619"/>
      <c r="AI19" s="619"/>
      <c r="AJ19" s="619"/>
      <c r="AK19" s="619">
        <v>1512</v>
      </c>
      <c r="AL19" s="619"/>
      <c r="AM19" s="619"/>
      <c r="AN19" s="619"/>
      <c r="AO19" s="1122">
        <f t="shared" si="0"/>
        <v>24.024405745519257</v>
      </c>
      <c r="AP19" s="1122"/>
      <c r="AQ19" s="1122"/>
      <c r="AR19" s="1123"/>
      <c r="AS19" s="5"/>
    </row>
    <row r="20" spans="1:47" ht="15" customHeight="1" thickBot="1" x14ac:dyDescent="0.2">
      <c r="A20" s="5"/>
      <c r="B20" s="5"/>
      <c r="C20" s="5"/>
      <c r="D20" s="5"/>
      <c r="E20" s="5"/>
      <c r="F20" s="5"/>
      <c r="G20" s="5"/>
      <c r="H20" s="5"/>
      <c r="I20" s="5"/>
      <c r="J20" s="5"/>
      <c r="K20" s="5"/>
      <c r="L20" s="5"/>
      <c r="M20" s="5"/>
      <c r="N20" s="5"/>
      <c r="O20" s="5"/>
      <c r="P20" s="5"/>
      <c r="T20" s="503" t="s">
        <v>204</v>
      </c>
      <c r="U20" s="1124"/>
      <c r="V20" s="1124"/>
      <c r="W20" s="1124"/>
      <c r="X20" s="1124"/>
      <c r="Y20" s="1124"/>
      <c r="Z20" s="1124"/>
      <c r="AA20" s="1125"/>
      <c r="AB20" s="1126">
        <v>44353</v>
      </c>
      <c r="AC20" s="1127"/>
      <c r="AD20" s="1127"/>
      <c r="AE20" s="1127"/>
      <c r="AF20" s="1127"/>
      <c r="AG20" s="1127">
        <v>391</v>
      </c>
      <c r="AH20" s="1127"/>
      <c r="AI20" s="1127"/>
      <c r="AJ20" s="1127"/>
      <c r="AK20" s="1127">
        <v>460</v>
      </c>
      <c r="AL20" s="1127"/>
      <c r="AM20" s="1127"/>
      <c r="AN20" s="1127"/>
      <c r="AO20" s="1128">
        <f t="shared" si="0"/>
        <v>10.371339030054337</v>
      </c>
      <c r="AP20" s="1128"/>
      <c r="AQ20" s="1128"/>
      <c r="AR20" s="1129"/>
      <c r="AS20" s="5"/>
    </row>
    <row r="21" spans="1:47" ht="15" customHeight="1" x14ac:dyDescent="0.15">
      <c r="A21" s="5"/>
      <c r="B21" s="5"/>
      <c r="C21" s="5"/>
      <c r="D21" s="5"/>
      <c r="E21" s="5"/>
      <c r="F21" s="5"/>
      <c r="G21" s="5"/>
      <c r="H21" s="5"/>
      <c r="I21" s="5"/>
      <c r="J21" s="5"/>
      <c r="K21" s="5"/>
      <c r="L21" s="5"/>
      <c r="M21" s="5"/>
      <c r="N21" s="5"/>
      <c r="O21" s="5"/>
      <c r="P21" s="5"/>
      <c r="Q21" s="5"/>
      <c r="R21" s="5"/>
      <c r="T21" s="93"/>
      <c r="U21" s="342" t="s">
        <v>205</v>
      </c>
      <c r="V21" s="342"/>
      <c r="W21" s="342"/>
      <c r="X21" s="342"/>
      <c r="Y21" s="342"/>
      <c r="Z21" s="342"/>
      <c r="AA21" s="342"/>
      <c r="AB21" s="5"/>
      <c r="AC21" s="5"/>
      <c r="AD21" s="5"/>
      <c r="AE21" s="5"/>
      <c r="AF21" s="5"/>
      <c r="AG21" s="5"/>
      <c r="AH21" s="5"/>
      <c r="AI21" s="5"/>
      <c r="AJ21" s="5"/>
      <c r="AK21" s="5"/>
      <c r="AL21" s="5"/>
      <c r="AO21" s="7"/>
      <c r="AP21" s="5"/>
      <c r="AQ21" s="5"/>
      <c r="AR21" s="7" t="s">
        <v>206</v>
      </c>
      <c r="AS21" s="5"/>
    </row>
    <row r="22" spans="1:47" ht="15" customHeight="1" x14ac:dyDescent="0.15">
      <c r="A22" s="5"/>
      <c r="B22" s="5"/>
      <c r="C22" s="5"/>
      <c r="D22" s="5"/>
      <c r="E22" s="5"/>
      <c r="F22" s="5"/>
      <c r="G22" s="5"/>
      <c r="H22" s="5"/>
      <c r="I22" s="5"/>
      <c r="J22" s="5"/>
      <c r="K22" s="5"/>
      <c r="L22" s="5"/>
      <c r="M22" s="5"/>
      <c r="N22" s="5"/>
      <c r="O22" s="5"/>
      <c r="P22" s="5"/>
      <c r="Q22" s="5"/>
      <c r="R22" s="5"/>
      <c r="T22" s="93"/>
      <c r="U22" s="342"/>
      <c r="V22" s="342"/>
      <c r="W22" s="342"/>
      <c r="X22" s="342"/>
      <c r="Y22" s="342"/>
      <c r="Z22" s="342"/>
      <c r="AA22" s="342"/>
      <c r="AB22" s="5"/>
      <c r="AC22" s="5"/>
      <c r="AD22" s="5"/>
      <c r="AE22" s="5"/>
      <c r="AF22" s="5"/>
      <c r="AG22" s="5"/>
      <c r="AH22" s="5"/>
      <c r="AI22" s="5"/>
      <c r="AJ22" s="5"/>
      <c r="AK22" s="5"/>
      <c r="AL22" s="5"/>
      <c r="AO22" s="7"/>
      <c r="AP22" s="5"/>
      <c r="AQ22" s="5"/>
      <c r="AR22" s="7"/>
      <c r="AS22" s="5"/>
    </row>
    <row r="23" spans="1:47" ht="15" customHeight="1" thickBot="1" x14ac:dyDescent="0.2">
      <c r="A23" s="5" t="s">
        <v>399</v>
      </c>
      <c r="B23" s="5"/>
      <c r="C23" s="5"/>
      <c r="D23" s="5"/>
      <c r="E23" s="5"/>
      <c r="F23" s="5"/>
      <c r="G23" s="5"/>
      <c r="H23" s="5"/>
      <c r="I23" s="5"/>
      <c r="J23" s="5"/>
      <c r="K23" s="5"/>
      <c r="L23" s="5"/>
      <c r="M23" s="5"/>
      <c r="N23" s="5"/>
      <c r="O23" s="5"/>
      <c r="P23" s="5"/>
      <c r="Q23" s="5"/>
      <c r="R23" s="6"/>
      <c r="S23" s="388"/>
      <c r="T23" s="93"/>
      <c r="W23" s="5"/>
      <c r="X23" s="5"/>
      <c r="Y23" s="5"/>
      <c r="Z23" s="5"/>
      <c r="AA23" s="5"/>
      <c r="AB23" s="5"/>
      <c r="AC23" s="5"/>
      <c r="AD23" s="5"/>
      <c r="AE23" s="5"/>
      <c r="AF23" s="5"/>
      <c r="AG23" s="5"/>
      <c r="AH23" s="5"/>
      <c r="AI23" s="5"/>
      <c r="AJ23" s="5"/>
      <c r="AK23" s="5"/>
      <c r="AL23" s="5"/>
      <c r="AM23" s="5"/>
      <c r="AO23" s="327"/>
      <c r="AP23" s="5"/>
      <c r="AQ23" s="5"/>
      <c r="AR23" s="327" t="s">
        <v>188</v>
      </c>
      <c r="AS23" s="5"/>
    </row>
    <row r="24" spans="1:47" ht="20.100000000000001" customHeight="1" thickBot="1" x14ac:dyDescent="0.2">
      <c r="A24" s="809" t="s">
        <v>207</v>
      </c>
      <c r="B24" s="846" t="s">
        <v>208</v>
      </c>
      <c r="C24" s="846"/>
      <c r="D24" s="846" t="s">
        <v>209</v>
      </c>
      <c r="E24" s="846"/>
      <c r="F24" s="846"/>
      <c r="G24" s="846" t="s">
        <v>210</v>
      </c>
      <c r="H24" s="846"/>
      <c r="I24" s="846"/>
      <c r="J24" s="846"/>
      <c r="K24" s="846"/>
      <c r="L24" s="846" t="s">
        <v>211</v>
      </c>
      <c r="M24" s="846"/>
      <c r="N24" s="846"/>
      <c r="O24" s="846" t="s">
        <v>212</v>
      </c>
      <c r="P24" s="846"/>
      <c r="Q24" s="846"/>
      <c r="R24" s="846"/>
      <c r="S24" s="846"/>
      <c r="T24" s="846" t="s">
        <v>213</v>
      </c>
      <c r="U24" s="846"/>
      <c r="V24" s="846"/>
      <c r="W24" s="846"/>
      <c r="X24" s="846"/>
      <c r="Y24" s="846"/>
      <c r="Z24" s="846"/>
      <c r="AA24" s="846"/>
      <c r="AB24" s="846" t="s">
        <v>214</v>
      </c>
      <c r="AC24" s="846"/>
      <c r="AD24" s="846"/>
      <c r="AE24" s="846"/>
      <c r="AF24" s="846" t="s">
        <v>215</v>
      </c>
      <c r="AG24" s="846"/>
      <c r="AH24" s="846"/>
      <c r="AI24" s="846"/>
      <c r="AJ24" s="1119" t="s">
        <v>216</v>
      </c>
      <c r="AK24" s="1120"/>
      <c r="AL24" s="1120"/>
      <c r="AM24" s="1120"/>
      <c r="AN24" s="1121"/>
      <c r="AO24" s="1111" t="s">
        <v>400</v>
      </c>
      <c r="AP24" s="1112"/>
      <c r="AQ24" s="1113"/>
      <c r="AR24" s="1114"/>
      <c r="AS24" s="342"/>
    </row>
    <row r="25" spans="1:47" ht="20.100000000000001" customHeight="1" x14ac:dyDescent="0.15">
      <c r="A25" s="809"/>
      <c r="B25" s="846"/>
      <c r="C25" s="846"/>
      <c r="D25" s="846"/>
      <c r="E25" s="846"/>
      <c r="F25" s="846"/>
      <c r="G25" s="835" t="s">
        <v>217</v>
      </c>
      <c r="H25" s="835"/>
      <c r="I25" s="835"/>
      <c r="J25" s="835" t="s">
        <v>218</v>
      </c>
      <c r="K25" s="835"/>
      <c r="L25" s="846"/>
      <c r="M25" s="846"/>
      <c r="N25" s="846"/>
      <c r="O25" s="835" t="s">
        <v>217</v>
      </c>
      <c r="P25" s="835"/>
      <c r="Q25" s="835"/>
      <c r="R25" s="835" t="s">
        <v>219</v>
      </c>
      <c r="S25" s="835"/>
      <c r="T25" s="1115" t="s">
        <v>422</v>
      </c>
      <c r="U25" s="1115"/>
      <c r="V25" s="1115"/>
      <c r="W25" s="1115" t="s">
        <v>423</v>
      </c>
      <c r="X25" s="1115"/>
      <c r="Y25" s="1115"/>
      <c r="Z25" s="1115"/>
      <c r="AA25" s="1115"/>
      <c r="AB25" s="1115" t="s">
        <v>422</v>
      </c>
      <c r="AC25" s="1115"/>
      <c r="AD25" s="1115" t="s">
        <v>423</v>
      </c>
      <c r="AE25" s="1115"/>
      <c r="AF25" s="1115" t="s">
        <v>422</v>
      </c>
      <c r="AG25" s="1115"/>
      <c r="AH25" s="1115" t="s">
        <v>423</v>
      </c>
      <c r="AI25" s="1115"/>
      <c r="AJ25" s="1115" t="s">
        <v>422</v>
      </c>
      <c r="AK25" s="1115"/>
      <c r="AL25" s="1115" t="s">
        <v>423</v>
      </c>
      <c r="AM25" s="1115"/>
      <c r="AN25" s="1115"/>
      <c r="AO25" s="1115" t="s">
        <v>422</v>
      </c>
      <c r="AP25" s="1115"/>
      <c r="AQ25" s="1116" t="s">
        <v>423</v>
      </c>
      <c r="AR25" s="1117"/>
      <c r="AS25" s="342"/>
    </row>
    <row r="26" spans="1:47" ht="17.100000000000001" customHeight="1" x14ac:dyDescent="0.15">
      <c r="A26" s="389" t="s">
        <v>565</v>
      </c>
      <c r="B26" s="1101">
        <v>113580</v>
      </c>
      <c r="C26" s="1102"/>
      <c r="D26" s="1102">
        <v>113580</v>
      </c>
      <c r="E26" s="1102"/>
      <c r="F26" s="1102"/>
      <c r="G26" s="479">
        <v>1861</v>
      </c>
      <c r="H26" s="479"/>
      <c r="I26" s="479"/>
      <c r="J26" s="1102">
        <v>2518</v>
      </c>
      <c r="K26" s="1102"/>
      <c r="L26" s="1108">
        <v>22.17</v>
      </c>
      <c r="M26" s="1108"/>
      <c r="N26" s="1108"/>
      <c r="O26" s="479">
        <v>1710</v>
      </c>
      <c r="P26" s="479"/>
      <c r="Q26" s="479"/>
      <c r="R26" s="286">
        <v>2239</v>
      </c>
      <c r="S26" s="286"/>
      <c r="T26" s="1104">
        <v>1605</v>
      </c>
      <c r="U26" s="1104"/>
      <c r="V26" s="1104"/>
      <c r="W26" s="1104">
        <v>2195</v>
      </c>
      <c r="X26" s="1104"/>
      <c r="Y26" s="1104"/>
      <c r="Z26" s="1104"/>
      <c r="AA26" s="1104"/>
      <c r="AB26" s="1104">
        <v>119</v>
      </c>
      <c r="AC26" s="1104"/>
      <c r="AD26" s="1104">
        <v>193</v>
      </c>
      <c r="AE26" s="1104"/>
      <c r="AF26" s="1104">
        <v>404</v>
      </c>
      <c r="AG26" s="1104"/>
      <c r="AH26" s="1104">
        <v>408</v>
      </c>
      <c r="AI26" s="1104"/>
      <c r="AJ26" s="1104">
        <v>1471</v>
      </c>
      <c r="AK26" s="1104"/>
      <c r="AL26" s="1104">
        <v>1874</v>
      </c>
      <c r="AM26" s="1104"/>
      <c r="AN26" s="1104"/>
      <c r="AO26" s="1104">
        <v>71</v>
      </c>
      <c r="AP26" s="1104"/>
      <c r="AQ26" s="1104">
        <v>84</v>
      </c>
      <c r="AR26" s="1110"/>
      <c r="AS26" s="390"/>
    </row>
    <row r="27" spans="1:47" ht="17.100000000000001" customHeight="1" x14ac:dyDescent="0.15">
      <c r="A27" s="389">
        <v>28</v>
      </c>
      <c r="B27" s="1101">
        <v>113578</v>
      </c>
      <c r="C27" s="1102"/>
      <c r="D27" s="1102">
        <v>113578</v>
      </c>
      <c r="E27" s="1102"/>
      <c r="F27" s="1102"/>
      <c r="G27" s="479">
        <v>1914</v>
      </c>
      <c r="H27" s="479"/>
      <c r="I27" s="479"/>
      <c r="J27" s="1102">
        <v>2577</v>
      </c>
      <c r="K27" s="1102"/>
      <c r="L27" s="1108">
        <v>22.69</v>
      </c>
      <c r="M27" s="1108"/>
      <c r="N27" s="1108"/>
      <c r="O27" s="479">
        <v>1738</v>
      </c>
      <c r="P27" s="479"/>
      <c r="Q27" s="479"/>
      <c r="R27" s="286">
        <v>2309</v>
      </c>
      <c r="S27" s="286"/>
      <c r="T27" s="1104">
        <v>1679</v>
      </c>
      <c r="U27" s="1104"/>
      <c r="V27" s="1104"/>
      <c r="W27" s="1104">
        <v>2264</v>
      </c>
      <c r="X27" s="1104"/>
      <c r="Y27" s="1104"/>
      <c r="Z27" s="1104"/>
      <c r="AA27" s="1104"/>
      <c r="AB27" s="1104">
        <v>123</v>
      </c>
      <c r="AC27" s="1104"/>
      <c r="AD27" s="1104">
        <v>209</v>
      </c>
      <c r="AE27" s="1104"/>
      <c r="AF27" s="1104">
        <v>431</v>
      </c>
      <c r="AG27" s="1104"/>
      <c r="AH27" s="1104">
        <v>434</v>
      </c>
      <c r="AI27" s="1104"/>
      <c r="AJ27" s="1104">
        <v>1555</v>
      </c>
      <c r="AK27" s="1104"/>
      <c r="AL27" s="1104">
        <v>1889</v>
      </c>
      <c r="AM27" s="1104"/>
      <c r="AN27" s="1104"/>
      <c r="AO27" s="1105">
        <v>66</v>
      </c>
      <c r="AP27" s="1105"/>
      <c r="AQ27" s="1105">
        <v>81</v>
      </c>
      <c r="AR27" s="1107"/>
      <c r="AS27" s="390"/>
    </row>
    <row r="28" spans="1:47" ht="17.100000000000001" customHeight="1" x14ac:dyDescent="0.15">
      <c r="A28" s="389">
        <v>29</v>
      </c>
      <c r="B28" s="1101">
        <v>113447</v>
      </c>
      <c r="C28" s="1102"/>
      <c r="D28" s="1102">
        <v>113447</v>
      </c>
      <c r="E28" s="1102"/>
      <c r="F28" s="1102"/>
      <c r="G28" s="479">
        <v>1970</v>
      </c>
      <c r="H28" s="479"/>
      <c r="I28" s="479"/>
      <c r="J28" s="1102">
        <v>2627</v>
      </c>
      <c r="K28" s="1102"/>
      <c r="L28" s="1108">
        <v>23.16</v>
      </c>
      <c r="M28" s="1108"/>
      <c r="N28" s="1108"/>
      <c r="O28" s="479">
        <v>1760</v>
      </c>
      <c r="P28" s="479"/>
      <c r="Q28" s="479"/>
      <c r="R28" s="286">
        <v>2314</v>
      </c>
      <c r="S28" s="330"/>
      <c r="T28" s="1104">
        <v>1717</v>
      </c>
      <c r="U28" s="1104"/>
      <c r="V28" s="1104"/>
      <c r="W28" s="1104">
        <v>2298</v>
      </c>
      <c r="X28" s="1104"/>
      <c r="Y28" s="1104"/>
      <c r="Z28" s="1104"/>
      <c r="AA28" s="1104"/>
      <c r="AB28" s="1104">
        <v>128</v>
      </c>
      <c r="AC28" s="1104"/>
      <c r="AD28" s="1104">
        <v>212</v>
      </c>
      <c r="AE28" s="1104"/>
      <c r="AF28" s="1104">
        <v>461</v>
      </c>
      <c r="AG28" s="1104"/>
      <c r="AH28" s="1104">
        <v>469</v>
      </c>
      <c r="AI28" s="1104"/>
      <c r="AJ28" s="1104">
        <v>1597</v>
      </c>
      <c r="AK28" s="1104"/>
      <c r="AL28" s="1104">
        <v>1938</v>
      </c>
      <c r="AM28" s="1104"/>
      <c r="AN28" s="1104"/>
      <c r="AO28" s="1105">
        <v>71</v>
      </c>
      <c r="AP28" s="1105"/>
      <c r="AQ28" s="1106">
        <v>87</v>
      </c>
      <c r="AR28" s="1107"/>
      <c r="AS28" s="390"/>
    </row>
    <row r="29" spans="1:47" ht="17.100000000000001" customHeight="1" x14ac:dyDescent="0.15">
      <c r="A29" s="391">
        <v>30</v>
      </c>
      <c r="B29" s="1101">
        <v>114059</v>
      </c>
      <c r="C29" s="1101"/>
      <c r="D29" s="1102">
        <v>114059</v>
      </c>
      <c r="E29" s="1102"/>
      <c r="F29" s="1102"/>
      <c r="G29" s="479">
        <v>2032</v>
      </c>
      <c r="H29" s="479"/>
      <c r="I29" s="479"/>
      <c r="J29" s="1102">
        <v>2717</v>
      </c>
      <c r="K29" s="1102"/>
      <c r="L29" s="1108">
        <v>23.82</v>
      </c>
      <c r="M29" s="1108"/>
      <c r="N29" s="1108"/>
      <c r="O29" s="479">
        <v>1798</v>
      </c>
      <c r="P29" s="479"/>
      <c r="Q29" s="479"/>
      <c r="R29" s="286">
        <v>2374</v>
      </c>
      <c r="S29" s="330"/>
      <c r="T29" s="1104">
        <v>1779</v>
      </c>
      <c r="U29" s="1104"/>
      <c r="V29" s="1104"/>
      <c r="W29" s="1104">
        <v>2377</v>
      </c>
      <c r="X29" s="1104"/>
      <c r="Y29" s="1104"/>
      <c r="Z29" s="1104"/>
      <c r="AA29" s="1104"/>
      <c r="AB29" s="1104">
        <v>124</v>
      </c>
      <c r="AC29" s="1104"/>
      <c r="AD29" s="1104">
        <v>199</v>
      </c>
      <c r="AE29" s="1104"/>
      <c r="AF29" s="1104">
        <v>449</v>
      </c>
      <c r="AG29" s="1104"/>
      <c r="AH29" s="1104">
        <v>457</v>
      </c>
      <c r="AI29" s="1104"/>
      <c r="AJ29" s="1104">
        <v>1601</v>
      </c>
      <c r="AK29" s="1104"/>
      <c r="AL29" s="1104">
        <v>1943</v>
      </c>
      <c r="AM29" s="1104"/>
      <c r="AN29" s="1104"/>
      <c r="AO29" s="1105">
        <v>80</v>
      </c>
      <c r="AP29" s="1105"/>
      <c r="AQ29" s="1106">
        <v>101</v>
      </c>
      <c r="AR29" s="1109"/>
      <c r="AS29" s="390"/>
    </row>
    <row r="30" spans="1:47" s="133" customFormat="1" ht="17.100000000000001" customHeight="1" thickBot="1" x14ac:dyDescent="0.2">
      <c r="A30" s="270" t="s">
        <v>693</v>
      </c>
      <c r="B30" s="1101">
        <v>114830</v>
      </c>
      <c r="C30" s="1101"/>
      <c r="D30" s="1102">
        <v>114830</v>
      </c>
      <c r="E30" s="1102"/>
      <c r="F30" s="1102"/>
      <c r="G30" s="479">
        <v>2112</v>
      </c>
      <c r="H30" s="479"/>
      <c r="I30" s="479"/>
      <c r="J30" s="1102">
        <v>2809</v>
      </c>
      <c r="K30" s="1102"/>
      <c r="L30" s="1103">
        <v>24.46</v>
      </c>
      <c r="M30" s="1103"/>
      <c r="N30" s="1103"/>
      <c r="O30" s="479">
        <v>1830</v>
      </c>
      <c r="P30" s="479"/>
      <c r="Q30" s="479"/>
      <c r="R30" s="286">
        <v>2446</v>
      </c>
      <c r="S30" s="400"/>
      <c r="T30" s="1096">
        <v>1843</v>
      </c>
      <c r="U30" s="1096"/>
      <c r="V30" s="1096"/>
      <c r="W30" s="1096">
        <v>2454</v>
      </c>
      <c r="X30" s="1096"/>
      <c r="Y30" s="1096"/>
      <c r="Z30" s="1096"/>
      <c r="AA30" s="1096"/>
      <c r="AB30" s="1096">
        <v>124</v>
      </c>
      <c r="AC30" s="1096"/>
      <c r="AD30" s="1096">
        <v>212</v>
      </c>
      <c r="AE30" s="1096"/>
      <c r="AF30" s="1096">
        <v>477</v>
      </c>
      <c r="AG30" s="1096"/>
      <c r="AH30" s="1096">
        <v>481</v>
      </c>
      <c r="AI30" s="1096"/>
      <c r="AJ30" s="1096">
        <v>1640</v>
      </c>
      <c r="AK30" s="1096"/>
      <c r="AL30" s="1096">
        <v>1976</v>
      </c>
      <c r="AM30" s="1096"/>
      <c r="AN30" s="1096"/>
      <c r="AO30" s="1097">
        <v>71</v>
      </c>
      <c r="AP30" s="1097"/>
      <c r="AQ30" s="1098">
        <v>88</v>
      </c>
      <c r="AR30" s="1099"/>
      <c r="AS30" s="392"/>
      <c r="AT30" s="8"/>
      <c r="AU30" s="8"/>
    </row>
    <row r="31" spans="1:47" ht="15" customHeight="1" x14ac:dyDescent="0.15">
      <c r="A31" s="5" t="s">
        <v>220</v>
      </c>
      <c r="B31" s="9"/>
      <c r="C31" s="9"/>
      <c r="D31" s="9"/>
      <c r="E31" s="9"/>
      <c r="F31" s="9"/>
      <c r="G31" s="9"/>
      <c r="H31" s="393"/>
      <c r="I31" s="393"/>
      <c r="J31" s="393"/>
      <c r="K31" s="9"/>
      <c r="L31" s="9"/>
      <c r="M31" s="9"/>
      <c r="N31" s="9"/>
      <c r="O31" s="9"/>
      <c r="P31" s="9"/>
      <c r="Q31" s="9"/>
      <c r="R31" s="9"/>
      <c r="S31" s="93"/>
      <c r="T31" s="93"/>
      <c r="U31" s="342"/>
      <c r="V31" s="342"/>
      <c r="AA31" s="5"/>
      <c r="AB31" s="5"/>
      <c r="AC31" s="7"/>
      <c r="AD31" s="5"/>
      <c r="AE31" s="5"/>
      <c r="AF31" s="5"/>
      <c r="AG31" s="5"/>
      <c r="AH31" s="5"/>
      <c r="AJ31" s="5"/>
      <c r="AK31" s="5"/>
      <c r="AN31" s="959" t="s">
        <v>206</v>
      </c>
      <c r="AO31" s="959"/>
      <c r="AP31" s="959"/>
      <c r="AQ31" s="959"/>
      <c r="AR31" s="959"/>
      <c r="AS31" s="93"/>
    </row>
    <row r="32" spans="1:47" ht="9.75" customHeight="1" x14ac:dyDescent="0.15">
      <c r="A32" s="1100"/>
      <c r="B32" s="1100"/>
      <c r="C32" s="1100"/>
      <c r="D32" s="1100"/>
      <c r="E32" s="5"/>
      <c r="F32" s="5"/>
      <c r="G32" s="5"/>
      <c r="H32" s="5"/>
      <c r="I32" s="5"/>
      <c r="J32" s="5"/>
      <c r="K32" s="5"/>
      <c r="L32" s="5"/>
      <c r="M32" s="5"/>
      <c r="N32" s="5"/>
      <c r="O32" s="5"/>
      <c r="P32" s="5"/>
      <c r="Q32" s="5"/>
      <c r="R32" s="5"/>
      <c r="S32" s="93"/>
      <c r="T32" s="93"/>
      <c r="U32" s="5"/>
      <c r="V32" s="5"/>
      <c r="W32" s="5"/>
      <c r="X32" s="5"/>
      <c r="Y32" s="5"/>
      <c r="Z32" s="5"/>
      <c r="AC32" s="5"/>
      <c r="AD32" s="5"/>
      <c r="AE32" s="5"/>
      <c r="AF32" s="5"/>
      <c r="AG32" s="5"/>
      <c r="AH32" s="5"/>
      <c r="AI32" s="5"/>
      <c r="AJ32" s="5"/>
      <c r="AK32" s="5"/>
      <c r="AL32" s="5"/>
      <c r="AM32" s="5"/>
      <c r="AN32" s="5"/>
      <c r="AO32" s="5"/>
      <c r="AP32" s="5"/>
      <c r="AQ32" s="5"/>
      <c r="AR32" s="5"/>
      <c r="AS32" s="5"/>
    </row>
    <row r="33" spans="1:47" ht="9.75" customHeight="1" x14ac:dyDescent="0.15">
      <c r="A33" s="1100"/>
      <c r="B33" s="1100"/>
      <c r="C33" s="1100"/>
      <c r="D33" s="1100"/>
      <c r="E33" s="5"/>
      <c r="F33" s="5"/>
      <c r="G33" s="5"/>
      <c r="H33" s="5"/>
      <c r="I33" s="5"/>
      <c r="J33" s="5"/>
      <c r="K33" s="5"/>
      <c r="L33" s="5"/>
      <c r="M33" s="5"/>
      <c r="N33" s="5"/>
      <c r="O33" s="5"/>
      <c r="P33" s="5"/>
      <c r="Q33" s="5"/>
      <c r="R33" s="5"/>
      <c r="S33" s="93"/>
      <c r="T33" s="93"/>
      <c r="U33" s="5"/>
      <c r="V33" s="5"/>
      <c r="W33" s="5"/>
      <c r="X33" s="5"/>
      <c r="Y33" s="5"/>
      <c r="Z33" s="5"/>
      <c r="AC33" s="5"/>
      <c r="AD33" s="5"/>
      <c r="AE33" s="5"/>
      <c r="AF33" s="5"/>
      <c r="AG33" s="5"/>
      <c r="AH33" s="5"/>
      <c r="AI33" s="5"/>
      <c r="AJ33" s="5"/>
      <c r="AK33" s="5"/>
      <c r="AL33" s="5"/>
      <c r="AM33" s="5"/>
      <c r="AN33" s="5"/>
      <c r="AO33" s="5"/>
      <c r="AP33" s="5"/>
      <c r="AQ33" s="5"/>
      <c r="AR33" s="5"/>
      <c r="AS33" s="5"/>
    </row>
    <row r="34" spans="1:47" ht="9.75" customHeight="1" x14ac:dyDescent="0.15">
      <c r="A34" s="394"/>
      <c r="B34" s="394"/>
      <c r="C34" s="394"/>
      <c r="D34" s="394"/>
      <c r="E34" s="5"/>
      <c r="F34" s="5"/>
      <c r="G34" s="5"/>
      <c r="H34" s="5"/>
      <c r="I34" s="5"/>
      <c r="J34" s="5"/>
      <c r="K34" s="5"/>
      <c r="L34" s="5"/>
      <c r="M34" s="5"/>
      <c r="N34" s="5"/>
      <c r="O34" s="5"/>
      <c r="P34" s="5"/>
      <c r="Q34" s="5"/>
      <c r="R34" s="5"/>
      <c r="S34" s="93"/>
      <c r="T34" s="93"/>
      <c r="U34" s="5"/>
      <c r="V34" s="5"/>
      <c r="W34" s="5"/>
      <c r="X34" s="5"/>
      <c r="Y34" s="5"/>
      <c r="Z34" s="5"/>
      <c r="AC34" s="5"/>
      <c r="AD34" s="5"/>
      <c r="AE34" s="5"/>
      <c r="AF34" s="5"/>
      <c r="AG34" s="5"/>
      <c r="AH34" s="5"/>
      <c r="AI34" s="5"/>
      <c r="AJ34" s="5"/>
      <c r="AK34" s="5"/>
      <c r="AL34" s="5"/>
      <c r="AM34" s="5"/>
      <c r="AN34" s="5"/>
      <c r="AO34" s="5"/>
      <c r="AP34" s="5"/>
      <c r="AQ34" s="5"/>
      <c r="AR34" s="5"/>
      <c r="AS34" s="5"/>
    </row>
    <row r="35" spans="1:47" ht="15" customHeight="1" thickBot="1" x14ac:dyDescent="0.2">
      <c r="A35" s="166" t="s">
        <v>424</v>
      </c>
      <c r="B35" s="166"/>
      <c r="C35" s="166"/>
      <c r="D35" s="166"/>
      <c r="E35" s="166"/>
      <c r="F35" s="166"/>
      <c r="G35" s="166"/>
      <c r="H35" s="166"/>
      <c r="I35" s="166"/>
      <c r="J35" s="166"/>
      <c r="K35" s="166"/>
      <c r="L35" s="166"/>
      <c r="M35" s="166"/>
      <c r="N35" s="166"/>
      <c r="O35" s="166"/>
      <c r="P35" s="166"/>
      <c r="Q35" s="395"/>
      <c r="R35" s="166"/>
      <c r="S35" s="395"/>
      <c r="T35" s="395"/>
      <c r="U35" s="166"/>
      <c r="V35" s="166"/>
      <c r="W35" s="166"/>
      <c r="X35" s="166"/>
      <c r="Y35" s="166"/>
      <c r="Z35" s="166"/>
      <c r="AA35" s="166"/>
      <c r="AB35" s="166"/>
      <c r="AC35" s="166"/>
      <c r="AD35" s="166"/>
      <c r="AE35" s="166"/>
      <c r="AF35" s="166"/>
      <c r="AG35" s="166"/>
      <c r="AH35" s="166"/>
      <c r="AI35" s="166"/>
      <c r="AJ35" s="166"/>
      <c r="AK35" s="166"/>
      <c r="AL35" s="166"/>
      <c r="AM35" s="166"/>
      <c r="AN35" s="395"/>
      <c r="AO35" s="396"/>
      <c r="AP35" s="166"/>
      <c r="AQ35" s="166"/>
      <c r="AR35" s="396" t="s">
        <v>157</v>
      </c>
      <c r="AS35" s="5"/>
    </row>
    <row r="36" spans="1:47" s="46" customFormat="1" ht="17.100000000000001" customHeight="1" x14ac:dyDescent="0.15">
      <c r="A36" s="1072" t="s">
        <v>401</v>
      </c>
      <c r="B36" s="1073"/>
      <c r="C36" s="1092" t="s">
        <v>407</v>
      </c>
      <c r="D36" s="1093"/>
      <c r="E36" s="1093"/>
      <c r="F36" s="1094"/>
      <c r="G36" s="1079" t="s">
        <v>402</v>
      </c>
      <c r="H36" s="1080"/>
      <c r="I36" s="1080"/>
      <c r="J36" s="1080"/>
      <c r="K36" s="1080"/>
      <c r="L36" s="1081"/>
      <c r="M36" s="1079" t="s">
        <v>409</v>
      </c>
      <c r="N36" s="1080"/>
      <c r="O36" s="1080"/>
      <c r="P36" s="1080"/>
      <c r="Q36" s="1080"/>
      <c r="R36" s="1080"/>
      <c r="S36" s="1081"/>
      <c r="T36" s="1079" t="s">
        <v>403</v>
      </c>
      <c r="U36" s="1080"/>
      <c r="V36" s="1080"/>
      <c r="W36" s="1080"/>
      <c r="X36" s="1080"/>
      <c r="Y36" s="1080"/>
      <c r="Z36" s="1080"/>
      <c r="AA36" s="1080"/>
      <c r="AB36" s="1081"/>
      <c r="AC36" s="1079" t="s">
        <v>404</v>
      </c>
      <c r="AD36" s="1080"/>
      <c r="AE36" s="1080"/>
      <c r="AF36" s="1080"/>
      <c r="AG36" s="1081"/>
      <c r="AH36" s="1079" t="s">
        <v>410</v>
      </c>
      <c r="AI36" s="1080"/>
      <c r="AJ36" s="1080"/>
      <c r="AK36" s="1080"/>
      <c r="AL36" s="1081"/>
      <c r="AM36" s="1079" t="s">
        <v>405</v>
      </c>
      <c r="AN36" s="1080"/>
      <c r="AO36" s="1080"/>
      <c r="AP36" s="1080"/>
      <c r="AQ36" s="1080"/>
      <c r="AR36" s="1082"/>
      <c r="AS36" s="93"/>
      <c r="AT36" s="93"/>
      <c r="AU36" s="93"/>
    </row>
    <row r="37" spans="1:47" s="46" customFormat="1" ht="17.100000000000001" customHeight="1" x14ac:dyDescent="0.15">
      <c r="A37" s="1074"/>
      <c r="B37" s="1075"/>
      <c r="C37" s="397" t="s">
        <v>408</v>
      </c>
      <c r="D37" s="1083" t="s">
        <v>426</v>
      </c>
      <c r="E37" s="1084"/>
      <c r="F37" s="1085"/>
      <c r="G37" s="1086" t="s">
        <v>408</v>
      </c>
      <c r="H37" s="1087"/>
      <c r="I37" s="1086" t="s">
        <v>406</v>
      </c>
      <c r="J37" s="1088"/>
      <c r="K37" s="1088"/>
      <c r="L37" s="1087"/>
      <c r="M37" s="1086" t="s">
        <v>408</v>
      </c>
      <c r="N37" s="1088"/>
      <c r="O37" s="1087"/>
      <c r="P37" s="1086" t="s">
        <v>406</v>
      </c>
      <c r="Q37" s="1088"/>
      <c r="R37" s="1088"/>
      <c r="S37" s="1087"/>
      <c r="T37" s="1086" t="s">
        <v>425</v>
      </c>
      <c r="U37" s="1088"/>
      <c r="V37" s="1087"/>
      <c r="W37" s="1089" t="s">
        <v>406</v>
      </c>
      <c r="X37" s="1090"/>
      <c r="Y37" s="1090"/>
      <c r="Z37" s="1090"/>
      <c r="AA37" s="1090"/>
      <c r="AB37" s="1091"/>
      <c r="AC37" s="1086" t="s">
        <v>408</v>
      </c>
      <c r="AD37" s="1087"/>
      <c r="AE37" s="1086" t="s">
        <v>406</v>
      </c>
      <c r="AF37" s="1088"/>
      <c r="AG37" s="1087"/>
      <c r="AH37" s="1086" t="s">
        <v>427</v>
      </c>
      <c r="AI37" s="1087"/>
      <c r="AJ37" s="1086" t="s">
        <v>406</v>
      </c>
      <c r="AK37" s="1088"/>
      <c r="AL37" s="1087"/>
      <c r="AM37" s="1086" t="s">
        <v>408</v>
      </c>
      <c r="AN37" s="1087"/>
      <c r="AO37" s="1086" t="s">
        <v>406</v>
      </c>
      <c r="AP37" s="1088"/>
      <c r="AQ37" s="1088"/>
      <c r="AR37" s="1095"/>
      <c r="AS37" s="93"/>
      <c r="AT37" s="93"/>
      <c r="AU37" s="93"/>
    </row>
    <row r="38" spans="1:47" s="46" customFormat="1" ht="17.100000000000001" customHeight="1" x14ac:dyDescent="0.15">
      <c r="A38" s="1076" t="s">
        <v>656</v>
      </c>
      <c r="B38" s="1077"/>
      <c r="C38" s="131">
        <v>97</v>
      </c>
      <c r="D38" s="639">
        <v>23574</v>
      </c>
      <c r="E38" s="1031"/>
      <c r="F38" s="640"/>
      <c r="G38" s="1028">
        <v>24</v>
      </c>
      <c r="H38" s="1030"/>
      <c r="I38" s="1028">
        <v>4618</v>
      </c>
      <c r="J38" s="1029"/>
      <c r="K38" s="1029"/>
      <c r="L38" s="1030"/>
      <c r="M38" s="1028">
        <v>23</v>
      </c>
      <c r="N38" s="1029"/>
      <c r="O38" s="1030"/>
      <c r="P38" s="1028">
        <v>7338</v>
      </c>
      <c r="Q38" s="1029"/>
      <c r="R38" s="1029"/>
      <c r="S38" s="1030"/>
      <c r="T38" s="1028">
        <v>32</v>
      </c>
      <c r="U38" s="1029"/>
      <c r="V38" s="1030"/>
      <c r="W38" s="1028">
        <v>2177</v>
      </c>
      <c r="X38" s="1029"/>
      <c r="Y38" s="1029"/>
      <c r="Z38" s="1029"/>
      <c r="AA38" s="1029"/>
      <c r="AB38" s="1030"/>
      <c r="AC38" s="1028">
        <v>15</v>
      </c>
      <c r="AD38" s="1030"/>
      <c r="AE38" s="1028">
        <v>9341</v>
      </c>
      <c r="AF38" s="1029"/>
      <c r="AG38" s="1030"/>
      <c r="AH38" s="1028">
        <v>0</v>
      </c>
      <c r="AI38" s="1030"/>
      <c r="AJ38" s="1028">
        <v>0</v>
      </c>
      <c r="AK38" s="1029"/>
      <c r="AL38" s="1030"/>
      <c r="AM38" s="1028">
        <v>3</v>
      </c>
      <c r="AN38" s="1030"/>
      <c r="AO38" s="1028">
        <v>100</v>
      </c>
      <c r="AP38" s="1029"/>
      <c r="AQ38" s="1029"/>
      <c r="AR38" s="1037"/>
      <c r="AS38" s="93"/>
      <c r="AT38" s="93"/>
      <c r="AU38" s="93"/>
    </row>
    <row r="39" spans="1:47" s="46" customFormat="1" ht="17.100000000000001" customHeight="1" x14ac:dyDescent="0.15">
      <c r="A39" s="1064">
        <v>28</v>
      </c>
      <c r="B39" s="1065"/>
      <c r="C39" s="131">
        <v>73</v>
      </c>
      <c r="D39" s="639">
        <v>30054</v>
      </c>
      <c r="E39" s="1031"/>
      <c r="F39" s="640"/>
      <c r="G39" s="1070">
        <v>29</v>
      </c>
      <c r="H39" s="1071"/>
      <c r="I39" s="1028">
        <v>5114</v>
      </c>
      <c r="J39" s="1029"/>
      <c r="K39" s="1029"/>
      <c r="L39" s="1030"/>
      <c r="M39" s="1028">
        <v>36</v>
      </c>
      <c r="N39" s="1029"/>
      <c r="O39" s="1030"/>
      <c r="P39" s="1028">
        <v>10723</v>
      </c>
      <c r="Q39" s="1029"/>
      <c r="R39" s="1029"/>
      <c r="S39" s="1030"/>
      <c r="T39" s="1066">
        <v>17</v>
      </c>
      <c r="U39" s="1066"/>
      <c r="V39" s="1066"/>
      <c r="W39" s="1066">
        <v>1299</v>
      </c>
      <c r="X39" s="1066"/>
      <c r="Y39" s="1066"/>
      <c r="Z39" s="1066"/>
      <c r="AA39" s="1066"/>
      <c r="AB39" s="1066"/>
      <c r="AC39" s="1066">
        <v>2</v>
      </c>
      <c r="AD39" s="1066"/>
      <c r="AE39" s="1066">
        <v>2026</v>
      </c>
      <c r="AF39" s="1066"/>
      <c r="AG39" s="1066"/>
      <c r="AH39" s="1066">
        <v>0</v>
      </c>
      <c r="AI39" s="1066"/>
      <c r="AJ39" s="1066">
        <v>0</v>
      </c>
      <c r="AK39" s="1066"/>
      <c r="AL39" s="1066"/>
      <c r="AM39" s="1078">
        <v>5</v>
      </c>
      <c r="AN39" s="1078"/>
      <c r="AO39" s="1066">
        <v>430</v>
      </c>
      <c r="AP39" s="1066"/>
      <c r="AQ39" s="1066"/>
      <c r="AR39" s="1067"/>
      <c r="AS39" s="93"/>
      <c r="AT39" s="93"/>
      <c r="AU39" s="93"/>
    </row>
    <row r="40" spans="1:47" s="46" customFormat="1" ht="17.100000000000001" customHeight="1" x14ac:dyDescent="0.15">
      <c r="A40" s="1068">
        <v>29</v>
      </c>
      <c r="B40" s="1069"/>
      <c r="C40" s="131">
        <v>109</v>
      </c>
      <c r="D40" s="639">
        <v>20590</v>
      </c>
      <c r="E40" s="1031"/>
      <c r="F40" s="640"/>
      <c r="G40" s="1028">
        <v>29</v>
      </c>
      <c r="H40" s="1030"/>
      <c r="I40" s="1028">
        <v>5943</v>
      </c>
      <c r="J40" s="1029"/>
      <c r="K40" s="1029"/>
      <c r="L40" s="1030"/>
      <c r="M40" s="1028">
        <v>41</v>
      </c>
      <c r="N40" s="1029"/>
      <c r="O40" s="1030"/>
      <c r="P40" s="1028">
        <v>9770</v>
      </c>
      <c r="Q40" s="1029"/>
      <c r="R40" s="1029"/>
      <c r="S40" s="1030"/>
      <c r="T40" s="1028">
        <v>34</v>
      </c>
      <c r="U40" s="1029"/>
      <c r="V40" s="1030"/>
      <c r="W40" s="1029">
        <v>2777</v>
      </c>
      <c r="X40" s="1029"/>
      <c r="Y40" s="1029"/>
      <c r="Z40" s="1029"/>
      <c r="AA40" s="1029"/>
      <c r="AB40" s="1029"/>
      <c r="AC40" s="1028">
        <v>4</v>
      </c>
      <c r="AD40" s="1030"/>
      <c r="AE40" s="1029">
        <v>2034</v>
      </c>
      <c r="AF40" s="1029"/>
      <c r="AG40" s="1029"/>
      <c r="AH40" s="1028">
        <v>0</v>
      </c>
      <c r="AI40" s="1030"/>
      <c r="AJ40" s="1029">
        <v>0</v>
      </c>
      <c r="AK40" s="1029"/>
      <c r="AL40" s="1029"/>
      <c r="AM40" s="1028">
        <v>1</v>
      </c>
      <c r="AN40" s="1030"/>
      <c r="AO40" s="1029">
        <v>66</v>
      </c>
      <c r="AP40" s="1029"/>
      <c r="AQ40" s="1029"/>
      <c r="AR40" s="1043"/>
      <c r="AS40" s="93"/>
      <c r="AT40" s="93"/>
      <c r="AU40" s="93"/>
    </row>
    <row r="41" spans="1:47" s="46" customFormat="1" ht="17.100000000000001" customHeight="1" x14ac:dyDescent="0.15">
      <c r="A41" s="1064">
        <v>30</v>
      </c>
      <c r="B41" s="1065"/>
      <c r="C41" s="131">
        <v>67</v>
      </c>
      <c r="D41" s="1031">
        <v>13082</v>
      </c>
      <c r="E41" s="1031"/>
      <c r="F41" s="1031"/>
      <c r="G41" s="1028">
        <v>11</v>
      </c>
      <c r="H41" s="1030"/>
      <c r="I41" s="1029">
        <v>2814</v>
      </c>
      <c r="J41" s="1029"/>
      <c r="K41" s="1029"/>
      <c r="L41" s="1029"/>
      <c r="M41" s="1028">
        <v>20</v>
      </c>
      <c r="N41" s="1029"/>
      <c r="O41" s="1030"/>
      <c r="P41" s="1028">
        <v>6809</v>
      </c>
      <c r="Q41" s="1029"/>
      <c r="R41" s="1029"/>
      <c r="S41" s="1030"/>
      <c r="T41" s="1028">
        <v>32</v>
      </c>
      <c r="U41" s="1029"/>
      <c r="V41" s="1030"/>
      <c r="W41" s="1029">
        <v>2688</v>
      </c>
      <c r="X41" s="1029"/>
      <c r="Y41" s="1029"/>
      <c r="Z41" s="1029"/>
      <c r="AA41" s="1029"/>
      <c r="AB41" s="1029"/>
      <c r="AC41" s="1028">
        <v>4</v>
      </c>
      <c r="AD41" s="1030"/>
      <c r="AE41" s="1029">
        <v>771</v>
      </c>
      <c r="AF41" s="1029"/>
      <c r="AG41" s="1029"/>
      <c r="AH41" s="1028">
        <v>0</v>
      </c>
      <c r="AI41" s="1030"/>
      <c r="AJ41" s="1029">
        <v>0</v>
      </c>
      <c r="AK41" s="1029"/>
      <c r="AL41" s="1029"/>
      <c r="AM41" s="1028">
        <v>0</v>
      </c>
      <c r="AN41" s="1030"/>
      <c r="AO41" s="1029">
        <v>0</v>
      </c>
      <c r="AP41" s="1029"/>
      <c r="AQ41" s="1029"/>
      <c r="AR41" s="1037"/>
      <c r="AS41" s="93"/>
      <c r="AT41" s="93"/>
      <c r="AU41" s="93"/>
    </row>
    <row r="42" spans="1:47" s="46" customFormat="1" ht="17.100000000000001" customHeight="1" thickBot="1" x14ac:dyDescent="0.2">
      <c r="A42" s="1061" t="s">
        <v>657</v>
      </c>
      <c r="B42" s="1062"/>
      <c r="C42" s="401">
        <v>40</v>
      </c>
      <c r="D42" s="1063">
        <v>8964</v>
      </c>
      <c r="E42" s="1063"/>
      <c r="F42" s="1063"/>
      <c r="G42" s="1034">
        <v>2</v>
      </c>
      <c r="H42" s="1036"/>
      <c r="I42" s="1035">
        <v>488</v>
      </c>
      <c r="J42" s="1035"/>
      <c r="K42" s="1035"/>
      <c r="L42" s="1035"/>
      <c r="M42" s="1034">
        <v>16</v>
      </c>
      <c r="N42" s="1035"/>
      <c r="O42" s="1036"/>
      <c r="P42" s="1034">
        <v>2252</v>
      </c>
      <c r="Q42" s="1035"/>
      <c r="R42" s="1035"/>
      <c r="S42" s="1036"/>
      <c r="T42" s="1034">
        <v>19</v>
      </c>
      <c r="U42" s="1035"/>
      <c r="V42" s="1036"/>
      <c r="W42" s="1035">
        <v>2484</v>
      </c>
      <c r="X42" s="1035"/>
      <c r="Y42" s="1035"/>
      <c r="Z42" s="1035"/>
      <c r="AA42" s="1035"/>
      <c r="AB42" s="1035"/>
      <c r="AC42" s="1034">
        <v>3</v>
      </c>
      <c r="AD42" s="1036"/>
      <c r="AE42" s="1035">
        <v>3740</v>
      </c>
      <c r="AF42" s="1035"/>
      <c r="AG42" s="1035"/>
      <c r="AH42" s="1034">
        <v>0</v>
      </c>
      <c r="AI42" s="1036"/>
      <c r="AJ42" s="1035">
        <v>0</v>
      </c>
      <c r="AK42" s="1035"/>
      <c r="AL42" s="1035"/>
      <c r="AM42" s="1034">
        <v>0</v>
      </c>
      <c r="AN42" s="1036"/>
      <c r="AO42" s="1035">
        <v>0</v>
      </c>
      <c r="AP42" s="1035"/>
      <c r="AQ42" s="1035"/>
      <c r="AR42" s="1045"/>
      <c r="AS42" s="93"/>
      <c r="AT42" s="93"/>
      <c r="AU42" s="93"/>
    </row>
    <row r="43" spans="1:47" ht="15" customHeight="1" x14ac:dyDescent="0.15">
      <c r="A43" s="5" t="s">
        <v>222</v>
      </c>
      <c r="B43" s="5"/>
      <c r="C43" s="5"/>
      <c r="D43" s="5"/>
      <c r="E43" s="5"/>
      <c r="F43" s="5"/>
      <c r="G43" s="5"/>
      <c r="H43" s="5"/>
      <c r="I43" s="5"/>
      <c r="J43" s="5"/>
      <c r="K43" s="5"/>
      <c r="L43" s="5"/>
      <c r="M43" s="5"/>
      <c r="N43" s="5"/>
      <c r="O43" s="5"/>
      <c r="P43" s="5"/>
      <c r="Q43" s="93"/>
      <c r="R43" s="342"/>
      <c r="S43" s="93"/>
      <c r="T43" s="93"/>
      <c r="U43" s="342"/>
      <c r="V43" s="342"/>
      <c r="W43" s="5"/>
      <c r="X43" s="5"/>
      <c r="Y43" s="5"/>
      <c r="Z43" s="5"/>
      <c r="AA43" s="5"/>
      <c r="AB43" s="5"/>
      <c r="AC43" s="5"/>
      <c r="AD43" s="5"/>
      <c r="AE43" s="5"/>
      <c r="AF43" s="5"/>
      <c r="AG43" s="5"/>
      <c r="AH43" s="5"/>
      <c r="AI43" s="5"/>
      <c r="AJ43" s="5"/>
      <c r="AK43" s="5"/>
      <c r="AL43" s="5"/>
      <c r="AM43" s="5"/>
      <c r="AO43" s="7"/>
      <c r="AP43" s="5"/>
      <c r="AQ43" s="5"/>
      <c r="AR43" s="7" t="s">
        <v>223</v>
      </c>
      <c r="AS43" s="5"/>
    </row>
    <row r="44" spans="1:47" ht="15" customHeight="1" x14ac:dyDescent="0.15">
      <c r="A44" s="5" t="s">
        <v>428</v>
      </c>
      <c r="B44" s="5"/>
      <c r="C44" s="5"/>
      <c r="D44" s="5"/>
      <c r="E44" s="5"/>
      <c r="F44" s="5"/>
      <c r="G44" s="5"/>
      <c r="H44" s="5"/>
      <c r="I44" s="5"/>
      <c r="J44" s="5"/>
      <c r="K44" s="5"/>
      <c r="L44" s="5"/>
      <c r="M44" s="5"/>
      <c r="N44" s="5"/>
      <c r="O44" s="5"/>
      <c r="P44" s="5"/>
      <c r="Q44" s="5"/>
      <c r="R44" s="5"/>
      <c r="S44" s="93"/>
      <c r="T44" s="93"/>
      <c r="U44" s="5"/>
      <c r="V44" s="5"/>
      <c r="W44" s="5"/>
      <c r="X44" s="5"/>
      <c r="Y44" s="5"/>
      <c r="Z44" s="5"/>
      <c r="AC44" s="5"/>
      <c r="AD44" s="5"/>
      <c r="AE44" s="5"/>
      <c r="AF44" s="5"/>
      <c r="AG44" s="5"/>
      <c r="AH44" s="5"/>
      <c r="AI44" s="5"/>
      <c r="AJ44" s="5"/>
      <c r="AK44" s="5"/>
      <c r="AL44" s="5"/>
      <c r="AM44" s="5"/>
      <c r="AN44" s="5"/>
      <c r="AO44" s="5"/>
      <c r="AP44" s="5"/>
      <c r="AQ44" s="5"/>
      <c r="AR44" s="5"/>
      <c r="AS44" s="5"/>
    </row>
    <row r="45" spans="1:47" ht="9.75" customHeight="1" x14ac:dyDescent="0.15">
      <c r="A45" s="5"/>
      <c r="B45" s="5"/>
      <c r="C45" s="5"/>
      <c r="D45" s="5"/>
      <c r="E45" s="5"/>
      <c r="F45" s="5"/>
      <c r="G45" s="5"/>
      <c r="H45" s="5"/>
      <c r="I45" s="5"/>
      <c r="J45" s="5"/>
      <c r="K45" s="5"/>
      <c r="L45" s="5"/>
      <c r="M45" s="5"/>
      <c r="N45" s="5"/>
      <c r="O45" s="5"/>
      <c r="P45" s="5"/>
      <c r="Q45" s="5"/>
      <c r="R45" s="5"/>
      <c r="S45" s="93"/>
      <c r="T45" s="93"/>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47" ht="15" customHeight="1" thickBot="1" x14ac:dyDescent="0.2">
      <c r="A46" s="5" t="s">
        <v>468</v>
      </c>
      <c r="B46" s="5"/>
      <c r="C46" s="5"/>
      <c r="D46" s="5"/>
      <c r="E46" s="5"/>
      <c r="F46" s="5"/>
      <c r="G46" s="5"/>
      <c r="H46" s="5"/>
      <c r="I46" s="5"/>
      <c r="J46" s="5"/>
      <c r="K46" s="5"/>
      <c r="L46" s="5"/>
      <c r="M46" s="5"/>
      <c r="N46" s="5"/>
      <c r="O46" s="398"/>
      <c r="P46" s="398"/>
      <c r="Q46" s="398"/>
      <c r="R46" s="398"/>
      <c r="S46" s="399"/>
      <c r="T46" s="93"/>
      <c r="U46" s="342"/>
      <c r="V46" s="342"/>
      <c r="W46" s="5"/>
      <c r="X46" s="5"/>
      <c r="Y46" s="5"/>
      <c r="Z46" s="5"/>
      <c r="AA46" s="5"/>
      <c r="AB46" s="5"/>
      <c r="AC46" s="5"/>
      <c r="AD46" s="5"/>
      <c r="AE46" s="5"/>
      <c r="AF46" s="5"/>
      <c r="AG46" s="5"/>
      <c r="AH46" s="5"/>
      <c r="AI46" s="5"/>
      <c r="AJ46" s="5"/>
      <c r="AL46" s="5"/>
      <c r="AM46" s="5"/>
      <c r="AO46" s="7"/>
      <c r="AP46" s="5"/>
      <c r="AQ46" s="5"/>
      <c r="AR46" s="7" t="s">
        <v>224</v>
      </c>
      <c r="AS46" s="327"/>
    </row>
    <row r="47" spans="1:47" ht="20.100000000000001" customHeight="1" x14ac:dyDescent="0.15">
      <c r="A47" s="1058" t="s">
        <v>225</v>
      </c>
      <c r="B47" s="1059"/>
      <c r="C47" s="523"/>
      <c r="D47" s="521" t="s">
        <v>226</v>
      </c>
      <c r="E47" s="521"/>
      <c r="F47" s="521"/>
      <c r="G47" s="521"/>
      <c r="H47" s="521"/>
      <c r="I47" s="521" t="s">
        <v>227</v>
      </c>
      <c r="J47" s="521"/>
      <c r="K47" s="521"/>
      <c r="L47" s="521"/>
      <c r="M47" s="521"/>
      <c r="N47" s="524"/>
      <c r="O47" s="1060" t="s">
        <v>228</v>
      </c>
      <c r="P47" s="837"/>
      <c r="Q47" s="837"/>
      <c r="R47" s="837"/>
      <c r="S47" s="838"/>
      <c r="T47" s="846" t="s">
        <v>229</v>
      </c>
      <c r="U47" s="846"/>
      <c r="V47" s="846"/>
      <c r="W47" s="846"/>
      <c r="X47" s="846"/>
      <c r="Y47" s="846" t="s">
        <v>230</v>
      </c>
      <c r="Z47" s="846"/>
      <c r="AA47" s="846"/>
      <c r="AB47" s="846"/>
      <c r="AC47" s="846"/>
      <c r="AD47" s="846"/>
      <c r="AE47" s="846" t="s">
        <v>231</v>
      </c>
      <c r="AF47" s="846"/>
      <c r="AG47" s="846"/>
      <c r="AH47" s="846"/>
      <c r="AI47" s="846" t="s">
        <v>232</v>
      </c>
      <c r="AJ47" s="846"/>
      <c r="AK47" s="846"/>
      <c r="AL47" s="846"/>
      <c r="AM47" s="846"/>
      <c r="AN47" s="1039" t="s">
        <v>233</v>
      </c>
      <c r="AO47" s="1039"/>
      <c r="AP47" s="1039"/>
      <c r="AQ47" s="1039"/>
      <c r="AR47" s="1040"/>
      <c r="AS47" s="342"/>
    </row>
    <row r="48" spans="1:47" ht="17.100000000000001" customHeight="1" x14ac:dyDescent="0.15">
      <c r="A48" s="1054" t="s">
        <v>658</v>
      </c>
      <c r="B48" s="1055"/>
      <c r="C48" s="1056"/>
      <c r="D48" s="1057"/>
      <c r="E48" s="589"/>
      <c r="F48" s="589">
        <f>SUM(L48,Q48,V48,AC48,AG48,AK48,AP48)</f>
        <v>45644</v>
      </c>
      <c r="G48" s="589"/>
      <c r="H48" s="589"/>
      <c r="I48" s="589"/>
      <c r="J48" s="589"/>
      <c r="K48" s="589"/>
      <c r="L48" s="471">
        <v>12806</v>
      </c>
      <c r="M48" s="471"/>
      <c r="N48" s="471"/>
      <c r="O48" s="471"/>
      <c r="P48" s="471"/>
      <c r="Q48" s="471">
        <v>11423</v>
      </c>
      <c r="R48" s="471"/>
      <c r="S48" s="471"/>
      <c r="T48" s="1053"/>
      <c r="U48" s="1053"/>
      <c r="V48" s="1038">
        <v>3179</v>
      </c>
      <c r="W48" s="1038"/>
      <c r="X48" s="1038"/>
      <c r="Y48" s="1038"/>
      <c r="Z48" s="1038"/>
      <c r="AA48" s="1038"/>
      <c r="AB48" s="1038"/>
      <c r="AC48" s="471">
        <v>7655</v>
      </c>
      <c r="AD48" s="471"/>
      <c r="AE48" s="471"/>
      <c r="AF48" s="471"/>
      <c r="AG48" s="471">
        <v>8452</v>
      </c>
      <c r="AH48" s="471"/>
      <c r="AI48" s="471"/>
      <c r="AJ48" s="471"/>
      <c r="AK48" s="471">
        <v>1629</v>
      </c>
      <c r="AL48" s="471"/>
      <c r="AM48" s="471"/>
      <c r="AN48" s="1041"/>
      <c r="AO48" s="1041"/>
      <c r="AP48" s="1041">
        <v>500</v>
      </c>
      <c r="AQ48" s="1041"/>
      <c r="AR48" s="1042"/>
      <c r="AS48" s="230"/>
    </row>
    <row r="49" spans="1:47" ht="17.100000000000001" customHeight="1" x14ac:dyDescent="0.15">
      <c r="A49" s="1046">
        <v>29</v>
      </c>
      <c r="B49" s="1047"/>
      <c r="C49" s="1048"/>
      <c r="D49" s="1049"/>
      <c r="E49" s="471"/>
      <c r="F49" s="471">
        <f>SUM(L49,Q49,V49,AC49,AG49,AK49,AP49)</f>
        <v>44995</v>
      </c>
      <c r="G49" s="471"/>
      <c r="H49" s="471"/>
      <c r="I49" s="471"/>
      <c r="J49" s="471"/>
      <c r="K49" s="471"/>
      <c r="L49" s="471">
        <v>13201</v>
      </c>
      <c r="M49" s="471"/>
      <c r="N49" s="471"/>
      <c r="O49" s="471"/>
      <c r="P49" s="471"/>
      <c r="Q49" s="471">
        <v>10042</v>
      </c>
      <c r="R49" s="471"/>
      <c r="S49" s="471"/>
      <c r="T49" s="1053"/>
      <c r="U49" s="1053"/>
      <c r="V49" s="1038">
        <v>3182</v>
      </c>
      <c r="W49" s="1038"/>
      <c r="X49" s="1038"/>
      <c r="Y49" s="1038"/>
      <c r="Z49" s="1038"/>
      <c r="AA49" s="1038"/>
      <c r="AB49" s="1038"/>
      <c r="AC49" s="471">
        <v>8169</v>
      </c>
      <c r="AD49" s="471"/>
      <c r="AE49" s="471"/>
      <c r="AF49" s="471"/>
      <c r="AG49" s="471">
        <v>8465</v>
      </c>
      <c r="AH49" s="471"/>
      <c r="AI49" s="471"/>
      <c r="AJ49" s="471"/>
      <c r="AK49" s="471">
        <v>1595</v>
      </c>
      <c r="AL49" s="471"/>
      <c r="AM49" s="471"/>
      <c r="AN49" s="1029"/>
      <c r="AO49" s="1029"/>
      <c r="AP49" s="1029">
        <v>341</v>
      </c>
      <c r="AQ49" s="1029"/>
      <c r="AR49" s="1043"/>
      <c r="AS49" s="230"/>
    </row>
    <row r="50" spans="1:47" s="46" customFormat="1" ht="17.100000000000001" customHeight="1" x14ac:dyDescent="0.15">
      <c r="A50" s="1046">
        <v>30</v>
      </c>
      <c r="B50" s="1047"/>
      <c r="C50" s="1048"/>
      <c r="D50" s="1049"/>
      <c r="E50" s="1049"/>
      <c r="F50" s="471">
        <f>SUM(L50,Q50,V50,AC50,AG50,AK50,AP50)</f>
        <v>38878</v>
      </c>
      <c r="G50" s="471"/>
      <c r="H50" s="471"/>
      <c r="I50" s="471"/>
      <c r="J50" s="471"/>
      <c r="K50" s="471"/>
      <c r="L50" s="471">
        <v>10963</v>
      </c>
      <c r="M50" s="471"/>
      <c r="N50" s="471"/>
      <c r="O50" s="471"/>
      <c r="P50" s="471"/>
      <c r="Q50" s="471">
        <v>10257</v>
      </c>
      <c r="R50" s="471"/>
      <c r="S50" s="471"/>
      <c r="T50" s="1053"/>
      <c r="U50" s="1053"/>
      <c r="V50" s="1038">
        <v>3517</v>
      </c>
      <c r="W50" s="1038"/>
      <c r="X50" s="1038"/>
      <c r="Y50" s="1038"/>
      <c r="Z50" s="1038"/>
      <c r="AA50" s="1038"/>
      <c r="AB50" s="1038"/>
      <c r="AC50" s="471">
        <v>7038</v>
      </c>
      <c r="AD50" s="471"/>
      <c r="AE50" s="471"/>
      <c r="AF50" s="471"/>
      <c r="AG50" s="471">
        <v>5832</v>
      </c>
      <c r="AH50" s="471"/>
      <c r="AI50" s="471"/>
      <c r="AJ50" s="471"/>
      <c r="AK50" s="471">
        <v>920</v>
      </c>
      <c r="AL50" s="471"/>
      <c r="AM50" s="471"/>
      <c r="AN50" s="1029"/>
      <c r="AO50" s="1029"/>
      <c r="AP50" s="1029">
        <v>351</v>
      </c>
      <c r="AQ50" s="1029"/>
      <c r="AR50" s="1037"/>
      <c r="AS50" s="230"/>
      <c r="AT50" s="93"/>
      <c r="AU50" s="93"/>
    </row>
    <row r="51" spans="1:47" s="46" customFormat="1" ht="17.100000000000001" customHeight="1" thickBot="1" x14ac:dyDescent="0.2">
      <c r="A51" s="1050" t="s">
        <v>657</v>
      </c>
      <c r="B51" s="1051"/>
      <c r="C51" s="1051"/>
      <c r="D51" s="1052"/>
      <c r="E51" s="1052"/>
      <c r="F51" s="539">
        <f>SUM(L51,Q51,V51,AC51,AG51,AK51,AP51)</f>
        <v>35698</v>
      </c>
      <c r="G51" s="539"/>
      <c r="H51" s="539"/>
      <c r="I51" s="539"/>
      <c r="J51" s="539"/>
      <c r="K51" s="539"/>
      <c r="L51" s="539">
        <v>9126</v>
      </c>
      <c r="M51" s="539"/>
      <c r="N51" s="539"/>
      <c r="O51" s="539"/>
      <c r="P51" s="539"/>
      <c r="Q51" s="539">
        <v>10551</v>
      </c>
      <c r="R51" s="539"/>
      <c r="S51" s="539"/>
      <c r="T51" s="1032"/>
      <c r="U51" s="1032"/>
      <c r="V51" s="1033">
        <v>3313</v>
      </c>
      <c r="W51" s="1033"/>
      <c r="X51" s="1033"/>
      <c r="Y51" s="1033"/>
      <c r="Z51" s="1033"/>
      <c r="AA51" s="1033"/>
      <c r="AB51" s="1033"/>
      <c r="AC51" s="539">
        <v>6747</v>
      </c>
      <c r="AD51" s="539"/>
      <c r="AE51" s="539"/>
      <c r="AF51" s="539"/>
      <c r="AG51" s="539">
        <v>4530</v>
      </c>
      <c r="AH51" s="539"/>
      <c r="AI51" s="539"/>
      <c r="AJ51" s="539"/>
      <c r="AK51" s="539">
        <v>984</v>
      </c>
      <c r="AL51" s="539"/>
      <c r="AM51" s="539"/>
      <c r="AN51" s="1044"/>
      <c r="AO51" s="1044"/>
      <c r="AP51" s="1044">
        <v>447</v>
      </c>
      <c r="AQ51" s="1044"/>
      <c r="AR51" s="1045"/>
      <c r="AS51" s="230"/>
      <c r="AT51" s="93"/>
      <c r="AU51" s="93"/>
    </row>
    <row r="52" spans="1:47" ht="15" customHeight="1" x14ac:dyDescent="0.15">
      <c r="A52" s="302"/>
      <c r="B52" s="10"/>
      <c r="C52" s="10"/>
      <c r="D52" s="10"/>
      <c r="E52" s="10"/>
      <c r="F52" s="10"/>
      <c r="G52" s="10"/>
      <c r="H52" s="10"/>
      <c r="I52" s="10"/>
      <c r="J52" s="10"/>
      <c r="K52" s="10"/>
      <c r="L52" s="10"/>
      <c r="M52" s="10"/>
      <c r="N52" s="10"/>
      <c r="O52" s="10"/>
      <c r="P52" s="10"/>
      <c r="Q52" s="10"/>
      <c r="R52" s="10"/>
      <c r="S52" s="393"/>
      <c r="T52" s="93"/>
      <c r="U52" s="93"/>
      <c r="V52" s="93"/>
      <c r="W52" s="93"/>
      <c r="X52" s="93"/>
      <c r="Y52" s="93"/>
      <c r="Z52" s="93"/>
      <c r="AA52" s="10"/>
      <c r="AB52" s="10"/>
      <c r="AC52" s="93"/>
      <c r="AD52" s="10"/>
      <c r="AE52" s="93"/>
      <c r="AF52" s="93"/>
      <c r="AG52" s="10"/>
      <c r="AH52" s="93"/>
      <c r="AI52" s="93"/>
      <c r="AJ52" s="93"/>
      <c r="AK52" s="93"/>
      <c r="AL52" s="10"/>
      <c r="AM52" s="10"/>
      <c r="AN52" s="93"/>
      <c r="AO52" s="3"/>
      <c r="AP52" s="10"/>
      <c r="AQ52" s="10"/>
      <c r="AR52" s="3" t="s">
        <v>533</v>
      </c>
      <c r="AS52" s="3"/>
    </row>
    <row r="53" spans="1:47" ht="15.95" customHeight="1" x14ac:dyDescent="0.15">
      <c r="A53" s="5"/>
      <c r="B53" s="5"/>
      <c r="C53" s="5"/>
      <c r="D53" s="342"/>
      <c r="E53" s="342"/>
      <c r="F53" s="5"/>
      <c r="G53" s="5"/>
      <c r="H53" s="5"/>
      <c r="I53" s="5"/>
      <c r="J53" s="5"/>
      <c r="K53" s="5"/>
      <c r="L53" s="5"/>
      <c r="M53" s="5"/>
      <c r="N53" s="5"/>
      <c r="O53" s="5"/>
      <c r="P53" s="5"/>
      <c r="Q53" s="7"/>
      <c r="R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7" ht="15.95" customHeight="1" x14ac:dyDescent="0.15">
      <c r="A54" s="5"/>
      <c r="B54" s="5"/>
      <c r="C54" s="5"/>
      <c r="D54" s="5"/>
      <c r="E54" s="5"/>
      <c r="F54" s="5"/>
      <c r="G54" s="5"/>
      <c r="H54" s="5"/>
      <c r="I54" s="5"/>
      <c r="J54" s="5"/>
      <c r="K54" s="5"/>
      <c r="L54" s="5"/>
      <c r="M54" s="5"/>
      <c r="N54" s="5"/>
      <c r="O54" s="5"/>
      <c r="P54" s="5"/>
      <c r="Q54" s="5"/>
      <c r="R54" s="5"/>
      <c r="U54" s="5"/>
      <c r="V54" s="5"/>
      <c r="W54" s="5"/>
      <c r="X54" s="5"/>
      <c r="Y54" s="5"/>
      <c r="Z54" s="5"/>
      <c r="AA54" s="5"/>
      <c r="AB54" s="5"/>
      <c r="AC54" s="5"/>
      <c r="AD54" s="5"/>
      <c r="AE54" s="5"/>
      <c r="AF54" s="5"/>
      <c r="AG54" s="5"/>
      <c r="AH54" s="5"/>
      <c r="AI54" s="5"/>
      <c r="AJ54" s="5"/>
      <c r="AK54" s="5"/>
      <c r="AL54" s="5"/>
      <c r="AM54" s="5"/>
      <c r="AN54" s="5"/>
      <c r="AO54" s="5"/>
      <c r="AP54" s="5"/>
      <c r="AQ54" s="5"/>
      <c r="AR54" s="5"/>
      <c r="AS54" s="5"/>
    </row>
  </sheetData>
  <sheetProtection sheet="1" selectLockedCells="1" selectUnlockedCells="1"/>
  <mergeCells count="362">
    <mergeCell ref="Y51:AB51"/>
    <mergeCell ref="AC51:AD51"/>
    <mergeCell ref="AE51:AF51"/>
    <mergeCell ref="AI50:AJ50"/>
    <mergeCell ref="AK50:AM50"/>
    <mergeCell ref="AN50:AO50"/>
    <mergeCell ref="AP50:AR50"/>
    <mergeCell ref="A51:C51"/>
    <mergeCell ref="D51:E51"/>
    <mergeCell ref="F51:H51"/>
    <mergeCell ref="I51:K51"/>
    <mergeCell ref="L51:N51"/>
    <mergeCell ref="O51:P51"/>
    <mergeCell ref="T50:U50"/>
    <mergeCell ref="V50:X50"/>
    <mergeCell ref="Y50:AB50"/>
    <mergeCell ref="AC50:AD50"/>
    <mergeCell ref="AE50:AF50"/>
    <mergeCell ref="AG50:AH50"/>
    <mergeCell ref="AG51:AH51"/>
    <mergeCell ref="AI51:AJ51"/>
    <mergeCell ref="AK51:AM51"/>
    <mergeCell ref="AN51:AO51"/>
    <mergeCell ref="AP51:AR51"/>
    <mergeCell ref="Q51:S51"/>
    <mergeCell ref="T51:U51"/>
    <mergeCell ref="V51:X51"/>
    <mergeCell ref="A50:C50"/>
    <mergeCell ref="D50:E50"/>
    <mergeCell ref="F50:H50"/>
    <mergeCell ref="I50:K50"/>
    <mergeCell ref="L50:N50"/>
    <mergeCell ref="O50:P50"/>
    <mergeCell ref="Q50:S50"/>
    <mergeCell ref="AN48:AO48"/>
    <mergeCell ref="AP48:AR48"/>
    <mergeCell ref="A49:C49"/>
    <mergeCell ref="D49:E49"/>
    <mergeCell ref="F49:H49"/>
    <mergeCell ref="I49:K49"/>
    <mergeCell ref="L49:N49"/>
    <mergeCell ref="O49:P49"/>
    <mergeCell ref="Q49:S49"/>
    <mergeCell ref="T49:U49"/>
    <mergeCell ref="Y48:AB48"/>
    <mergeCell ref="AC48:AD48"/>
    <mergeCell ref="AE48:AF48"/>
    <mergeCell ref="AG48:AH48"/>
    <mergeCell ref="AI48:AJ48"/>
    <mergeCell ref="AK48:AM48"/>
    <mergeCell ref="AK49:AM49"/>
    <mergeCell ref="AN49:AO49"/>
    <mergeCell ref="AP49:AR49"/>
    <mergeCell ref="AC49:AD49"/>
    <mergeCell ref="AE49:AF49"/>
    <mergeCell ref="AG49:AH49"/>
    <mergeCell ref="AI49:AJ49"/>
    <mergeCell ref="A48:C48"/>
    <mergeCell ref="D48:E48"/>
    <mergeCell ref="F48:H48"/>
    <mergeCell ref="I48:K48"/>
    <mergeCell ref="L48:N48"/>
    <mergeCell ref="O48:P48"/>
    <mergeCell ref="Q48:S48"/>
    <mergeCell ref="T48:U48"/>
    <mergeCell ref="V48:X48"/>
    <mergeCell ref="V49:X49"/>
    <mergeCell ref="Y49:AB49"/>
    <mergeCell ref="AM42:AN42"/>
    <mergeCell ref="AO42:AR42"/>
    <mergeCell ref="A47:C47"/>
    <mergeCell ref="D47:H47"/>
    <mergeCell ref="I47:N47"/>
    <mergeCell ref="O47:S47"/>
    <mergeCell ref="T47:X47"/>
    <mergeCell ref="Y47:AD47"/>
    <mergeCell ref="AE47:AH47"/>
    <mergeCell ref="AI47:AM47"/>
    <mergeCell ref="T42:V42"/>
    <mergeCell ref="W42:AB42"/>
    <mergeCell ref="AC42:AD42"/>
    <mergeCell ref="AE42:AG42"/>
    <mergeCell ref="AH42:AI42"/>
    <mergeCell ref="AJ42:AL42"/>
    <mergeCell ref="A42:B42"/>
    <mergeCell ref="D42:F42"/>
    <mergeCell ref="G42:H42"/>
    <mergeCell ref="I42:L42"/>
    <mergeCell ref="M42:O42"/>
    <mergeCell ref="P42:S42"/>
    <mergeCell ref="AN47:AR47"/>
    <mergeCell ref="AC41:AD41"/>
    <mergeCell ref="AE41:AG41"/>
    <mergeCell ref="AH41:AI41"/>
    <mergeCell ref="AJ41:AL41"/>
    <mergeCell ref="AM41:AN41"/>
    <mergeCell ref="AO41:AR41"/>
    <mergeCell ref="AM40:AN40"/>
    <mergeCell ref="AO40:AR40"/>
    <mergeCell ref="A41:B41"/>
    <mergeCell ref="D41:F41"/>
    <mergeCell ref="G41:H41"/>
    <mergeCell ref="I41:L41"/>
    <mergeCell ref="M41:O41"/>
    <mergeCell ref="P41:S41"/>
    <mergeCell ref="T41:V41"/>
    <mergeCell ref="W41:AB41"/>
    <mergeCell ref="T40:V40"/>
    <mergeCell ref="W40:AB40"/>
    <mergeCell ref="AC40:AD40"/>
    <mergeCell ref="AE40:AG40"/>
    <mergeCell ref="AH40:AI40"/>
    <mergeCell ref="AJ40:AL40"/>
    <mergeCell ref="A40:B40"/>
    <mergeCell ref="D40:F40"/>
    <mergeCell ref="G40:H40"/>
    <mergeCell ref="I40:L40"/>
    <mergeCell ref="M40:O40"/>
    <mergeCell ref="P40:S40"/>
    <mergeCell ref="AC39:AD39"/>
    <mergeCell ref="AE39:AG39"/>
    <mergeCell ref="AH39:AI39"/>
    <mergeCell ref="AJ39:AL39"/>
    <mergeCell ref="AM39:AN39"/>
    <mergeCell ref="A39:B39"/>
    <mergeCell ref="D39:F39"/>
    <mergeCell ref="G39:H39"/>
    <mergeCell ref="I39:L39"/>
    <mergeCell ref="M39:O39"/>
    <mergeCell ref="P39:S39"/>
    <mergeCell ref="T39:V39"/>
    <mergeCell ref="W39:AB39"/>
    <mergeCell ref="T38:V38"/>
    <mergeCell ref="W38:AB38"/>
    <mergeCell ref="A38:B38"/>
    <mergeCell ref="D38:F38"/>
    <mergeCell ref="G38:H38"/>
    <mergeCell ref="I38:L38"/>
    <mergeCell ref="M38:O38"/>
    <mergeCell ref="P38:S38"/>
    <mergeCell ref="AE37:AG37"/>
    <mergeCell ref="AH37:AI37"/>
    <mergeCell ref="AJ37:AL37"/>
    <mergeCell ref="AM37:AN37"/>
    <mergeCell ref="AO37:AR37"/>
    <mergeCell ref="AC36:AG36"/>
    <mergeCell ref="AH36:AL36"/>
    <mergeCell ref="AM36:AR36"/>
    <mergeCell ref="AO39:AR39"/>
    <mergeCell ref="AM38:AN38"/>
    <mergeCell ref="AO38:AR38"/>
    <mergeCell ref="AC38:AD38"/>
    <mergeCell ref="AE38:AG38"/>
    <mergeCell ref="AH38:AI38"/>
    <mergeCell ref="AJ38:AL38"/>
    <mergeCell ref="AQ30:AR30"/>
    <mergeCell ref="AN31:AR31"/>
    <mergeCell ref="A32:D33"/>
    <mergeCell ref="A36:B37"/>
    <mergeCell ref="C36:F36"/>
    <mergeCell ref="G36:L36"/>
    <mergeCell ref="M36:S36"/>
    <mergeCell ref="T36:AB36"/>
    <mergeCell ref="W30:AA30"/>
    <mergeCell ref="AB30:AC30"/>
    <mergeCell ref="AD30:AE30"/>
    <mergeCell ref="AF30:AG30"/>
    <mergeCell ref="AH30:AI30"/>
    <mergeCell ref="AJ30:AK30"/>
    <mergeCell ref="D37:F37"/>
    <mergeCell ref="G37:H37"/>
    <mergeCell ref="I37:L37"/>
    <mergeCell ref="M37:O37"/>
    <mergeCell ref="P37:S37"/>
    <mergeCell ref="T37:V37"/>
    <mergeCell ref="W37:AB37"/>
    <mergeCell ref="AL30:AN30"/>
    <mergeCell ref="AO30:AP30"/>
    <mergeCell ref="AC37:AD37"/>
    <mergeCell ref="B30:C30"/>
    <mergeCell ref="D30:F30"/>
    <mergeCell ref="G30:I30"/>
    <mergeCell ref="J30:K30"/>
    <mergeCell ref="L30:N30"/>
    <mergeCell ref="O30:Q30"/>
    <mergeCell ref="T30:V30"/>
    <mergeCell ref="W29:AA29"/>
    <mergeCell ref="AB29:AC29"/>
    <mergeCell ref="AO28:AP28"/>
    <mergeCell ref="AQ28:AR28"/>
    <mergeCell ref="B29:C29"/>
    <mergeCell ref="D29:F29"/>
    <mergeCell ref="G29:I29"/>
    <mergeCell ref="J29:K29"/>
    <mergeCell ref="L29:N29"/>
    <mergeCell ref="O29:Q29"/>
    <mergeCell ref="T29:V29"/>
    <mergeCell ref="W28:AA28"/>
    <mergeCell ref="AB28:AC28"/>
    <mergeCell ref="AD28:AE28"/>
    <mergeCell ref="AF28:AG28"/>
    <mergeCell ref="AH28:AI28"/>
    <mergeCell ref="AJ28:AK28"/>
    <mergeCell ref="AL29:AN29"/>
    <mergeCell ref="AO29:AP29"/>
    <mergeCell ref="AQ29:AR29"/>
    <mergeCell ref="AD29:AE29"/>
    <mergeCell ref="AF29:AG29"/>
    <mergeCell ref="AH29:AI29"/>
    <mergeCell ref="AJ29:AK29"/>
    <mergeCell ref="B28:C28"/>
    <mergeCell ref="D28:F28"/>
    <mergeCell ref="G28:I28"/>
    <mergeCell ref="J28:K28"/>
    <mergeCell ref="L28:N28"/>
    <mergeCell ref="O28:Q28"/>
    <mergeCell ref="T28:V28"/>
    <mergeCell ref="W27:AA27"/>
    <mergeCell ref="AB27:AC27"/>
    <mergeCell ref="AL26:AN26"/>
    <mergeCell ref="G26:I26"/>
    <mergeCell ref="J26:K26"/>
    <mergeCell ref="L26:N26"/>
    <mergeCell ref="O26:Q26"/>
    <mergeCell ref="T26:V26"/>
    <mergeCell ref="AL28:AN28"/>
    <mergeCell ref="AO26:AP26"/>
    <mergeCell ref="AQ26:AR26"/>
    <mergeCell ref="B27:C27"/>
    <mergeCell ref="D27:F27"/>
    <mergeCell ref="G27:I27"/>
    <mergeCell ref="J27:K27"/>
    <mergeCell ref="L27:N27"/>
    <mergeCell ref="O27:Q27"/>
    <mergeCell ref="T27:V27"/>
    <mergeCell ref="W26:AA26"/>
    <mergeCell ref="AB26:AC26"/>
    <mergeCell ref="AD26:AE26"/>
    <mergeCell ref="AF26:AG26"/>
    <mergeCell ref="AH26:AI26"/>
    <mergeCell ref="AJ26:AK26"/>
    <mergeCell ref="AL27:AN27"/>
    <mergeCell ref="AO27:AP27"/>
    <mergeCell ref="AQ27:AR27"/>
    <mergeCell ref="AD27:AE27"/>
    <mergeCell ref="AF27:AG27"/>
    <mergeCell ref="AH27:AI27"/>
    <mergeCell ref="AJ27:AK27"/>
    <mergeCell ref="B26:C26"/>
    <mergeCell ref="D26:F26"/>
    <mergeCell ref="AO24:AR24"/>
    <mergeCell ref="G25:I25"/>
    <mergeCell ref="J25:K25"/>
    <mergeCell ref="O25:Q25"/>
    <mergeCell ref="R25:S25"/>
    <mergeCell ref="T25:V25"/>
    <mergeCell ref="AL25:AN25"/>
    <mergeCell ref="AO25:AP25"/>
    <mergeCell ref="AQ25:AR25"/>
    <mergeCell ref="AD25:AE25"/>
    <mergeCell ref="AF25:AG25"/>
    <mergeCell ref="AH25:AI25"/>
    <mergeCell ref="AJ25:AK25"/>
    <mergeCell ref="A24:A25"/>
    <mergeCell ref="B24:C25"/>
    <mergeCell ref="D24:F25"/>
    <mergeCell ref="G24:K24"/>
    <mergeCell ref="L24:N25"/>
    <mergeCell ref="O24:S24"/>
    <mergeCell ref="T19:AA19"/>
    <mergeCell ref="AB19:AF19"/>
    <mergeCell ref="AG19:AJ19"/>
    <mergeCell ref="T24:AA24"/>
    <mergeCell ref="AB24:AE24"/>
    <mergeCell ref="AF24:AI24"/>
    <mergeCell ref="AJ24:AN24"/>
    <mergeCell ref="AK19:AN19"/>
    <mergeCell ref="W25:AA25"/>
    <mergeCell ref="AB25:AC25"/>
    <mergeCell ref="AO19:AR19"/>
    <mergeCell ref="T20:AA20"/>
    <mergeCell ref="AB20:AF20"/>
    <mergeCell ref="AG20:AJ20"/>
    <mergeCell ref="AK20:AN20"/>
    <mergeCell ref="AO20:AR20"/>
    <mergeCell ref="T17:AA17"/>
    <mergeCell ref="AB17:AF17"/>
    <mergeCell ref="AG17:AJ17"/>
    <mergeCell ref="AK17:AN17"/>
    <mergeCell ref="AO17:AR17"/>
    <mergeCell ref="T18:AA18"/>
    <mergeCell ref="AB18:AF18"/>
    <mergeCell ref="AG18:AJ18"/>
    <mergeCell ref="AK18:AN18"/>
    <mergeCell ref="AO18:AR18"/>
    <mergeCell ref="T15:AA15"/>
    <mergeCell ref="AB15:AF15"/>
    <mergeCell ref="AG15:AJ15"/>
    <mergeCell ref="AK15:AN15"/>
    <mergeCell ref="AO15:AR15"/>
    <mergeCell ref="T16:AA16"/>
    <mergeCell ref="AB16:AF16"/>
    <mergeCell ref="AG16:AJ16"/>
    <mergeCell ref="AK16:AN16"/>
    <mergeCell ref="AO16:AR16"/>
    <mergeCell ref="AO13:AR13"/>
    <mergeCell ref="T14:AA14"/>
    <mergeCell ref="AB14:AF14"/>
    <mergeCell ref="AG14:AJ14"/>
    <mergeCell ref="AK14:AN14"/>
    <mergeCell ref="AO14:AR14"/>
    <mergeCell ref="T12:AA12"/>
    <mergeCell ref="AB12:AF12"/>
    <mergeCell ref="AG12:AJ12"/>
    <mergeCell ref="AK12:AN12"/>
    <mergeCell ref="AO12:AR12"/>
    <mergeCell ref="A13:R13"/>
    <mergeCell ref="T13:AA13"/>
    <mergeCell ref="AB13:AF13"/>
    <mergeCell ref="AG13:AJ13"/>
    <mergeCell ref="AK13:AN13"/>
    <mergeCell ref="A11:R11"/>
    <mergeCell ref="T11:AA11"/>
    <mergeCell ref="AB11:AF11"/>
    <mergeCell ref="AG11:AJ11"/>
    <mergeCell ref="AK11:AN11"/>
    <mergeCell ref="AO11:AR11"/>
    <mergeCell ref="A10:R10"/>
    <mergeCell ref="T10:AA10"/>
    <mergeCell ref="AB10:AF10"/>
    <mergeCell ref="AG10:AJ10"/>
    <mergeCell ref="AK10:AN10"/>
    <mergeCell ref="AO10:AR10"/>
    <mergeCell ref="A9:R9"/>
    <mergeCell ref="T9:AA9"/>
    <mergeCell ref="AB9:AF9"/>
    <mergeCell ref="AG9:AJ9"/>
    <mergeCell ref="AK9:AN9"/>
    <mergeCell ref="AO9:AR9"/>
    <mergeCell ref="B1:R1"/>
    <mergeCell ref="A4:R4"/>
    <mergeCell ref="A5:R5"/>
    <mergeCell ref="T5:AA6"/>
    <mergeCell ref="AB5:AF6"/>
    <mergeCell ref="AG5:AN5"/>
    <mergeCell ref="AO7:AR7"/>
    <mergeCell ref="A8:R8"/>
    <mergeCell ref="T8:AA8"/>
    <mergeCell ref="AB8:AF8"/>
    <mergeCell ref="AG8:AJ8"/>
    <mergeCell ref="AK8:AN8"/>
    <mergeCell ref="AO8:AR8"/>
    <mergeCell ref="AO5:AR5"/>
    <mergeCell ref="A6:R6"/>
    <mergeCell ref="AG6:AJ6"/>
    <mergeCell ref="AK6:AN6"/>
    <mergeCell ref="AO6:AR6"/>
    <mergeCell ref="A7:R7"/>
    <mergeCell ref="T7:AA7"/>
    <mergeCell ref="AB7:AF7"/>
    <mergeCell ref="AG7:AJ7"/>
    <mergeCell ref="AK7:AN7"/>
  </mergeCells>
  <phoneticPr fontId="20"/>
  <printOptions horizontalCentered="1"/>
  <pageMargins left="0.59055118110236227" right="0.59055118110236227" top="0.59055118110236227" bottom="0.59055118110236227" header="0.39370078740157483" footer="0.39370078740157483"/>
  <pageSetup paperSize="9" scale="93" firstPageNumber="120" orientation="portrait" useFirstPageNumber="1" verticalDpi="300" r:id="rId1"/>
  <headerFooter scaleWithDoc="0" alignWithMargins="0">
    <oddHeader>&amp;L社会･福祉</oddHeader>
    <oddFooter>&amp;C&amp;12&amp;A</oddFooter>
  </headerFooter>
  <colBreaks count="1" manualBreakCount="1">
    <brk id="19" max="5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1:O49"/>
  <sheetViews>
    <sheetView view="pageBreakPreview" zoomScaleNormal="100" zoomScaleSheetLayoutView="100" workbookViewId="0">
      <selection activeCell="J20" sqref="J20"/>
    </sheetView>
  </sheetViews>
  <sheetFormatPr defaultRowHeight="17.45" customHeight="1" x14ac:dyDescent="0.15"/>
  <cols>
    <col min="1" max="1" width="14.7109375" style="5" customWidth="1"/>
    <col min="2" max="2" width="10.5703125" style="5" customWidth="1"/>
    <col min="3" max="3" width="12.42578125" style="5" customWidth="1"/>
    <col min="4" max="4" width="15.7109375" style="5" customWidth="1"/>
    <col min="5" max="5" width="15.85546875" style="5" customWidth="1"/>
    <col min="6" max="6" width="18.7109375" style="5" customWidth="1"/>
    <col min="7" max="7" width="12.85546875" style="5" customWidth="1"/>
    <col min="8" max="8" width="12" style="5" hidden="1" customWidth="1"/>
    <col min="9" max="9" width="13.85546875" style="5" hidden="1" customWidth="1"/>
    <col min="10" max="10" width="13.42578125" style="5" hidden="1" customWidth="1"/>
    <col min="11" max="15" width="12.28515625" style="5" hidden="1" customWidth="1"/>
    <col min="16" max="16" width="9.140625" style="5" customWidth="1"/>
    <col min="17" max="16384" width="9.140625" style="5"/>
  </cols>
  <sheetData>
    <row r="1" spans="1:15" ht="5.0999999999999996" customHeight="1" x14ac:dyDescent="0.15"/>
    <row r="2" spans="1:15" ht="15" customHeight="1" x14ac:dyDescent="0.15">
      <c r="A2" s="289" t="s">
        <v>234</v>
      </c>
      <c r="H2" s="5" t="s">
        <v>235</v>
      </c>
    </row>
    <row r="3" spans="1:15" ht="5.0999999999999996" customHeight="1" x14ac:dyDescent="0.15">
      <c r="A3" s="289"/>
    </row>
    <row r="4" spans="1:15" ht="39.950000000000003" customHeight="1" x14ac:dyDescent="0.15">
      <c r="A4" s="1163" t="s">
        <v>236</v>
      </c>
      <c r="B4" s="1163"/>
      <c r="C4" s="1163"/>
      <c r="D4" s="1163"/>
      <c r="E4" s="1163"/>
      <c r="F4" s="1163"/>
      <c r="G4" s="1163"/>
      <c r="H4" s="1163" t="s">
        <v>237</v>
      </c>
      <c r="I4" s="1163"/>
      <c r="J4" s="1163"/>
      <c r="K4" s="1163"/>
      <c r="L4" s="1163"/>
      <c r="M4" s="1163"/>
      <c r="N4" s="1163"/>
      <c r="O4" s="1163"/>
    </row>
    <row r="5" spans="1:15" ht="12" customHeight="1" x14ac:dyDescent="0.15"/>
    <row r="6" spans="1:15" ht="15" customHeight="1" thickBot="1" x14ac:dyDescent="0.2">
      <c r="A6" s="5" t="s">
        <v>429</v>
      </c>
      <c r="O6" s="7" t="s">
        <v>238</v>
      </c>
    </row>
    <row r="7" spans="1:15" ht="18.75" customHeight="1" thickBot="1" x14ac:dyDescent="0.2">
      <c r="A7" s="522" t="s">
        <v>158</v>
      </c>
      <c r="B7" s="521" t="s">
        <v>239</v>
      </c>
      <c r="C7" s="521"/>
      <c r="D7" s="521"/>
      <c r="E7" s="521" t="s">
        <v>240</v>
      </c>
      <c r="F7" s="521"/>
      <c r="G7" s="521"/>
      <c r="H7" s="521" t="s">
        <v>241</v>
      </c>
      <c r="I7" s="521"/>
      <c r="J7" s="1164" t="s">
        <v>242</v>
      </c>
      <c r="K7" s="1165"/>
      <c r="L7" s="525" t="s">
        <v>243</v>
      </c>
      <c r="M7" s="525"/>
      <c r="N7" s="525"/>
      <c r="O7" s="854"/>
    </row>
    <row r="8" spans="1:15" ht="18.75" customHeight="1" x14ac:dyDescent="0.15">
      <c r="A8" s="809"/>
      <c r="B8" s="835" t="s">
        <v>244</v>
      </c>
      <c r="C8" s="835"/>
      <c r="D8" s="311" t="s">
        <v>245</v>
      </c>
      <c r="E8" s="311" t="s">
        <v>54</v>
      </c>
      <c r="F8" s="835" t="s">
        <v>246</v>
      </c>
      <c r="G8" s="835"/>
      <c r="H8" s="26" t="s">
        <v>54</v>
      </c>
      <c r="I8" s="311" t="s">
        <v>247</v>
      </c>
      <c r="J8" s="801" t="s">
        <v>248</v>
      </c>
      <c r="K8" s="816"/>
      <c r="L8" s="835" t="s">
        <v>249</v>
      </c>
      <c r="M8" s="835"/>
      <c r="N8" s="1166" t="s">
        <v>250</v>
      </c>
      <c r="O8" s="1160"/>
    </row>
    <row r="9" spans="1:15" ht="18" customHeight="1" x14ac:dyDescent="0.15">
      <c r="A9" s="315" t="s">
        <v>656</v>
      </c>
      <c r="B9" s="1169">
        <v>113580</v>
      </c>
      <c r="C9" s="1162"/>
      <c r="D9" s="404">
        <v>47384</v>
      </c>
      <c r="E9" s="404">
        <v>31383</v>
      </c>
      <c r="F9" s="1162">
        <v>17258</v>
      </c>
      <c r="G9" s="1162"/>
      <c r="H9" s="170">
        <v>27.630744849445328</v>
      </c>
      <c r="I9" s="170">
        <v>36.421576903596147</v>
      </c>
      <c r="J9" s="1167">
        <v>2269736</v>
      </c>
      <c r="K9" s="1167"/>
      <c r="L9" s="1161">
        <f>J9*1000/E9</f>
        <v>72323.742153395156</v>
      </c>
      <c r="M9" s="1161"/>
      <c r="N9" s="1162">
        <f>J9*1000/F9</f>
        <v>131517.90473983082</v>
      </c>
      <c r="O9" s="1168"/>
    </row>
    <row r="10" spans="1:15" ht="18" customHeight="1" x14ac:dyDescent="0.15">
      <c r="A10" s="315">
        <v>28</v>
      </c>
      <c r="B10" s="1101">
        <v>113578</v>
      </c>
      <c r="C10" s="1102"/>
      <c r="D10" s="405">
        <v>48100</v>
      </c>
      <c r="E10" s="405">
        <v>29616</v>
      </c>
      <c r="F10" s="1102">
        <v>16855</v>
      </c>
      <c r="G10" s="1102"/>
      <c r="H10" s="314">
        <v>26.1</v>
      </c>
      <c r="I10" s="314">
        <v>35</v>
      </c>
      <c r="J10" s="1102">
        <v>2224632</v>
      </c>
      <c r="K10" s="1102"/>
      <c r="L10" s="1102">
        <f>J10*1000/E10</f>
        <v>75115.883306320902</v>
      </c>
      <c r="M10" s="1102"/>
      <c r="N10" s="1102">
        <f>J10*1000/F10</f>
        <v>131986.47285671908</v>
      </c>
      <c r="O10" s="1156"/>
    </row>
    <row r="11" spans="1:15" ht="18" customHeight="1" x14ac:dyDescent="0.15">
      <c r="A11" s="315">
        <v>29</v>
      </c>
      <c r="B11" s="1101">
        <v>113447</v>
      </c>
      <c r="C11" s="1102"/>
      <c r="D11" s="405">
        <v>48633</v>
      </c>
      <c r="E11" s="405">
        <v>28205</v>
      </c>
      <c r="F11" s="1102">
        <v>16329</v>
      </c>
      <c r="G11" s="1102"/>
      <c r="H11" s="314">
        <f>E11/B11*100</f>
        <v>24.861829753100569</v>
      </c>
      <c r="I11" s="314">
        <f>F11/D11*100</f>
        <v>33.575966936031087</v>
      </c>
      <c r="J11" s="1102">
        <v>2175530</v>
      </c>
      <c r="K11" s="1102"/>
      <c r="L11" s="1102">
        <f>J11*1000/E11</f>
        <v>77132.777876263077</v>
      </c>
      <c r="M11" s="1102"/>
      <c r="N11" s="1102">
        <f>J11*1000/F11</f>
        <v>133231.06130197807</v>
      </c>
      <c r="O11" s="1156"/>
    </row>
    <row r="12" spans="1:15" s="342" customFormat="1" ht="18" customHeight="1" x14ac:dyDescent="0.15">
      <c r="A12" s="315">
        <v>30</v>
      </c>
      <c r="B12" s="1101">
        <v>114059</v>
      </c>
      <c r="C12" s="1102"/>
      <c r="D12" s="405">
        <v>49724</v>
      </c>
      <c r="E12" s="405">
        <v>27532</v>
      </c>
      <c r="F12" s="1102">
        <v>16300</v>
      </c>
      <c r="G12" s="1102"/>
      <c r="H12" s="314">
        <f>E12/B12*100</f>
        <v>24.138384520292131</v>
      </c>
      <c r="I12" s="314">
        <f>F12/D12*100</f>
        <v>32.780950848684739</v>
      </c>
      <c r="J12" s="1102">
        <v>2165615</v>
      </c>
      <c r="K12" s="1102"/>
      <c r="L12" s="1102">
        <f>J12*1000/E12</f>
        <v>78658.106930117676</v>
      </c>
      <c r="M12" s="1102"/>
      <c r="N12" s="1157">
        <f>J12*1000/F12</f>
        <v>132859.81595092025</v>
      </c>
      <c r="O12" s="1156"/>
    </row>
    <row r="13" spans="1:15" s="342" customFormat="1" ht="18" customHeight="1" thickBot="1" x14ac:dyDescent="0.2">
      <c r="A13" s="288" t="s">
        <v>693</v>
      </c>
      <c r="B13" s="1143">
        <v>114830</v>
      </c>
      <c r="C13" s="1144"/>
      <c r="D13" s="406">
        <v>50883</v>
      </c>
      <c r="E13" s="406">
        <v>26656</v>
      </c>
      <c r="F13" s="1144">
        <v>16133</v>
      </c>
      <c r="G13" s="1144"/>
      <c r="H13" s="407">
        <f>E13/B13*100</f>
        <v>23.21344596359836</v>
      </c>
      <c r="I13" s="407">
        <f>F13/D13*100</f>
        <v>31.706070789851225</v>
      </c>
      <c r="J13" s="1144">
        <v>2160946</v>
      </c>
      <c r="K13" s="1144"/>
      <c r="L13" s="1144">
        <f>J13*1000/E13</f>
        <v>81067.902160864352</v>
      </c>
      <c r="M13" s="1144"/>
      <c r="N13" s="1158">
        <f>J13*1000/F13</f>
        <v>133945.70135746605</v>
      </c>
      <c r="O13" s="1159"/>
    </row>
    <row r="14" spans="1:15" ht="15" customHeight="1" x14ac:dyDescent="0.15">
      <c r="A14" s="5" t="s">
        <v>477</v>
      </c>
      <c r="O14" s="7" t="s">
        <v>251</v>
      </c>
    </row>
    <row r="15" spans="1:15" ht="12" customHeight="1" x14ac:dyDescent="0.15"/>
    <row r="16" spans="1:15" ht="15" customHeight="1" thickBot="1" x14ac:dyDescent="0.2">
      <c r="A16" s="5" t="s">
        <v>430</v>
      </c>
      <c r="O16" s="7" t="s">
        <v>157</v>
      </c>
    </row>
    <row r="17" spans="1:15" ht="20.100000000000001" customHeight="1" x14ac:dyDescent="0.15">
      <c r="A17" s="64"/>
      <c r="B17" s="27" t="s">
        <v>252</v>
      </c>
      <c r="C17" s="65"/>
      <c r="D17" s="65"/>
      <c r="E17" s="65"/>
      <c r="F17" s="65"/>
      <c r="G17" s="65"/>
      <c r="H17" s="65" t="s">
        <v>253</v>
      </c>
      <c r="I17" s="65"/>
      <c r="J17" s="65"/>
      <c r="K17" s="521" t="s">
        <v>254</v>
      </c>
      <c r="L17" s="521"/>
      <c r="M17" s="525" t="s">
        <v>255</v>
      </c>
      <c r="N17" s="525"/>
      <c r="O17" s="854"/>
    </row>
    <row r="18" spans="1:15" ht="18.75" customHeight="1" x14ac:dyDescent="0.15">
      <c r="A18" s="315" t="s">
        <v>158</v>
      </c>
      <c r="B18" s="835" t="s">
        <v>256</v>
      </c>
      <c r="C18" s="835"/>
      <c r="D18" s="835" t="s">
        <v>257</v>
      </c>
      <c r="E18" s="835" t="s">
        <v>258</v>
      </c>
      <c r="F18" s="835" t="s">
        <v>259</v>
      </c>
      <c r="G18" s="835" t="s">
        <v>260</v>
      </c>
      <c r="H18" s="302" t="s">
        <v>261</v>
      </c>
      <c r="I18" s="141" t="s">
        <v>262</v>
      </c>
      <c r="J18" s="98" t="s">
        <v>263</v>
      </c>
      <c r="K18" s="835" t="s">
        <v>221</v>
      </c>
      <c r="L18" s="835" t="s">
        <v>264</v>
      </c>
      <c r="M18" s="835" t="s">
        <v>221</v>
      </c>
      <c r="N18" s="835" t="s">
        <v>265</v>
      </c>
      <c r="O18" s="1160" t="s">
        <v>266</v>
      </c>
    </row>
    <row r="19" spans="1:15" ht="18.75" customHeight="1" x14ac:dyDescent="0.15">
      <c r="A19" s="66"/>
      <c r="B19" s="835"/>
      <c r="C19" s="835"/>
      <c r="D19" s="835"/>
      <c r="E19" s="835"/>
      <c r="F19" s="835"/>
      <c r="G19" s="835"/>
      <c r="H19" s="313" t="s">
        <v>479</v>
      </c>
      <c r="I19" s="320" t="s">
        <v>479</v>
      </c>
      <c r="J19" s="67" t="s">
        <v>267</v>
      </c>
      <c r="K19" s="835"/>
      <c r="L19" s="835"/>
      <c r="M19" s="835"/>
      <c r="N19" s="835"/>
      <c r="O19" s="1160"/>
    </row>
    <row r="20" spans="1:15" ht="18" customHeight="1" x14ac:dyDescent="0.15">
      <c r="A20" s="315" t="s">
        <v>565</v>
      </c>
      <c r="B20" s="778">
        <v>420967</v>
      </c>
      <c r="C20" s="479"/>
      <c r="D20" s="285">
        <v>9764944</v>
      </c>
      <c r="E20" s="285">
        <v>7058308</v>
      </c>
      <c r="F20" s="285">
        <v>2380265</v>
      </c>
      <c r="G20" s="285">
        <v>326371</v>
      </c>
      <c r="H20" s="286">
        <v>23</v>
      </c>
      <c r="I20" s="171">
        <v>311</v>
      </c>
      <c r="J20" s="171">
        <v>225</v>
      </c>
      <c r="K20" s="286">
        <v>14198</v>
      </c>
      <c r="L20" s="286">
        <v>1091344</v>
      </c>
      <c r="M20" s="286">
        <v>359</v>
      </c>
      <c r="N20" s="408">
        <v>105072</v>
      </c>
      <c r="O20" s="68">
        <v>3240</v>
      </c>
    </row>
    <row r="21" spans="1:15" ht="18" customHeight="1" x14ac:dyDescent="0.15">
      <c r="A21" s="315">
        <v>28</v>
      </c>
      <c r="B21" s="488">
        <v>408739</v>
      </c>
      <c r="C21" s="479"/>
      <c r="D21" s="285">
        <v>9564767</v>
      </c>
      <c r="E21" s="285">
        <v>6883268</v>
      </c>
      <c r="F21" s="285">
        <v>2379868</v>
      </c>
      <c r="G21" s="285">
        <v>301631</v>
      </c>
      <c r="H21" s="286">
        <v>23</v>
      </c>
      <c r="I21" s="286">
        <v>323</v>
      </c>
      <c r="J21" s="286">
        <v>232</v>
      </c>
      <c r="K21" s="286">
        <v>14348</v>
      </c>
      <c r="L21" s="286">
        <v>1115453</v>
      </c>
      <c r="M21" s="171">
        <v>334</v>
      </c>
      <c r="N21" s="408">
        <v>93116</v>
      </c>
      <c r="O21" s="326">
        <v>3270</v>
      </c>
    </row>
    <row r="22" spans="1:15" ht="18" customHeight="1" x14ac:dyDescent="0.15">
      <c r="A22" s="28">
        <v>29</v>
      </c>
      <c r="B22" s="488">
        <f>391273+3294</f>
        <v>394567</v>
      </c>
      <c r="C22" s="479"/>
      <c r="D22" s="285">
        <v>9540879</v>
      </c>
      <c r="E22" s="285">
        <v>6859122</v>
      </c>
      <c r="F22" s="285">
        <v>2387412</v>
      </c>
      <c r="G22" s="285">
        <v>294345</v>
      </c>
      <c r="H22" s="286">
        <f>D22/B22</f>
        <v>24.180630919463614</v>
      </c>
      <c r="I22" s="171">
        <f>D22/E11</f>
        <v>338.26906576848074</v>
      </c>
      <c r="J22" s="171">
        <f>E22/E11</f>
        <v>243.1881581279915</v>
      </c>
      <c r="K22" s="286">
        <v>14551</v>
      </c>
      <c r="L22" s="286">
        <v>1129450</v>
      </c>
      <c r="M22" s="286">
        <v>280</v>
      </c>
      <c r="N22" s="408">
        <v>76492</v>
      </c>
      <c r="O22" s="68">
        <v>2910</v>
      </c>
    </row>
    <row r="23" spans="1:15" s="342" customFormat="1" ht="18" customHeight="1" x14ac:dyDescent="0.15">
      <c r="A23" s="315">
        <v>30</v>
      </c>
      <c r="B23" s="488">
        <v>383599</v>
      </c>
      <c r="C23" s="479"/>
      <c r="D23" s="285">
        <v>9665732</v>
      </c>
      <c r="E23" s="285">
        <v>6951388</v>
      </c>
      <c r="F23" s="285">
        <v>2445862</v>
      </c>
      <c r="G23" s="285">
        <v>268482</v>
      </c>
      <c r="H23" s="286">
        <f>D23/B23</f>
        <v>25.197490087304711</v>
      </c>
      <c r="I23" s="286">
        <f>D23/E12</f>
        <v>351.07264274298996</v>
      </c>
      <c r="J23" s="286">
        <f>E23/E12</f>
        <v>252.48394595379921</v>
      </c>
      <c r="K23" s="286">
        <v>15164</v>
      </c>
      <c r="L23" s="286">
        <v>1185999</v>
      </c>
      <c r="M23" s="286">
        <v>254</v>
      </c>
      <c r="N23" s="408">
        <v>65700</v>
      </c>
      <c r="O23" s="68">
        <v>2910</v>
      </c>
    </row>
    <row r="24" spans="1:15" s="342" customFormat="1" ht="18" customHeight="1" thickBot="1" x14ac:dyDescent="0.2">
      <c r="A24" s="288" t="s">
        <v>693</v>
      </c>
      <c r="B24" s="489">
        <v>380054</v>
      </c>
      <c r="C24" s="1147"/>
      <c r="D24" s="334">
        <v>9722817</v>
      </c>
      <c r="E24" s="334">
        <v>7012135</v>
      </c>
      <c r="F24" s="334">
        <v>2458543</v>
      </c>
      <c r="G24" s="334">
        <v>252139</v>
      </c>
      <c r="H24" s="409">
        <f>D24/B24</f>
        <v>25.582725086435087</v>
      </c>
      <c r="I24" s="409">
        <f>D24/E13</f>
        <v>364.75153811524609</v>
      </c>
      <c r="J24" s="409">
        <f>E24/E13</f>
        <v>263.06028661464586</v>
      </c>
      <c r="K24" s="409">
        <v>15923</v>
      </c>
      <c r="L24" s="409">
        <v>1205051</v>
      </c>
      <c r="M24" s="409">
        <v>271</v>
      </c>
      <c r="N24" s="410">
        <v>64536</v>
      </c>
      <c r="O24" s="411">
        <v>3510</v>
      </c>
    </row>
    <row r="25" spans="1:15" ht="15" customHeight="1" x14ac:dyDescent="0.15">
      <c r="A25" s="5" t="s">
        <v>437</v>
      </c>
      <c r="O25" s="7" t="s">
        <v>251</v>
      </c>
    </row>
    <row r="26" spans="1:15" ht="12" customHeight="1" x14ac:dyDescent="0.15"/>
    <row r="27" spans="1:15" ht="15" customHeight="1" thickBot="1" x14ac:dyDescent="0.2">
      <c r="A27" s="5" t="s">
        <v>431</v>
      </c>
      <c r="O27" s="7" t="s">
        <v>268</v>
      </c>
    </row>
    <row r="28" spans="1:15" ht="18.75" customHeight="1" thickBot="1" x14ac:dyDescent="0.2">
      <c r="A28" s="522" t="s">
        <v>158</v>
      </c>
      <c r="B28" s="27"/>
      <c r="C28" s="65"/>
      <c r="D28" s="65"/>
      <c r="E28" s="325" t="s">
        <v>269</v>
      </c>
      <c r="F28" s="65"/>
      <c r="G28" s="69"/>
      <c r="H28" s="524" t="s">
        <v>270</v>
      </c>
      <c r="I28" s="524"/>
      <c r="J28" s="524"/>
      <c r="K28" s="524"/>
      <c r="L28" s="524"/>
      <c r="M28" s="525" t="s">
        <v>271</v>
      </c>
      <c r="N28" s="525"/>
      <c r="O28" s="854"/>
    </row>
    <row r="29" spans="1:15" ht="18.75" customHeight="1" x14ac:dyDescent="0.15">
      <c r="A29" s="809"/>
      <c r="B29" s="23" t="s">
        <v>272</v>
      </c>
      <c r="C29" s="23"/>
      <c r="D29" s="311" t="s">
        <v>273</v>
      </c>
      <c r="E29" s="311" t="s">
        <v>274</v>
      </c>
      <c r="F29" s="311" t="s">
        <v>275</v>
      </c>
      <c r="G29" s="319" t="s">
        <v>276</v>
      </c>
      <c r="H29" s="26" t="s">
        <v>16</v>
      </c>
      <c r="I29" s="311" t="s">
        <v>277</v>
      </c>
      <c r="J29" s="311" t="s">
        <v>278</v>
      </c>
      <c r="K29" s="311" t="s">
        <v>279</v>
      </c>
      <c r="L29" s="311" t="s">
        <v>280</v>
      </c>
      <c r="M29" s="794" t="s">
        <v>281</v>
      </c>
      <c r="N29" s="794"/>
      <c r="O29" s="343" t="s">
        <v>102</v>
      </c>
    </row>
    <row r="30" spans="1:15" ht="18" customHeight="1" x14ac:dyDescent="0.15">
      <c r="A30" s="315">
        <v>27</v>
      </c>
      <c r="B30" s="1145">
        <f>SUM(D30:F30)</f>
        <v>25569</v>
      </c>
      <c r="C30" s="1146"/>
      <c r="D30" s="330">
        <v>18626</v>
      </c>
      <c r="E30" s="330">
        <v>258</v>
      </c>
      <c r="F30" s="330">
        <v>6685</v>
      </c>
      <c r="G30" s="126">
        <v>0</v>
      </c>
      <c r="H30" s="322">
        <f>SUM(I30:L30)</f>
        <v>10120</v>
      </c>
      <c r="I30" s="286">
        <v>1674</v>
      </c>
      <c r="J30" s="286">
        <v>6079</v>
      </c>
      <c r="K30" s="412">
        <v>1690</v>
      </c>
      <c r="L30" s="286">
        <v>677</v>
      </c>
      <c r="M30" s="479" t="s">
        <v>478</v>
      </c>
      <c r="N30" s="479"/>
      <c r="O30" s="318">
        <v>44.5</v>
      </c>
    </row>
    <row r="31" spans="1:15" ht="18" customHeight="1" x14ac:dyDescent="0.15">
      <c r="A31" s="28">
        <v>28</v>
      </c>
      <c r="B31" s="1148">
        <f>SUM(D31:F31)</f>
        <v>24308</v>
      </c>
      <c r="C31" s="1149"/>
      <c r="D31" s="330">
        <v>17525</v>
      </c>
      <c r="E31" s="330">
        <v>259</v>
      </c>
      <c r="F31" s="330">
        <v>6524</v>
      </c>
      <c r="G31" s="126">
        <v>0</v>
      </c>
      <c r="H31" s="286">
        <f>SUM(I31:L31)</f>
        <v>10010</v>
      </c>
      <c r="I31" s="286">
        <v>1648</v>
      </c>
      <c r="J31" s="286">
        <v>5639</v>
      </c>
      <c r="K31" s="412">
        <v>1779</v>
      </c>
      <c r="L31" s="286">
        <v>944</v>
      </c>
      <c r="M31" s="479" t="s">
        <v>566</v>
      </c>
      <c r="N31" s="479"/>
      <c r="O31" s="318">
        <v>46.4</v>
      </c>
    </row>
    <row r="32" spans="1:15" ht="18" customHeight="1" x14ac:dyDescent="0.15">
      <c r="A32" s="315">
        <v>29</v>
      </c>
      <c r="B32" s="1152">
        <f>SUM(D32:F32)</f>
        <v>23378</v>
      </c>
      <c r="C32" s="1149"/>
      <c r="D32" s="330">
        <v>16797</v>
      </c>
      <c r="E32" s="330">
        <v>215</v>
      </c>
      <c r="F32" s="330">
        <v>6366</v>
      </c>
      <c r="G32" s="126">
        <v>0</v>
      </c>
      <c r="H32" s="286">
        <f>SUM(I32:L32)</f>
        <v>9487</v>
      </c>
      <c r="I32" s="286">
        <v>1663</v>
      </c>
      <c r="J32" s="286">
        <v>5124</v>
      </c>
      <c r="K32" s="412">
        <v>1751</v>
      </c>
      <c r="L32" s="286">
        <v>949</v>
      </c>
      <c r="M32" s="479" t="s">
        <v>568</v>
      </c>
      <c r="N32" s="479"/>
      <c r="O32" s="318">
        <v>48.2</v>
      </c>
    </row>
    <row r="33" spans="1:15" s="342" customFormat="1" ht="18" customHeight="1" x14ac:dyDescent="0.15">
      <c r="A33" s="293">
        <v>30</v>
      </c>
      <c r="B33" s="1150">
        <f t="shared" ref="B33:B34" si="0">SUM(D33:F33)</f>
        <v>22689</v>
      </c>
      <c r="C33" s="1151"/>
      <c r="D33" s="330">
        <v>16331</v>
      </c>
      <c r="E33" s="330">
        <v>196</v>
      </c>
      <c r="F33" s="330">
        <v>6162</v>
      </c>
      <c r="G33" s="126">
        <v>0</v>
      </c>
      <c r="H33" s="286">
        <f>SUM(I33:L33)</f>
        <v>9160</v>
      </c>
      <c r="I33" s="286">
        <v>1636</v>
      </c>
      <c r="J33" s="286">
        <v>4797</v>
      </c>
      <c r="K33" s="412">
        <v>1780</v>
      </c>
      <c r="L33" s="286">
        <v>947</v>
      </c>
      <c r="M33" s="479" t="s">
        <v>661</v>
      </c>
      <c r="N33" s="479"/>
      <c r="O33" s="318">
        <v>50.8</v>
      </c>
    </row>
    <row r="34" spans="1:15" s="342" customFormat="1" ht="18" customHeight="1" thickBot="1" x14ac:dyDescent="0.2">
      <c r="A34" s="288" t="s">
        <v>662</v>
      </c>
      <c r="B34" s="1153">
        <f t="shared" si="0"/>
        <v>22196</v>
      </c>
      <c r="C34" s="1154"/>
      <c r="D34" s="400">
        <v>16089</v>
      </c>
      <c r="E34" s="400">
        <v>189</v>
      </c>
      <c r="F34" s="400">
        <v>5918</v>
      </c>
      <c r="G34" s="402">
        <v>0</v>
      </c>
      <c r="H34" s="312">
        <f>SUM(I34:L34)</f>
        <v>9555</v>
      </c>
      <c r="I34" s="312">
        <v>1640</v>
      </c>
      <c r="J34" s="312">
        <v>4936</v>
      </c>
      <c r="K34" s="413">
        <v>1923</v>
      </c>
      <c r="L34" s="312">
        <v>1056</v>
      </c>
      <c r="M34" s="1147" t="s">
        <v>692</v>
      </c>
      <c r="N34" s="1147"/>
      <c r="O34" s="414">
        <v>55.3</v>
      </c>
    </row>
    <row r="35" spans="1:15" ht="15" customHeight="1" x14ac:dyDescent="0.15">
      <c r="A35" s="1155"/>
      <c r="B35" s="1155"/>
      <c r="C35" s="1155"/>
      <c r="D35" s="1155"/>
      <c r="E35" s="1155"/>
      <c r="F35" s="289"/>
      <c r="O35" s="7" t="s">
        <v>282</v>
      </c>
    </row>
    <row r="36" spans="1:15" ht="12" customHeight="1" x14ac:dyDescent="0.15">
      <c r="A36" s="5" t="s">
        <v>283</v>
      </c>
      <c r="F36" s="289"/>
    </row>
    <row r="37" spans="1:15" ht="15" customHeight="1" thickBot="1" x14ac:dyDescent="0.2">
      <c r="A37" s="5" t="s">
        <v>438</v>
      </c>
      <c r="M37" s="7" t="s">
        <v>157</v>
      </c>
      <c r="O37" s="7"/>
    </row>
    <row r="38" spans="1:15" ht="18.75" customHeight="1" thickBot="1" x14ac:dyDescent="0.2">
      <c r="A38" s="70"/>
      <c r="B38" s="521" t="s">
        <v>284</v>
      </c>
      <c r="C38" s="521"/>
      <c r="D38" s="27" t="s">
        <v>285</v>
      </c>
      <c r="E38" s="65"/>
      <c r="F38" s="65"/>
      <c r="G38" s="65"/>
      <c r="H38" s="65" t="s">
        <v>286</v>
      </c>
      <c r="I38" s="9"/>
      <c r="J38" s="9"/>
      <c r="K38" s="9"/>
      <c r="L38" s="521" t="s">
        <v>287</v>
      </c>
      <c r="M38" s="521"/>
      <c r="N38" s="525" t="s">
        <v>288</v>
      </c>
      <c r="O38" s="854"/>
    </row>
    <row r="39" spans="1:15" ht="18.75" customHeight="1" x14ac:dyDescent="0.15">
      <c r="A39" s="315" t="s">
        <v>158</v>
      </c>
      <c r="B39" s="23" t="s">
        <v>289</v>
      </c>
      <c r="C39" s="71"/>
      <c r="D39" s="23" t="s">
        <v>290</v>
      </c>
      <c r="E39" s="71"/>
      <c r="F39" s="23" t="s">
        <v>291</v>
      </c>
      <c r="G39" s="71"/>
      <c r="H39" s="835" t="s">
        <v>292</v>
      </c>
      <c r="I39" s="835"/>
      <c r="J39" s="835" t="s">
        <v>293</v>
      </c>
      <c r="K39" s="835"/>
      <c r="L39" s="846"/>
      <c r="M39" s="846"/>
      <c r="N39" s="1039"/>
      <c r="O39" s="1040"/>
    </row>
    <row r="40" spans="1:15" ht="18.75" customHeight="1" x14ac:dyDescent="0.15">
      <c r="A40" s="66"/>
      <c r="B40" s="311" t="s">
        <v>221</v>
      </c>
      <c r="C40" s="311" t="s">
        <v>294</v>
      </c>
      <c r="D40" s="311" t="s">
        <v>221</v>
      </c>
      <c r="E40" s="311" t="s">
        <v>294</v>
      </c>
      <c r="F40" s="311" t="s">
        <v>221</v>
      </c>
      <c r="G40" s="319" t="s">
        <v>294</v>
      </c>
      <c r="H40" s="26" t="s">
        <v>221</v>
      </c>
      <c r="I40" s="319" t="s">
        <v>294</v>
      </c>
      <c r="J40" s="311" t="s">
        <v>221</v>
      </c>
      <c r="K40" s="319" t="s">
        <v>294</v>
      </c>
      <c r="L40" s="311" t="s">
        <v>221</v>
      </c>
      <c r="M40" s="319" t="s">
        <v>294</v>
      </c>
      <c r="N40" s="26" t="s">
        <v>221</v>
      </c>
      <c r="O40" s="343" t="s">
        <v>294</v>
      </c>
    </row>
    <row r="41" spans="1:15" ht="18" customHeight="1" x14ac:dyDescent="0.15">
      <c r="A41" s="315">
        <v>27</v>
      </c>
      <c r="B41" s="139">
        <v>0</v>
      </c>
      <c r="C41" s="140">
        <v>0</v>
      </c>
      <c r="D41" s="112">
        <f t="shared" ref="D41:D42" si="1">F41+H41+J41</f>
        <v>20912</v>
      </c>
      <c r="E41" s="112">
        <f>G41+I41+K41</f>
        <v>13649824</v>
      </c>
      <c r="F41" s="3">
        <v>18256</v>
      </c>
      <c r="G41" s="10">
        <v>11359261</v>
      </c>
      <c r="H41" s="10">
        <v>2356</v>
      </c>
      <c r="I41" s="10">
        <v>2063039</v>
      </c>
      <c r="J41" s="10">
        <v>300</v>
      </c>
      <c r="K41" s="10">
        <v>227524</v>
      </c>
      <c r="L41" s="10">
        <v>7</v>
      </c>
      <c r="M41" s="10">
        <v>2656</v>
      </c>
      <c r="N41" s="10">
        <v>7</v>
      </c>
      <c r="O41" s="113">
        <v>865</v>
      </c>
    </row>
    <row r="42" spans="1:15" ht="18" customHeight="1" x14ac:dyDescent="0.15">
      <c r="A42" s="28">
        <v>28</v>
      </c>
      <c r="B42" s="139">
        <v>0</v>
      </c>
      <c r="C42" s="140">
        <v>0</v>
      </c>
      <c r="D42" s="10">
        <f t="shared" si="1"/>
        <v>20893</v>
      </c>
      <c r="E42" s="10">
        <f>G42+I42+K42</f>
        <v>13890302</v>
      </c>
      <c r="F42" s="10">
        <v>18201</v>
      </c>
      <c r="G42" s="10">
        <v>11562647</v>
      </c>
      <c r="H42" s="10">
        <v>2402</v>
      </c>
      <c r="I42" s="10">
        <v>2103985</v>
      </c>
      <c r="J42" s="10">
        <v>290</v>
      </c>
      <c r="K42" s="10">
        <v>223670</v>
      </c>
      <c r="L42" s="10">
        <v>5</v>
      </c>
      <c r="M42" s="10">
        <v>1806</v>
      </c>
      <c r="N42" s="10">
        <v>3</v>
      </c>
      <c r="O42" s="113">
        <v>360</v>
      </c>
    </row>
    <row r="43" spans="1:15" ht="18" customHeight="1" x14ac:dyDescent="0.15">
      <c r="A43" s="315">
        <v>29</v>
      </c>
      <c r="B43" s="139">
        <v>0</v>
      </c>
      <c r="C43" s="140">
        <v>0</v>
      </c>
      <c r="D43" s="10">
        <f>F43+H43+J43</f>
        <v>22312</v>
      </c>
      <c r="E43" s="10">
        <f>G43+I43+K43</f>
        <v>14522869</v>
      </c>
      <c r="F43" s="10">
        <v>19560</v>
      </c>
      <c r="G43" s="10">
        <v>12150529</v>
      </c>
      <c r="H43" s="10">
        <v>2453</v>
      </c>
      <c r="I43" s="10">
        <v>2145539</v>
      </c>
      <c r="J43" s="10">
        <v>299</v>
      </c>
      <c r="K43" s="10">
        <v>226801</v>
      </c>
      <c r="L43" s="10">
        <v>8</v>
      </c>
      <c r="M43" s="10">
        <v>2823</v>
      </c>
      <c r="N43" s="3" t="s">
        <v>534</v>
      </c>
      <c r="O43" s="177" t="s">
        <v>534</v>
      </c>
    </row>
    <row r="44" spans="1:15" s="342" customFormat="1" ht="18" customHeight="1" x14ac:dyDescent="0.15">
      <c r="A44" s="287">
        <v>30</v>
      </c>
      <c r="B44" s="139">
        <v>0</v>
      </c>
      <c r="C44" s="140">
        <v>0</v>
      </c>
      <c r="D44" s="10">
        <f>F44+H44+J44</f>
        <v>23000</v>
      </c>
      <c r="E44" s="10">
        <f>G44+I44+K44</f>
        <v>14868499</v>
      </c>
      <c r="F44" s="10">
        <v>20253</v>
      </c>
      <c r="G44" s="10">
        <v>12502739</v>
      </c>
      <c r="H44" s="10">
        <v>2470</v>
      </c>
      <c r="I44" s="10">
        <v>2155810</v>
      </c>
      <c r="J44" s="10">
        <v>277</v>
      </c>
      <c r="K44" s="10">
        <v>209950</v>
      </c>
      <c r="L44" s="10">
        <v>6</v>
      </c>
      <c r="M44" s="10">
        <v>2020</v>
      </c>
      <c r="N44" s="3" t="s">
        <v>534</v>
      </c>
      <c r="O44" s="177" t="s">
        <v>534</v>
      </c>
    </row>
    <row r="45" spans="1:15" s="342" customFormat="1" ht="18" customHeight="1" thickBot="1" x14ac:dyDescent="0.2">
      <c r="A45" s="288" t="s">
        <v>663</v>
      </c>
      <c r="B45" s="271">
        <v>0</v>
      </c>
      <c r="C45" s="272">
        <v>0</v>
      </c>
      <c r="D45" s="273">
        <f>F45+H45+J45</f>
        <v>24387</v>
      </c>
      <c r="E45" s="273">
        <f>G45+I45+K45</f>
        <v>15623817</v>
      </c>
      <c r="F45" s="403">
        <v>21567</v>
      </c>
      <c r="G45" s="403">
        <v>13195898</v>
      </c>
      <c r="H45" s="403">
        <v>2541</v>
      </c>
      <c r="I45" s="403">
        <v>2215855</v>
      </c>
      <c r="J45" s="403">
        <v>279</v>
      </c>
      <c r="K45" s="403">
        <v>212064</v>
      </c>
      <c r="L45" s="403">
        <v>7</v>
      </c>
      <c r="M45" s="403">
        <v>1751</v>
      </c>
      <c r="N45" s="415" t="s">
        <v>534</v>
      </c>
      <c r="O45" s="416" t="s">
        <v>534</v>
      </c>
    </row>
    <row r="46" spans="1:15" ht="15" customHeight="1" x14ac:dyDescent="0.15">
      <c r="A46" s="5" t="s">
        <v>574</v>
      </c>
      <c r="O46" s="7" t="s">
        <v>282</v>
      </c>
    </row>
    <row r="47" spans="1:15" ht="17.45" customHeight="1" x14ac:dyDescent="0.15">
      <c r="A47" s="5" t="s">
        <v>575</v>
      </c>
    </row>
    <row r="48" spans="1:15" ht="17.45" customHeight="1" x14ac:dyDescent="0.15">
      <c r="A48" s="5" t="s">
        <v>660</v>
      </c>
      <c r="G48" s="29"/>
    </row>
    <row r="49" spans="7:7" ht="17.45" customHeight="1" x14ac:dyDescent="0.15">
      <c r="G49" s="15"/>
    </row>
  </sheetData>
  <sheetProtection sheet="1" selectLockedCells="1" selectUnlockedCells="1"/>
  <mergeCells count="75">
    <mergeCell ref="F13:G13"/>
    <mergeCell ref="F10:G10"/>
    <mergeCell ref="F11:G11"/>
    <mergeCell ref="F12:G12"/>
    <mergeCell ref="F8:G8"/>
    <mergeCell ref="L7:O7"/>
    <mergeCell ref="F9:G9"/>
    <mergeCell ref="A4:G4"/>
    <mergeCell ref="H4:O4"/>
    <mergeCell ref="A7:A8"/>
    <mergeCell ref="B7:D7"/>
    <mergeCell ref="E7:G7"/>
    <mergeCell ref="H7:I7"/>
    <mergeCell ref="B8:C8"/>
    <mergeCell ref="L8:M8"/>
    <mergeCell ref="J7:K7"/>
    <mergeCell ref="N8:O8"/>
    <mergeCell ref="J8:K8"/>
    <mergeCell ref="J9:K9"/>
    <mergeCell ref="N9:O9"/>
    <mergeCell ref="B9:C9"/>
    <mergeCell ref="L12:M12"/>
    <mergeCell ref="L9:M9"/>
    <mergeCell ref="J10:K10"/>
    <mergeCell ref="J11:K11"/>
    <mergeCell ref="L10:M10"/>
    <mergeCell ref="N10:O10"/>
    <mergeCell ref="N11:O11"/>
    <mergeCell ref="L11:M11"/>
    <mergeCell ref="M30:N30"/>
    <mergeCell ref="K17:L17"/>
    <mergeCell ref="M17:O17"/>
    <mergeCell ref="N12:O12"/>
    <mergeCell ref="N13:O13"/>
    <mergeCell ref="L13:M13"/>
    <mergeCell ref="J13:K13"/>
    <mergeCell ref="H28:L28"/>
    <mergeCell ref="M28:O28"/>
    <mergeCell ref="M29:N29"/>
    <mergeCell ref="O18:O19"/>
    <mergeCell ref="K18:K19"/>
    <mergeCell ref="J12:K12"/>
    <mergeCell ref="B31:C31"/>
    <mergeCell ref="B33:C33"/>
    <mergeCell ref="B32:C32"/>
    <mergeCell ref="B34:C34"/>
    <mergeCell ref="L38:M39"/>
    <mergeCell ref="A35:E35"/>
    <mergeCell ref="M32:N32"/>
    <mergeCell ref="M33:N33"/>
    <mergeCell ref="M31:N31"/>
    <mergeCell ref="B38:C38"/>
    <mergeCell ref="N18:N19"/>
    <mergeCell ref="L18:L19"/>
    <mergeCell ref="M18:M19"/>
    <mergeCell ref="N38:O39"/>
    <mergeCell ref="H39:I39"/>
    <mergeCell ref="J39:K39"/>
    <mergeCell ref="M34:N34"/>
    <mergeCell ref="F18:F19"/>
    <mergeCell ref="G18:G19"/>
    <mergeCell ref="B30:C30"/>
    <mergeCell ref="B18:C19"/>
    <mergeCell ref="D18:D19"/>
    <mergeCell ref="E18:E19"/>
    <mergeCell ref="B21:C21"/>
    <mergeCell ref="B22:C22"/>
    <mergeCell ref="B23:C23"/>
    <mergeCell ref="B24:C24"/>
    <mergeCell ref="B10:C10"/>
    <mergeCell ref="B11:C11"/>
    <mergeCell ref="B12:C12"/>
    <mergeCell ref="B20:C20"/>
    <mergeCell ref="A28:A29"/>
    <mergeCell ref="B13:C13"/>
  </mergeCells>
  <phoneticPr fontId="20"/>
  <printOptions horizontalCentered="1"/>
  <pageMargins left="0.59055118110236227" right="0.59055118110236227" top="0.59055118110236227" bottom="0.59055118110236227" header="0.39370078740157483" footer="0.39370078740157483"/>
  <pageSetup paperSize="9" scale="98" firstPageNumber="122" orientation="portrait" useFirstPageNumber="1" verticalDpi="300" r:id="rId1"/>
  <headerFooter scaleWithDoc="0" alignWithMargins="0">
    <oddHeader>&amp;L社会･福祉</oddHeader>
    <oddFooter>&amp;C&amp;12&amp;A</oddFooter>
  </headerFooter>
  <colBreaks count="1" manualBreakCount="1">
    <brk id="7" max="4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6CD24-A1EF-4BBA-9BF1-D24F6E767DFE}">
  <sheetPr>
    <tabColor theme="4" tint="0.59999389629810485"/>
    <pageSetUpPr fitToPage="1"/>
  </sheetPr>
  <dimension ref="A1:O49"/>
  <sheetViews>
    <sheetView view="pageBreakPreview" topLeftCell="H1" zoomScaleNormal="100" zoomScaleSheetLayoutView="100" workbookViewId="0">
      <selection activeCell="J20" sqref="J20"/>
    </sheetView>
  </sheetViews>
  <sheetFormatPr defaultRowHeight="17.45" customHeight="1" x14ac:dyDescent="0.15"/>
  <cols>
    <col min="1" max="1" width="14.7109375" style="5" hidden="1" customWidth="1"/>
    <col min="2" max="2" width="10.5703125" style="5" hidden="1" customWidth="1"/>
    <col min="3" max="3" width="12.42578125" style="5" hidden="1" customWidth="1"/>
    <col min="4" max="4" width="15.7109375" style="5" hidden="1" customWidth="1"/>
    <col min="5" max="5" width="15.85546875" style="5" hidden="1" customWidth="1"/>
    <col min="6" max="6" width="18.7109375" style="5" hidden="1" customWidth="1"/>
    <col min="7" max="7" width="12.85546875" style="5" hidden="1" customWidth="1"/>
    <col min="8" max="8" width="12" style="5" customWidth="1"/>
    <col min="9" max="9" width="13.85546875" style="5" customWidth="1"/>
    <col min="10" max="10" width="13.42578125" style="5" customWidth="1"/>
    <col min="11" max="15" width="12.28515625" style="5" customWidth="1"/>
    <col min="16" max="16" width="9.140625" style="5" customWidth="1"/>
    <col min="17" max="16384" width="9.140625" style="5"/>
  </cols>
  <sheetData>
    <row r="1" spans="1:15" ht="5.0999999999999996" customHeight="1" x14ac:dyDescent="0.15"/>
    <row r="2" spans="1:15" ht="15" customHeight="1" x14ac:dyDescent="0.15">
      <c r="A2" s="289" t="s">
        <v>234</v>
      </c>
      <c r="H2" s="5" t="s">
        <v>235</v>
      </c>
    </row>
    <row r="3" spans="1:15" ht="5.0999999999999996" customHeight="1" x14ac:dyDescent="0.15">
      <c r="A3" s="289"/>
    </row>
    <row r="4" spans="1:15" ht="39.950000000000003" customHeight="1" x14ac:dyDescent="0.15">
      <c r="A4" s="1163" t="s">
        <v>236</v>
      </c>
      <c r="B4" s="1163"/>
      <c r="C4" s="1163"/>
      <c r="D4" s="1163"/>
      <c r="E4" s="1163"/>
      <c r="F4" s="1163"/>
      <c r="G4" s="1163"/>
      <c r="H4" s="1163" t="s">
        <v>237</v>
      </c>
      <c r="I4" s="1163"/>
      <c r="J4" s="1163"/>
      <c r="K4" s="1163"/>
      <c r="L4" s="1163"/>
      <c r="M4" s="1163"/>
      <c r="N4" s="1163"/>
      <c r="O4" s="1163"/>
    </row>
    <row r="5" spans="1:15" ht="12" customHeight="1" x14ac:dyDescent="0.15"/>
    <row r="6" spans="1:15" ht="15" customHeight="1" thickBot="1" x14ac:dyDescent="0.2">
      <c r="A6" s="5" t="s">
        <v>429</v>
      </c>
      <c r="O6" s="7" t="s">
        <v>238</v>
      </c>
    </row>
    <row r="7" spans="1:15" ht="18.75" customHeight="1" thickBot="1" x14ac:dyDescent="0.2">
      <c r="A7" s="522" t="s">
        <v>158</v>
      </c>
      <c r="B7" s="521" t="s">
        <v>239</v>
      </c>
      <c r="C7" s="521"/>
      <c r="D7" s="521"/>
      <c r="E7" s="521" t="s">
        <v>240</v>
      </c>
      <c r="F7" s="521"/>
      <c r="G7" s="521"/>
      <c r="H7" s="521" t="s">
        <v>241</v>
      </c>
      <c r="I7" s="521"/>
      <c r="J7" s="1164" t="s">
        <v>242</v>
      </c>
      <c r="K7" s="1165"/>
      <c r="L7" s="525" t="s">
        <v>243</v>
      </c>
      <c r="M7" s="525"/>
      <c r="N7" s="525"/>
      <c r="O7" s="854"/>
    </row>
    <row r="8" spans="1:15" ht="18.75" customHeight="1" x14ac:dyDescent="0.15">
      <c r="A8" s="809"/>
      <c r="B8" s="835" t="s">
        <v>244</v>
      </c>
      <c r="C8" s="835"/>
      <c r="D8" s="311" t="s">
        <v>245</v>
      </c>
      <c r="E8" s="311" t="s">
        <v>54</v>
      </c>
      <c r="F8" s="835" t="s">
        <v>246</v>
      </c>
      <c r="G8" s="835"/>
      <c r="H8" s="26" t="s">
        <v>54</v>
      </c>
      <c r="I8" s="311" t="s">
        <v>247</v>
      </c>
      <c r="J8" s="801" t="s">
        <v>248</v>
      </c>
      <c r="K8" s="816"/>
      <c r="L8" s="835" t="s">
        <v>249</v>
      </c>
      <c r="M8" s="835"/>
      <c r="N8" s="1166" t="s">
        <v>250</v>
      </c>
      <c r="O8" s="1160"/>
    </row>
    <row r="9" spans="1:15" ht="18" customHeight="1" x14ac:dyDescent="0.15">
      <c r="A9" s="315" t="s">
        <v>565</v>
      </c>
      <c r="B9" s="1169">
        <v>113580</v>
      </c>
      <c r="C9" s="1162"/>
      <c r="D9" s="404">
        <v>47384</v>
      </c>
      <c r="E9" s="404">
        <v>31383</v>
      </c>
      <c r="F9" s="1162">
        <v>17258</v>
      </c>
      <c r="G9" s="1162"/>
      <c r="H9" s="170">
        <v>27.630744849445328</v>
      </c>
      <c r="I9" s="170">
        <v>36.421576903596147</v>
      </c>
      <c r="J9" s="1167">
        <v>2269736</v>
      </c>
      <c r="K9" s="1167"/>
      <c r="L9" s="1161">
        <f>J9*1000/E9</f>
        <v>72323.742153395156</v>
      </c>
      <c r="M9" s="1161"/>
      <c r="N9" s="1162">
        <f>J9*1000/F9</f>
        <v>131517.90473983082</v>
      </c>
      <c r="O9" s="1168"/>
    </row>
    <row r="10" spans="1:15" ht="18" customHeight="1" x14ac:dyDescent="0.15">
      <c r="A10" s="315">
        <v>28</v>
      </c>
      <c r="B10" s="1101">
        <v>113578</v>
      </c>
      <c r="C10" s="1102"/>
      <c r="D10" s="405">
        <v>48100</v>
      </c>
      <c r="E10" s="405">
        <v>29616</v>
      </c>
      <c r="F10" s="1102">
        <v>16855</v>
      </c>
      <c r="G10" s="1102"/>
      <c r="H10" s="314">
        <v>26.1</v>
      </c>
      <c r="I10" s="314">
        <v>35</v>
      </c>
      <c r="J10" s="1102">
        <v>2224632</v>
      </c>
      <c r="K10" s="1102"/>
      <c r="L10" s="1102">
        <f>J10*1000/E10</f>
        <v>75115.883306320902</v>
      </c>
      <c r="M10" s="1102"/>
      <c r="N10" s="1102">
        <f>J10*1000/F10</f>
        <v>131986.47285671908</v>
      </c>
      <c r="O10" s="1156"/>
    </row>
    <row r="11" spans="1:15" ht="18" customHeight="1" x14ac:dyDescent="0.15">
      <c r="A11" s="315">
        <v>29</v>
      </c>
      <c r="B11" s="1101">
        <v>113447</v>
      </c>
      <c r="C11" s="1102"/>
      <c r="D11" s="405">
        <v>48633</v>
      </c>
      <c r="E11" s="405">
        <v>28205</v>
      </c>
      <c r="F11" s="1102">
        <v>16329</v>
      </c>
      <c r="G11" s="1102"/>
      <c r="H11" s="314">
        <f>E11/B11*100</f>
        <v>24.861829753100569</v>
      </c>
      <c r="I11" s="314">
        <f>F11/D11*100</f>
        <v>33.575966936031087</v>
      </c>
      <c r="J11" s="1102">
        <v>2175530</v>
      </c>
      <c r="K11" s="1102"/>
      <c r="L11" s="1102">
        <f>J11*1000/E11</f>
        <v>77132.777876263077</v>
      </c>
      <c r="M11" s="1102"/>
      <c r="N11" s="1102">
        <f>J11*1000/F11</f>
        <v>133231.06130197807</v>
      </c>
      <c r="O11" s="1156"/>
    </row>
    <row r="12" spans="1:15" s="342" customFormat="1" ht="18" customHeight="1" x14ac:dyDescent="0.15">
      <c r="A12" s="315">
        <v>30</v>
      </c>
      <c r="B12" s="1101">
        <v>114059</v>
      </c>
      <c r="C12" s="1102"/>
      <c r="D12" s="405">
        <v>49724</v>
      </c>
      <c r="E12" s="405">
        <v>27532</v>
      </c>
      <c r="F12" s="1102">
        <v>16300</v>
      </c>
      <c r="G12" s="1102"/>
      <c r="H12" s="314">
        <f>E12/B12*100</f>
        <v>24.138384520292131</v>
      </c>
      <c r="I12" s="314">
        <f>F12/D12*100</f>
        <v>32.780950848684739</v>
      </c>
      <c r="J12" s="1102">
        <v>2165615</v>
      </c>
      <c r="K12" s="1102"/>
      <c r="L12" s="1102">
        <f>J12*1000/E12</f>
        <v>78658.106930117676</v>
      </c>
      <c r="M12" s="1102"/>
      <c r="N12" s="1157">
        <f>J12*1000/F12</f>
        <v>132859.81595092025</v>
      </c>
      <c r="O12" s="1156"/>
    </row>
    <row r="13" spans="1:15" s="342" customFormat="1" ht="18" customHeight="1" thickBot="1" x14ac:dyDescent="0.2">
      <c r="A13" s="288" t="s">
        <v>693</v>
      </c>
      <c r="B13" s="1143">
        <v>114830</v>
      </c>
      <c r="C13" s="1144"/>
      <c r="D13" s="406">
        <v>50883</v>
      </c>
      <c r="E13" s="406">
        <v>26656</v>
      </c>
      <c r="F13" s="1144">
        <v>16133</v>
      </c>
      <c r="G13" s="1144"/>
      <c r="H13" s="407">
        <f>E13/B13*100</f>
        <v>23.21344596359836</v>
      </c>
      <c r="I13" s="407">
        <f>F13/D13*100</f>
        <v>31.706070789851225</v>
      </c>
      <c r="J13" s="1144">
        <v>2160946</v>
      </c>
      <c r="K13" s="1144"/>
      <c r="L13" s="1144">
        <f>J13*1000/E13</f>
        <v>81067.902160864352</v>
      </c>
      <c r="M13" s="1144"/>
      <c r="N13" s="1158">
        <f>J13*1000/F13</f>
        <v>133945.70135746605</v>
      </c>
      <c r="O13" s="1159"/>
    </row>
    <row r="14" spans="1:15" ht="15" customHeight="1" x14ac:dyDescent="0.15">
      <c r="A14" s="5" t="s">
        <v>477</v>
      </c>
      <c r="O14" s="7" t="s">
        <v>251</v>
      </c>
    </row>
    <row r="15" spans="1:15" ht="12" customHeight="1" x14ac:dyDescent="0.15"/>
    <row r="16" spans="1:15" ht="15" customHeight="1" thickBot="1" x14ac:dyDescent="0.2">
      <c r="A16" s="5" t="s">
        <v>430</v>
      </c>
      <c r="O16" s="7" t="s">
        <v>157</v>
      </c>
    </row>
    <row r="17" spans="1:15" ht="20.100000000000001" customHeight="1" x14ac:dyDescent="0.15">
      <c r="A17" s="64"/>
      <c r="B17" s="27" t="s">
        <v>252</v>
      </c>
      <c r="C17" s="65"/>
      <c r="D17" s="65"/>
      <c r="E17" s="65"/>
      <c r="F17" s="65"/>
      <c r="G17" s="65"/>
      <c r="H17" s="65" t="s">
        <v>253</v>
      </c>
      <c r="I17" s="65"/>
      <c r="J17" s="65"/>
      <c r="K17" s="521" t="s">
        <v>254</v>
      </c>
      <c r="L17" s="521"/>
      <c r="M17" s="525" t="s">
        <v>255</v>
      </c>
      <c r="N17" s="525"/>
      <c r="O17" s="854"/>
    </row>
    <row r="18" spans="1:15" ht="18.75" customHeight="1" x14ac:dyDescent="0.15">
      <c r="A18" s="315" t="s">
        <v>158</v>
      </c>
      <c r="B18" s="835" t="s">
        <v>256</v>
      </c>
      <c r="C18" s="835"/>
      <c r="D18" s="835" t="s">
        <v>257</v>
      </c>
      <c r="E18" s="835" t="s">
        <v>258</v>
      </c>
      <c r="F18" s="835" t="s">
        <v>259</v>
      </c>
      <c r="G18" s="835" t="s">
        <v>260</v>
      </c>
      <c r="H18" s="302" t="s">
        <v>261</v>
      </c>
      <c r="I18" s="141" t="s">
        <v>262</v>
      </c>
      <c r="J18" s="98" t="s">
        <v>263</v>
      </c>
      <c r="K18" s="835" t="s">
        <v>221</v>
      </c>
      <c r="L18" s="835" t="s">
        <v>264</v>
      </c>
      <c r="M18" s="835" t="s">
        <v>221</v>
      </c>
      <c r="N18" s="835" t="s">
        <v>265</v>
      </c>
      <c r="O18" s="1160" t="s">
        <v>266</v>
      </c>
    </row>
    <row r="19" spans="1:15" ht="18.75" customHeight="1" x14ac:dyDescent="0.15">
      <c r="A19" s="66"/>
      <c r="B19" s="835"/>
      <c r="C19" s="835"/>
      <c r="D19" s="835"/>
      <c r="E19" s="835"/>
      <c r="F19" s="835"/>
      <c r="G19" s="835"/>
      <c r="H19" s="313" t="s">
        <v>479</v>
      </c>
      <c r="I19" s="320" t="s">
        <v>479</v>
      </c>
      <c r="J19" s="67" t="s">
        <v>267</v>
      </c>
      <c r="K19" s="835"/>
      <c r="L19" s="835"/>
      <c r="M19" s="835"/>
      <c r="N19" s="835"/>
      <c r="O19" s="1160"/>
    </row>
    <row r="20" spans="1:15" ht="18" customHeight="1" x14ac:dyDescent="0.15">
      <c r="A20" s="315" t="s">
        <v>565</v>
      </c>
      <c r="B20" s="778">
        <v>420967</v>
      </c>
      <c r="C20" s="479"/>
      <c r="D20" s="285">
        <v>9764944</v>
      </c>
      <c r="E20" s="285">
        <v>7058308</v>
      </c>
      <c r="F20" s="285">
        <v>2380265</v>
      </c>
      <c r="G20" s="285">
        <v>326371</v>
      </c>
      <c r="H20" s="286">
        <v>23</v>
      </c>
      <c r="I20" s="171">
        <v>311</v>
      </c>
      <c r="J20" s="171">
        <v>225</v>
      </c>
      <c r="K20" s="286">
        <v>14198</v>
      </c>
      <c r="L20" s="286">
        <v>1091344</v>
      </c>
      <c r="M20" s="286">
        <v>359</v>
      </c>
      <c r="N20" s="408">
        <v>105072</v>
      </c>
      <c r="O20" s="68">
        <v>3240</v>
      </c>
    </row>
    <row r="21" spans="1:15" ht="18" customHeight="1" x14ac:dyDescent="0.15">
      <c r="A21" s="315">
        <v>28</v>
      </c>
      <c r="B21" s="488">
        <v>408739</v>
      </c>
      <c r="C21" s="479"/>
      <c r="D21" s="285">
        <v>9564767</v>
      </c>
      <c r="E21" s="285">
        <v>6883268</v>
      </c>
      <c r="F21" s="285">
        <v>2379868</v>
      </c>
      <c r="G21" s="285">
        <v>301631</v>
      </c>
      <c r="H21" s="286">
        <v>23</v>
      </c>
      <c r="I21" s="286">
        <v>323</v>
      </c>
      <c r="J21" s="286">
        <v>232</v>
      </c>
      <c r="K21" s="286">
        <v>14348</v>
      </c>
      <c r="L21" s="286">
        <v>1115453</v>
      </c>
      <c r="M21" s="171">
        <v>334</v>
      </c>
      <c r="N21" s="408">
        <v>93116</v>
      </c>
      <c r="O21" s="326">
        <v>3270</v>
      </c>
    </row>
    <row r="22" spans="1:15" ht="18" customHeight="1" x14ac:dyDescent="0.15">
      <c r="A22" s="28">
        <v>29</v>
      </c>
      <c r="B22" s="488">
        <f>391273+3294</f>
        <v>394567</v>
      </c>
      <c r="C22" s="479"/>
      <c r="D22" s="285">
        <v>9540879</v>
      </c>
      <c r="E22" s="285">
        <v>6859122</v>
      </c>
      <c r="F22" s="285">
        <v>2387412</v>
      </c>
      <c r="G22" s="285">
        <v>294345</v>
      </c>
      <c r="H22" s="286">
        <f>D22/B22</f>
        <v>24.180630919463614</v>
      </c>
      <c r="I22" s="171">
        <f>D22/E11</f>
        <v>338.26906576848074</v>
      </c>
      <c r="J22" s="171">
        <f>E22/E11</f>
        <v>243.1881581279915</v>
      </c>
      <c r="K22" s="286">
        <v>14551</v>
      </c>
      <c r="L22" s="286">
        <v>1129450</v>
      </c>
      <c r="M22" s="286">
        <v>280</v>
      </c>
      <c r="N22" s="408">
        <v>76492</v>
      </c>
      <c r="O22" s="68">
        <v>2910</v>
      </c>
    </row>
    <row r="23" spans="1:15" s="342" customFormat="1" ht="18" customHeight="1" x14ac:dyDescent="0.15">
      <c r="A23" s="315">
        <v>30</v>
      </c>
      <c r="B23" s="488">
        <v>383599</v>
      </c>
      <c r="C23" s="479"/>
      <c r="D23" s="285">
        <v>9665732</v>
      </c>
      <c r="E23" s="285">
        <v>6951388</v>
      </c>
      <c r="F23" s="285">
        <v>2445862</v>
      </c>
      <c r="G23" s="285">
        <v>268482</v>
      </c>
      <c r="H23" s="286">
        <f>D23/B23</f>
        <v>25.197490087304711</v>
      </c>
      <c r="I23" s="286">
        <f>D23/E12</f>
        <v>351.07264274298996</v>
      </c>
      <c r="J23" s="286">
        <f>E23/E12</f>
        <v>252.48394595379921</v>
      </c>
      <c r="K23" s="286">
        <v>15164</v>
      </c>
      <c r="L23" s="286">
        <v>1185999</v>
      </c>
      <c r="M23" s="286">
        <v>254</v>
      </c>
      <c r="N23" s="408">
        <v>65700</v>
      </c>
      <c r="O23" s="68">
        <v>2910</v>
      </c>
    </row>
    <row r="24" spans="1:15" s="342" customFormat="1" ht="18" customHeight="1" thickBot="1" x14ac:dyDescent="0.2">
      <c r="A24" s="288" t="s">
        <v>693</v>
      </c>
      <c r="B24" s="489">
        <v>380054</v>
      </c>
      <c r="C24" s="1147"/>
      <c r="D24" s="334">
        <v>9722817</v>
      </c>
      <c r="E24" s="334">
        <v>7012135</v>
      </c>
      <c r="F24" s="334">
        <v>2458543</v>
      </c>
      <c r="G24" s="334">
        <v>252139</v>
      </c>
      <c r="H24" s="409">
        <f>D24/B24</f>
        <v>25.582725086435087</v>
      </c>
      <c r="I24" s="409">
        <f>D24/E13</f>
        <v>364.75153811524609</v>
      </c>
      <c r="J24" s="409">
        <f>E24/E13</f>
        <v>263.06028661464586</v>
      </c>
      <c r="K24" s="409">
        <v>15923</v>
      </c>
      <c r="L24" s="409">
        <v>1205051</v>
      </c>
      <c r="M24" s="409">
        <v>271</v>
      </c>
      <c r="N24" s="410">
        <v>64536</v>
      </c>
      <c r="O24" s="411">
        <v>3510</v>
      </c>
    </row>
    <row r="25" spans="1:15" ht="15" customHeight="1" x14ac:dyDescent="0.15">
      <c r="A25" s="5" t="s">
        <v>437</v>
      </c>
      <c r="O25" s="7" t="s">
        <v>251</v>
      </c>
    </row>
    <row r="26" spans="1:15" ht="12" customHeight="1" x14ac:dyDescent="0.15"/>
    <row r="27" spans="1:15" ht="15" customHeight="1" thickBot="1" x14ac:dyDescent="0.2">
      <c r="A27" s="5" t="s">
        <v>431</v>
      </c>
      <c r="O27" s="7" t="s">
        <v>268</v>
      </c>
    </row>
    <row r="28" spans="1:15" ht="18.75" customHeight="1" thickBot="1" x14ac:dyDescent="0.2">
      <c r="A28" s="522" t="s">
        <v>158</v>
      </c>
      <c r="B28" s="27"/>
      <c r="C28" s="65"/>
      <c r="D28" s="65"/>
      <c r="E28" s="325" t="s">
        <v>269</v>
      </c>
      <c r="F28" s="65"/>
      <c r="G28" s="69"/>
      <c r="H28" s="524" t="s">
        <v>270</v>
      </c>
      <c r="I28" s="524"/>
      <c r="J28" s="524"/>
      <c r="K28" s="524"/>
      <c r="L28" s="524"/>
      <c r="M28" s="525" t="s">
        <v>271</v>
      </c>
      <c r="N28" s="525"/>
      <c r="O28" s="854"/>
    </row>
    <row r="29" spans="1:15" ht="18.75" customHeight="1" x14ac:dyDescent="0.15">
      <c r="A29" s="809"/>
      <c r="B29" s="23" t="s">
        <v>272</v>
      </c>
      <c r="C29" s="23"/>
      <c r="D29" s="311" t="s">
        <v>273</v>
      </c>
      <c r="E29" s="311" t="s">
        <v>274</v>
      </c>
      <c r="F29" s="311" t="s">
        <v>275</v>
      </c>
      <c r="G29" s="319" t="s">
        <v>276</v>
      </c>
      <c r="H29" s="26" t="s">
        <v>16</v>
      </c>
      <c r="I29" s="311" t="s">
        <v>277</v>
      </c>
      <c r="J29" s="311" t="s">
        <v>278</v>
      </c>
      <c r="K29" s="311" t="s">
        <v>279</v>
      </c>
      <c r="L29" s="311" t="s">
        <v>280</v>
      </c>
      <c r="M29" s="794" t="s">
        <v>281</v>
      </c>
      <c r="N29" s="794"/>
      <c r="O29" s="343" t="s">
        <v>102</v>
      </c>
    </row>
    <row r="30" spans="1:15" ht="18" customHeight="1" x14ac:dyDescent="0.15">
      <c r="A30" s="315">
        <v>27</v>
      </c>
      <c r="B30" s="1145">
        <f>SUM(D30:F30)</f>
        <v>25569</v>
      </c>
      <c r="C30" s="1146"/>
      <c r="D30" s="330">
        <v>18626</v>
      </c>
      <c r="E30" s="330">
        <v>258</v>
      </c>
      <c r="F30" s="330">
        <v>6685</v>
      </c>
      <c r="G30" s="126">
        <v>0</v>
      </c>
      <c r="H30" s="322">
        <f>SUM(I30:L30)</f>
        <v>10120</v>
      </c>
      <c r="I30" s="286">
        <v>1674</v>
      </c>
      <c r="J30" s="286">
        <v>6079</v>
      </c>
      <c r="K30" s="412">
        <v>1690</v>
      </c>
      <c r="L30" s="286">
        <v>677</v>
      </c>
      <c r="M30" s="479" t="s">
        <v>478</v>
      </c>
      <c r="N30" s="479"/>
      <c r="O30" s="318">
        <v>44.5</v>
      </c>
    </row>
    <row r="31" spans="1:15" ht="18" customHeight="1" x14ac:dyDescent="0.15">
      <c r="A31" s="28">
        <v>28</v>
      </c>
      <c r="B31" s="1148">
        <f>SUM(D31:F31)</f>
        <v>24308</v>
      </c>
      <c r="C31" s="1149"/>
      <c r="D31" s="330">
        <v>17525</v>
      </c>
      <c r="E31" s="330">
        <v>259</v>
      </c>
      <c r="F31" s="330">
        <v>6524</v>
      </c>
      <c r="G31" s="126">
        <v>0</v>
      </c>
      <c r="H31" s="286">
        <f>SUM(I31:L31)</f>
        <v>10010</v>
      </c>
      <c r="I31" s="286">
        <v>1648</v>
      </c>
      <c r="J31" s="286">
        <v>5639</v>
      </c>
      <c r="K31" s="412">
        <v>1779</v>
      </c>
      <c r="L31" s="286">
        <v>944</v>
      </c>
      <c r="M31" s="479" t="s">
        <v>566</v>
      </c>
      <c r="N31" s="479"/>
      <c r="O31" s="318">
        <v>46.4</v>
      </c>
    </row>
    <row r="32" spans="1:15" ht="18" customHeight="1" x14ac:dyDescent="0.15">
      <c r="A32" s="315">
        <v>29</v>
      </c>
      <c r="B32" s="1152">
        <f>SUM(D32:F32)</f>
        <v>23378</v>
      </c>
      <c r="C32" s="1149"/>
      <c r="D32" s="330">
        <v>16797</v>
      </c>
      <c r="E32" s="330">
        <v>215</v>
      </c>
      <c r="F32" s="330">
        <v>6366</v>
      </c>
      <c r="G32" s="126">
        <v>0</v>
      </c>
      <c r="H32" s="286">
        <f>SUM(I32:L32)</f>
        <v>9487</v>
      </c>
      <c r="I32" s="286">
        <v>1663</v>
      </c>
      <c r="J32" s="286">
        <v>5124</v>
      </c>
      <c r="K32" s="412">
        <v>1751</v>
      </c>
      <c r="L32" s="286">
        <v>949</v>
      </c>
      <c r="M32" s="479" t="s">
        <v>568</v>
      </c>
      <c r="N32" s="479"/>
      <c r="O32" s="318">
        <v>48.2</v>
      </c>
    </row>
    <row r="33" spans="1:15" s="342" customFormat="1" ht="18" customHeight="1" x14ac:dyDescent="0.15">
      <c r="A33" s="293">
        <v>30</v>
      </c>
      <c r="B33" s="1150">
        <f t="shared" ref="B33:B34" si="0">SUM(D33:F33)</f>
        <v>22689</v>
      </c>
      <c r="C33" s="1151"/>
      <c r="D33" s="330">
        <v>16331</v>
      </c>
      <c r="E33" s="330">
        <v>196</v>
      </c>
      <c r="F33" s="330">
        <v>6162</v>
      </c>
      <c r="G33" s="126">
        <v>0</v>
      </c>
      <c r="H33" s="286">
        <f>SUM(I33:L33)</f>
        <v>9160</v>
      </c>
      <c r="I33" s="286">
        <v>1636</v>
      </c>
      <c r="J33" s="286">
        <v>4797</v>
      </c>
      <c r="K33" s="412">
        <v>1780</v>
      </c>
      <c r="L33" s="286">
        <v>947</v>
      </c>
      <c r="M33" s="479" t="s">
        <v>661</v>
      </c>
      <c r="N33" s="479"/>
      <c r="O33" s="318">
        <v>50.8</v>
      </c>
    </row>
    <row r="34" spans="1:15" s="342" customFormat="1" ht="18" customHeight="1" thickBot="1" x14ac:dyDescent="0.2">
      <c r="A34" s="288" t="s">
        <v>693</v>
      </c>
      <c r="B34" s="1153">
        <f t="shared" si="0"/>
        <v>22196</v>
      </c>
      <c r="C34" s="1154"/>
      <c r="D34" s="400">
        <v>16089</v>
      </c>
      <c r="E34" s="400">
        <v>189</v>
      </c>
      <c r="F34" s="400">
        <v>5918</v>
      </c>
      <c r="G34" s="402">
        <v>0</v>
      </c>
      <c r="H34" s="312">
        <f>SUM(I34:L34)</f>
        <v>9555</v>
      </c>
      <c r="I34" s="312">
        <v>1640</v>
      </c>
      <c r="J34" s="312">
        <v>4936</v>
      </c>
      <c r="K34" s="413">
        <v>1923</v>
      </c>
      <c r="L34" s="312">
        <v>1056</v>
      </c>
      <c r="M34" s="1147" t="s">
        <v>691</v>
      </c>
      <c r="N34" s="1147"/>
      <c r="O34" s="414">
        <v>55.3</v>
      </c>
    </row>
    <row r="35" spans="1:15" ht="15" customHeight="1" x14ac:dyDescent="0.15">
      <c r="A35" s="1155"/>
      <c r="B35" s="1155"/>
      <c r="C35" s="1155"/>
      <c r="D35" s="1155"/>
      <c r="E35" s="1155"/>
      <c r="F35" s="289"/>
      <c r="O35" s="7" t="s">
        <v>282</v>
      </c>
    </row>
    <row r="36" spans="1:15" ht="12" customHeight="1" x14ac:dyDescent="0.15">
      <c r="A36" s="5" t="s">
        <v>283</v>
      </c>
      <c r="F36" s="289"/>
    </row>
    <row r="37" spans="1:15" ht="15" customHeight="1" thickBot="1" x14ac:dyDescent="0.2">
      <c r="A37" s="5" t="s">
        <v>438</v>
      </c>
      <c r="M37" s="7" t="s">
        <v>157</v>
      </c>
      <c r="O37" s="7"/>
    </row>
    <row r="38" spans="1:15" ht="18.75" customHeight="1" thickBot="1" x14ac:dyDescent="0.2">
      <c r="A38" s="70"/>
      <c r="B38" s="521" t="s">
        <v>284</v>
      </c>
      <c r="C38" s="521"/>
      <c r="D38" s="27" t="s">
        <v>285</v>
      </c>
      <c r="E38" s="65"/>
      <c r="F38" s="65"/>
      <c r="G38" s="65"/>
      <c r="H38" s="65" t="s">
        <v>286</v>
      </c>
      <c r="I38" s="9"/>
      <c r="J38" s="9"/>
      <c r="K38" s="9"/>
      <c r="L38" s="521" t="s">
        <v>287</v>
      </c>
      <c r="M38" s="521"/>
      <c r="N38" s="525" t="s">
        <v>288</v>
      </c>
      <c r="O38" s="854"/>
    </row>
    <row r="39" spans="1:15" ht="18.75" customHeight="1" x14ac:dyDescent="0.15">
      <c r="A39" s="315" t="s">
        <v>158</v>
      </c>
      <c r="B39" s="23" t="s">
        <v>289</v>
      </c>
      <c r="C39" s="71"/>
      <c r="D39" s="23" t="s">
        <v>290</v>
      </c>
      <c r="E39" s="71"/>
      <c r="F39" s="23" t="s">
        <v>291</v>
      </c>
      <c r="G39" s="71"/>
      <c r="H39" s="835" t="s">
        <v>292</v>
      </c>
      <c r="I39" s="835"/>
      <c r="J39" s="835" t="s">
        <v>293</v>
      </c>
      <c r="K39" s="835"/>
      <c r="L39" s="846"/>
      <c r="M39" s="846"/>
      <c r="N39" s="1039"/>
      <c r="O39" s="1040"/>
    </row>
    <row r="40" spans="1:15" ht="18.75" customHeight="1" x14ac:dyDescent="0.15">
      <c r="A40" s="66"/>
      <c r="B40" s="311" t="s">
        <v>221</v>
      </c>
      <c r="C40" s="311" t="s">
        <v>294</v>
      </c>
      <c r="D40" s="311" t="s">
        <v>221</v>
      </c>
      <c r="E40" s="311" t="s">
        <v>294</v>
      </c>
      <c r="F40" s="311" t="s">
        <v>221</v>
      </c>
      <c r="G40" s="319" t="s">
        <v>294</v>
      </c>
      <c r="H40" s="26" t="s">
        <v>221</v>
      </c>
      <c r="I40" s="319" t="s">
        <v>294</v>
      </c>
      <c r="J40" s="311" t="s">
        <v>221</v>
      </c>
      <c r="K40" s="319" t="s">
        <v>294</v>
      </c>
      <c r="L40" s="311" t="s">
        <v>221</v>
      </c>
      <c r="M40" s="319" t="s">
        <v>294</v>
      </c>
      <c r="N40" s="26" t="s">
        <v>221</v>
      </c>
      <c r="O40" s="343" t="s">
        <v>294</v>
      </c>
    </row>
    <row r="41" spans="1:15" ht="18" customHeight="1" x14ac:dyDescent="0.15">
      <c r="A41" s="315">
        <v>27</v>
      </c>
      <c r="B41" s="139">
        <v>0</v>
      </c>
      <c r="C41" s="140">
        <v>0</v>
      </c>
      <c r="D41" s="112">
        <f t="shared" ref="D41:D42" si="1">F41+H41+J41</f>
        <v>20912</v>
      </c>
      <c r="E41" s="112">
        <f>G41+I41+K41</f>
        <v>13649824</v>
      </c>
      <c r="F41" s="3">
        <v>18256</v>
      </c>
      <c r="G41" s="10">
        <v>11359261</v>
      </c>
      <c r="H41" s="10">
        <v>2356</v>
      </c>
      <c r="I41" s="10">
        <v>2063039</v>
      </c>
      <c r="J41" s="10">
        <v>300</v>
      </c>
      <c r="K41" s="10">
        <v>227524</v>
      </c>
      <c r="L41" s="10">
        <v>7</v>
      </c>
      <c r="M41" s="10">
        <v>2656</v>
      </c>
      <c r="N41" s="10">
        <v>7</v>
      </c>
      <c r="O41" s="113">
        <v>865</v>
      </c>
    </row>
    <row r="42" spans="1:15" ht="18" customHeight="1" x14ac:dyDescent="0.15">
      <c r="A42" s="28">
        <v>28</v>
      </c>
      <c r="B42" s="139">
        <v>0</v>
      </c>
      <c r="C42" s="140">
        <v>0</v>
      </c>
      <c r="D42" s="10">
        <f t="shared" si="1"/>
        <v>20893</v>
      </c>
      <c r="E42" s="10">
        <f>G42+I42+K42</f>
        <v>13890302</v>
      </c>
      <c r="F42" s="10">
        <v>18201</v>
      </c>
      <c r="G42" s="10">
        <v>11562647</v>
      </c>
      <c r="H42" s="10">
        <v>2402</v>
      </c>
      <c r="I42" s="10">
        <v>2103985</v>
      </c>
      <c r="J42" s="10">
        <v>290</v>
      </c>
      <c r="K42" s="10">
        <v>223670</v>
      </c>
      <c r="L42" s="10">
        <v>5</v>
      </c>
      <c r="M42" s="10">
        <v>1806</v>
      </c>
      <c r="N42" s="10">
        <v>3</v>
      </c>
      <c r="O42" s="113">
        <v>360</v>
      </c>
    </row>
    <row r="43" spans="1:15" ht="18" customHeight="1" x14ac:dyDescent="0.15">
      <c r="A43" s="315">
        <v>29</v>
      </c>
      <c r="B43" s="139">
        <v>0</v>
      </c>
      <c r="C43" s="140">
        <v>0</v>
      </c>
      <c r="D43" s="10">
        <f>F43+H43+J43</f>
        <v>22312</v>
      </c>
      <c r="E43" s="10">
        <f>G43+I43+K43</f>
        <v>14522869</v>
      </c>
      <c r="F43" s="10">
        <v>19560</v>
      </c>
      <c r="G43" s="10">
        <v>12150529</v>
      </c>
      <c r="H43" s="10">
        <v>2453</v>
      </c>
      <c r="I43" s="10">
        <v>2145539</v>
      </c>
      <c r="J43" s="10">
        <v>299</v>
      </c>
      <c r="K43" s="10">
        <v>226801</v>
      </c>
      <c r="L43" s="10">
        <v>8</v>
      </c>
      <c r="M43" s="10">
        <v>2823</v>
      </c>
      <c r="N43" s="3" t="s">
        <v>534</v>
      </c>
      <c r="O43" s="177" t="s">
        <v>534</v>
      </c>
    </row>
    <row r="44" spans="1:15" s="342" customFormat="1" ht="18" customHeight="1" x14ac:dyDescent="0.15">
      <c r="A44" s="287">
        <v>30</v>
      </c>
      <c r="B44" s="139">
        <v>0</v>
      </c>
      <c r="C44" s="140">
        <v>0</v>
      </c>
      <c r="D44" s="10">
        <f>F44+H44+J44</f>
        <v>23000</v>
      </c>
      <c r="E44" s="10">
        <f>G44+I44+K44</f>
        <v>14868499</v>
      </c>
      <c r="F44" s="10">
        <v>20253</v>
      </c>
      <c r="G44" s="10">
        <v>12502739</v>
      </c>
      <c r="H44" s="10">
        <v>2470</v>
      </c>
      <c r="I44" s="10">
        <v>2155810</v>
      </c>
      <c r="J44" s="10">
        <v>277</v>
      </c>
      <c r="K44" s="10">
        <v>209950</v>
      </c>
      <c r="L44" s="10">
        <v>6</v>
      </c>
      <c r="M44" s="10">
        <v>2020</v>
      </c>
      <c r="N44" s="3" t="s">
        <v>534</v>
      </c>
      <c r="O44" s="177" t="s">
        <v>534</v>
      </c>
    </row>
    <row r="45" spans="1:15" s="342" customFormat="1" ht="18" customHeight="1" thickBot="1" x14ac:dyDescent="0.2">
      <c r="A45" s="288" t="s">
        <v>663</v>
      </c>
      <c r="B45" s="271">
        <v>0</v>
      </c>
      <c r="C45" s="272">
        <v>0</v>
      </c>
      <c r="D45" s="273">
        <f>F45+H45+J45</f>
        <v>24387</v>
      </c>
      <c r="E45" s="273">
        <f>G45+I45+K45</f>
        <v>15623817</v>
      </c>
      <c r="F45" s="403">
        <v>21567</v>
      </c>
      <c r="G45" s="403">
        <v>13195898</v>
      </c>
      <c r="H45" s="403">
        <v>2541</v>
      </c>
      <c r="I45" s="403">
        <v>2215855</v>
      </c>
      <c r="J45" s="403">
        <v>279</v>
      </c>
      <c r="K45" s="403">
        <v>212064</v>
      </c>
      <c r="L45" s="403">
        <v>7</v>
      </c>
      <c r="M45" s="403">
        <v>1751</v>
      </c>
      <c r="N45" s="415" t="s">
        <v>534</v>
      </c>
      <c r="O45" s="416" t="s">
        <v>534</v>
      </c>
    </row>
    <row r="46" spans="1:15" ht="15" customHeight="1" x14ac:dyDescent="0.15">
      <c r="A46" s="5" t="s">
        <v>574</v>
      </c>
      <c r="O46" s="7" t="s">
        <v>282</v>
      </c>
    </row>
    <row r="47" spans="1:15" ht="17.45" customHeight="1" x14ac:dyDescent="0.15">
      <c r="A47" s="5" t="s">
        <v>575</v>
      </c>
    </row>
    <row r="48" spans="1:15" ht="17.45" customHeight="1" x14ac:dyDescent="0.15">
      <c r="A48" s="5" t="s">
        <v>660</v>
      </c>
      <c r="G48" s="29"/>
    </row>
    <row r="49" spans="7:7" ht="17.45" customHeight="1" x14ac:dyDescent="0.15">
      <c r="G49" s="15"/>
    </row>
  </sheetData>
  <sheetProtection sheet="1" selectLockedCells="1" selectUnlockedCells="1"/>
  <mergeCells count="75">
    <mergeCell ref="A4:G4"/>
    <mergeCell ref="H4:O4"/>
    <mergeCell ref="A7:A8"/>
    <mergeCell ref="B7:D7"/>
    <mergeCell ref="E7:G7"/>
    <mergeCell ref="H7:I7"/>
    <mergeCell ref="J7:K7"/>
    <mergeCell ref="L7:O7"/>
    <mergeCell ref="B8:C8"/>
    <mergeCell ref="F8:G8"/>
    <mergeCell ref="J8:K8"/>
    <mergeCell ref="L8:M8"/>
    <mergeCell ref="N8:O8"/>
    <mergeCell ref="B9:C9"/>
    <mergeCell ref="F9:G9"/>
    <mergeCell ref="J9:K9"/>
    <mergeCell ref="L9:M9"/>
    <mergeCell ref="N9:O9"/>
    <mergeCell ref="B11:C11"/>
    <mergeCell ref="F11:G11"/>
    <mergeCell ref="J11:K11"/>
    <mergeCell ref="L11:M11"/>
    <mergeCell ref="N11:O11"/>
    <mergeCell ref="B10:C10"/>
    <mergeCell ref="F10:G10"/>
    <mergeCell ref="J10:K10"/>
    <mergeCell ref="L10:M10"/>
    <mergeCell ref="N10:O10"/>
    <mergeCell ref="N13:O13"/>
    <mergeCell ref="K17:L17"/>
    <mergeCell ref="L12:M12"/>
    <mergeCell ref="M17:O17"/>
    <mergeCell ref="N18:N19"/>
    <mergeCell ref="O18:O19"/>
    <mergeCell ref="N12:O12"/>
    <mergeCell ref="A28:A29"/>
    <mergeCell ref="H28:L28"/>
    <mergeCell ref="B13:C13"/>
    <mergeCell ref="F13:G13"/>
    <mergeCell ref="J13:K13"/>
    <mergeCell ref="L13:M13"/>
    <mergeCell ref="L18:L19"/>
    <mergeCell ref="M18:M19"/>
    <mergeCell ref="B12:C12"/>
    <mergeCell ref="F12:G12"/>
    <mergeCell ref="J12:K12"/>
    <mergeCell ref="F18:F19"/>
    <mergeCell ref="G18:G19"/>
    <mergeCell ref="K18:K19"/>
    <mergeCell ref="B18:C19"/>
    <mergeCell ref="D18:D19"/>
    <mergeCell ref="E18:E19"/>
    <mergeCell ref="B31:C31"/>
    <mergeCell ref="M31:N31"/>
    <mergeCell ref="B30:C30"/>
    <mergeCell ref="M30:N30"/>
    <mergeCell ref="B20:C20"/>
    <mergeCell ref="B21:C21"/>
    <mergeCell ref="B22:C22"/>
    <mergeCell ref="M28:O28"/>
    <mergeCell ref="M29:N29"/>
    <mergeCell ref="B23:C23"/>
    <mergeCell ref="B24:C24"/>
    <mergeCell ref="B32:C32"/>
    <mergeCell ref="M32:N32"/>
    <mergeCell ref="B33:C33"/>
    <mergeCell ref="M33:N33"/>
    <mergeCell ref="B34:C34"/>
    <mergeCell ref="M34:N34"/>
    <mergeCell ref="A35:E35"/>
    <mergeCell ref="B38:C38"/>
    <mergeCell ref="L38:M39"/>
    <mergeCell ref="N38:O39"/>
    <mergeCell ref="H39:I39"/>
    <mergeCell ref="J39:K39"/>
  </mergeCells>
  <phoneticPr fontId="20"/>
  <printOptions horizontalCentered="1"/>
  <pageMargins left="0.59055118110236227" right="0.59055118110236227" top="0.59055118110236227" bottom="0.59055118110236227" header="0.39370078740157483" footer="0.39370078740157483"/>
  <pageSetup paperSize="9" scale="98" firstPageNumber="122" orientation="portrait" useFirstPageNumber="1" verticalDpi="300" r:id="rId1"/>
  <headerFooter scaleWithDoc="0" alignWithMargins="0">
    <oddHeader>&amp;L社会･福祉</oddHeader>
    <oddFooter>&amp;C&amp;12&amp;A</oddFooter>
  </headerFooter>
  <colBreaks count="1" manualBreakCount="1">
    <brk id="7" max="4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Q50"/>
  <sheetViews>
    <sheetView view="pageBreakPreview" zoomScaleNormal="100" zoomScaleSheetLayoutView="100" workbookViewId="0">
      <selection activeCell="J20" sqref="J20"/>
    </sheetView>
  </sheetViews>
  <sheetFormatPr defaultRowHeight="15.95" customHeight="1" x14ac:dyDescent="0.15"/>
  <cols>
    <col min="1" max="1" width="11.7109375" style="44" customWidth="1"/>
    <col min="2" max="12" width="8" style="44" customWidth="1"/>
    <col min="13" max="16384" width="9.140625" style="44"/>
  </cols>
  <sheetData>
    <row r="1" spans="1:17" ht="5.0999999999999996" customHeight="1" x14ac:dyDescent="0.15">
      <c r="B1" s="43"/>
      <c r="C1" s="43"/>
      <c r="D1" s="43"/>
      <c r="E1" s="43"/>
      <c r="F1" s="43"/>
      <c r="G1" s="43"/>
      <c r="H1" s="43"/>
      <c r="I1" s="43"/>
      <c r="J1" s="43"/>
      <c r="K1" s="43"/>
      <c r="L1" s="43"/>
      <c r="M1" s="43"/>
      <c r="N1" s="43"/>
      <c r="O1" s="43"/>
      <c r="P1" s="43"/>
      <c r="Q1" s="43"/>
    </row>
    <row r="2" spans="1:17" ht="15" customHeight="1" x14ac:dyDescent="0.15">
      <c r="A2" s="44" t="s">
        <v>295</v>
      </c>
      <c r="B2" s="43"/>
      <c r="C2" s="43"/>
      <c r="D2" s="43"/>
      <c r="E2" s="43"/>
      <c r="F2" s="43"/>
      <c r="G2" s="43"/>
      <c r="H2" s="43"/>
      <c r="I2" s="43"/>
      <c r="J2" s="43"/>
      <c r="K2" s="43"/>
      <c r="L2" s="43"/>
      <c r="M2" s="43"/>
      <c r="N2" s="43"/>
      <c r="O2" s="43"/>
      <c r="P2" s="43"/>
      <c r="Q2" s="43"/>
    </row>
    <row r="3" spans="1:17" ht="5.0999999999999996" customHeight="1" x14ac:dyDescent="0.15">
      <c r="B3" s="43"/>
      <c r="C3" s="43"/>
      <c r="D3" s="43"/>
      <c r="E3" s="43"/>
      <c r="F3" s="43"/>
      <c r="G3" s="43"/>
      <c r="H3" s="43"/>
      <c r="I3" s="43"/>
      <c r="J3" s="43"/>
      <c r="K3" s="43"/>
      <c r="L3" s="43"/>
      <c r="M3" s="43"/>
      <c r="N3" s="43"/>
      <c r="O3" s="43"/>
      <c r="P3" s="43"/>
      <c r="Q3" s="43"/>
    </row>
    <row r="4" spans="1:17" ht="50.1" customHeight="1" x14ac:dyDescent="0.15">
      <c r="A4" s="1182" t="s">
        <v>296</v>
      </c>
      <c r="B4" s="1182"/>
      <c r="C4" s="1182"/>
      <c r="D4" s="1182"/>
      <c r="E4" s="1182"/>
      <c r="F4" s="1182"/>
      <c r="G4" s="1182"/>
      <c r="H4" s="1182"/>
      <c r="I4" s="1182"/>
      <c r="J4" s="1182"/>
      <c r="K4" s="1182"/>
      <c r="L4" s="1182"/>
      <c r="M4" s="43"/>
      <c r="N4" s="43"/>
      <c r="O4" s="43"/>
      <c r="P4" s="43"/>
      <c r="Q4" s="43"/>
    </row>
    <row r="5" spans="1:17" ht="15" customHeight="1" x14ac:dyDescent="0.15">
      <c r="A5" s="43"/>
      <c r="B5" s="43"/>
      <c r="C5" s="43"/>
      <c r="D5" s="43"/>
      <c r="E5" s="43"/>
      <c r="F5" s="43"/>
      <c r="G5" s="43"/>
      <c r="H5" s="43"/>
      <c r="I5" s="43"/>
      <c r="J5" s="43"/>
      <c r="K5" s="43"/>
      <c r="L5" s="43"/>
      <c r="M5" s="43"/>
      <c r="N5" s="43"/>
      <c r="O5" s="43"/>
      <c r="P5" s="43"/>
      <c r="Q5" s="43"/>
    </row>
    <row r="6" spans="1:17" ht="15" customHeight="1" thickBot="1" x14ac:dyDescent="0.2">
      <c r="A6" s="43" t="s">
        <v>488</v>
      </c>
      <c r="B6" s="43"/>
      <c r="C6" s="43"/>
      <c r="D6" s="43"/>
      <c r="E6" s="43"/>
      <c r="F6" s="43"/>
      <c r="G6" s="43"/>
      <c r="H6" s="43"/>
      <c r="I6" s="43"/>
      <c r="J6" s="43"/>
      <c r="K6" s="43"/>
      <c r="L6" s="45" t="s">
        <v>297</v>
      </c>
      <c r="M6" s="43"/>
      <c r="N6" s="43"/>
      <c r="O6" s="43"/>
      <c r="P6" s="43"/>
      <c r="Q6" s="43"/>
    </row>
    <row r="7" spans="1:17" ht="20.100000000000001" customHeight="1" thickBot="1" x14ac:dyDescent="0.2">
      <c r="A7" s="1176" t="s">
        <v>298</v>
      </c>
      <c r="B7" s="1170" t="s">
        <v>299</v>
      </c>
      <c r="C7" s="1170"/>
      <c r="D7" s="49" t="s">
        <v>306</v>
      </c>
      <c r="E7" s="48" t="s">
        <v>300</v>
      </c>
      <c r="F7" s="48" t="s">
        <v>301</v>
      </c>
      <c r="G7" s="49" t="s">
        <v>302</v>
      </c>
      <c r="H7" s="49" t="s">
        <v>303</v>
      </c>
      <c r="I7" s="49" t="s">
        <v>304</v>
      </c>
      <c r="J7" s="49" t="s">
        <v>305</v>
      </c>
      <c r="K7" s="49" t="s">
        <v>307</v>
      </c>
      <c r="L7" s="1183" t="s">
        <v>30</v>
      </c>
      <c r="M7" s="96"/>
      <c r="N7" s="43"/>
      <c r="O7" s="43"/>
      <c r="P7" s="43"/>
    </row>
    <row r="8" spans="1:17" ht="20.100000000000001" customHeight="1" x14ac:dyDescent="0.15">
      <c r="A8" s="1177"/>
      <c r="B8" s="1171"/>
      <c r="C8" s="1171"/>
      <c r="D8" s="51" t="s">
        <v>309</v>
      </c>
      <c r="E8" s="50" t="s">
        <v>308</v>
      </c>
      <c r="F8" s="50" t="s">
        <v>489</v>
      </c>
      <c r="G8" s="51" t="s">
        <v>309</v>
      </c>
      <c r="H8" s="51" t="s">
        <v>309</v>
      </c>
      <c r="I8" s="51" t="s">
        <v>309</v>
      </c>
      <c r="J8" s="51" t="s">
        <v>309</v>
      </c>
      <c r="K8" s="51" t="s">
        <v>310</v>
      </c>
      <c r="L8" s="1184"/>
      <c r="M8" s="96"/>
      <c r="N8" s="43"/>
      <c r="O8" s="43"/>
      <c r="P8" s="43"/>
    </row>
    <row r="9" spans="1:17" ht="15" customHeight="1" x14ac:dyDescent="0.15">
      <c r="A9" s="47" t="s">
        <v>673</v>
      </c>
      <c r="B9" s="1178">
        <f>SUM(D9:L9)</f>
        <v>1413</v>
      </c>
      <c r="C9" s="1179"/>
      <c r="D9" s="118">
        <v>28</v>
      </c>
      <c r="E9" s="118">
        <v>4</v>
      </c>
      <c r="F9" s="118">
        <v>20</v>
      </c>
      <c r="G9" s="118">
        <v>66</v>
      </c>
      <c r="H9" s="118">
        <v>6</v>
      </c>
      <c r="I9" s="118">
        <v>30</v>
      </c>
      <c r="J9" s="118">
        <v>4</v>
      </c>
      <c r="K9" s="118">
        <v>0</v>
      </c>
      <c r="L9" s="147">
        <v>1255</v>
      </c>
      <c r="M9" s="96"/>
      <c r="N9" s="43"/>
      <c r="O9" s="43"/>
      <c r="P9" s="43"/>
    </row>
    <row r="10" spans="1:17" ht="15" customHeight="1" x14ac:dyDescent="0.15">
      <c r="A10" s="47">
        <v>28</v>
      </c>
      <c r="B10" s="1178">
        <f t="shared" ref="B10:B12" si="0">SUM(D10:L10)</f>
        <v>1424</v>
      </c>
      <c r="C10" s="1179"/>
      <c r="D10" s="118">
        <v>24</v>
      </c>
      <c r="E10" s="118">
        <v>5</v>
      </c>
      <c r="F10" s="118">
        <v>22</v>
      </c>
      <c r="G10" s="118">
        <v>91</v>
      </c>
      <c r="H10" s="118">
        <v>5</v>
      </c>
      <c r="I10" s="118">
        <v>35</v>
      </c>
      <c r="J10" s="118">
        <v>8</v>
      </c>
      <c r="K10" s="118">
        <v>3</v>
      </c>
      <c r="L10" s="147">
        <v>1231</v>
      </c>
      <c r="M10" s="96"/>
      <c r="N10" s="43"/>
      <c r="O10" s="43"/>
      <c r="P10" s="43"/>
    </row>
    <row r="11" spans="1:17" ht="15" customHeight="1" x14ac:dyDescent="0.15">
      <c r="A11" s="47">
        <v>29</v>
      </c>
      <c r="B11" s="1178">
        <f t="shared" si="0"/>
        <v>1374</v>
      </c>
      <c r="C11" s="1179"/>
      <c r="D11" s="118">
        <v>15</v>
      </c>
      <c r="E11" s="118">
        <v>5</v>
      </c>
      <c r="F11" s="118">
        <v>12</v>
      </c>
      <c r="G11" s="118">
        <v>53</v>
      </c>
      <c r="H11" s="118">
        <v>3</v>
      </c>
      <c r="I11" s="118">
        <v>25</v>
      </c>
      <c r="J11" s="118">
        <v>9</v>
      </c>
      <c r="K11" s="118">
        <v>2</v>
      </c>
      <c r="L11" s="147">
        <v>1250</v>
      </c>
      <c r="M11" s="96"/>
      <c r="N11" s="43"/>
      <c r="O11" s="43"/>
      <c r="P11" s="43"/>
    </row>
    <row r="12" spans="1:17" ht="15" customHeight="1" x14ac:dyDescent="0.15">
      <c r="A12" s="52">
        <v>30</v>
      </c>
      <c r="B12" s="1178">
        <f t="shared" si="0"/>
        <v>1507</v>
      </c>
      <c r="C12" s="1179"/>
      <c r="D12" s="118">
        <v>17</v>
      </c>
      <c r="E12" s="118">
        <v>13</v>
      </c>
      <c r="F12" s="118">
        <v>19</v>
      </c>
      <c r="G12" s="118">
        <v>56</v>
      </c>
      <c r="H12" s="118">
        <v>4</v>
      </c>
      <c r="I12" s="118">
        <v>26</v>
      </c>
      <c r="J12" s="118">
        <v>7</v>
      </c>
      <c r="K12" s="118">
        <v>4</v>
      </c>
      <c r="L12" s="147">
        <v>1361</v>
      </c>
      <c r="M12" s="96"/>
      <c r="N12" s="43"/>
      <c r="O12" s="43"/>
      <c r="P12" s="43"/>
    </row>
    <row r="13" spans="1:17" ht="15" customHeight="1" x14ac:dyDescent="0.15">
      <c r="A13" s="274" t="s">
        <v>674</v>
      </c>
      <c r="B13" s="1180">
        <f>SUM(D13:L13)</f>
        <v>1731</v>
      </c>
      <c r="C13" s="1180"/>
      <c r="D13" s="275">
        <f>SUM($D$15:$D$26)</f>
        <v>11</v>
      </c>
      <c r="E13" s="275">
        <f>SUM($E$15:$E$26)</f>
        <v>11</v>
      </c>
      <c r="F13" s="275">
        <f>SUM($F$15:$F$26)</f>
        <v>20</v>
      </c>
      <c r="G13" s="275">
        <f>SUM($G$15:$G$26)</f>
        <v>59</v>
      </c>
      <c r="H13" s="275">
        <f>SUM($H$15:$H$26)</f>
        <v>6</v>
      </c>
      <c r="I13" s="275">
        <f>SUM($I$15:$I$26)</f>
        <v>44</v>
      </c>
      <c r="J13" s="275">
        <f>SUM($J$15:$J$26)</f>
        <v>5</v>
      </c>
      <c r="K13" s="275">
        <f>SUM($K$15:$K$26)</f>
        <v>15</v>
      </c>
      <c r="L13" s="276">
        <f>SUM($L$15:$L$26)</f>
        <v>1560</v>
      </c>
      <c r="M13" s="96"/>
      <c r="N13" s="43"/>
      <c r="O13" s="43"/>
      <c r="P13" s="43"/>
    </row>
    <row r="14" spans="1:17" ht="15" customHeight="1" x14ac:dyDescent="0.15">
      <c r="A14" s="315"/>
      <c r="B14" s="1181"/>
      <c r="C14" s="1181"/>
      <c r="D14" s="299"/>
      <c r="E14" s="299"/>
      <c r="F14" s="299"/>
      <c r="G14" s="299"/>
      <c r="H14" s="299"/>
      <c r="I14" s="299"/>
      <c r="J14" s="299"/>
      <c r="K14" s="299"/>
      <c r="L14" s="277"/>
      <c r="M14" s="96"/>
      <c r="N14" s="43"/>
      <c r="O14" s="43"/>
      <c r="P14" s="43"/>
    </row>
    <row r="15" spans="1:17" ht="15" customHeight="1" x14ac:dyDescent="0.15">
      <c r="A15" s="279" t="s">
        <v>685</v>
      </c>
      <c r="B15" s="1172">
        <f t="shared" ref="B15:B23" si="1">SUM(D15:L15)</f>
        <v>140</v>
      </c>
      <c r="C15" s="1172"/>
      <c r="D15" s="230">
        <v>0</v>
      </c>
      <c r="E15" s="230">
        <v>0</v>
      </c>
      <c r="F15" s="230">
        <v>0</v>
      </c>
      <c r="G15" s="230">
        <v>8</v>
      </c>
      <c r="H15" s="230">
        <v>0</v>
      </c>
      <c r="I15" s="230">
        <v>3</v>
      </c>
      <c r="J15" s="230">
        <v>1</v>
      </c>
      <c r="K15" s="230">
        <v>0</v>
      </c>
      <c r="L15" s="417">
        <v>128</v>
      </c>
      <c r="M15" s="96"/>
      <c r="N15" s="43"/>
      <c r="O15" s="43"/>
      <c r="P15" s="43"/>
    </row>
    <row r="16" spans="1:17" ht="15" customHeight="1" x14ac:dyDescent="0.15">
      <c r="A16" s="279" t="s">
        <v>684</v>
      </c>
      <c r="B16" s="1172">
        <f t="shared" si="1"/>
        <v>133</v>
      </c>
      <c r="C16" s="1172"/>
      <c r="D16" s="230">
        <v>0</v>
      </c>
      <c r="E16" s="230">
        <v>1</v>
      </c>
      <c r="F16" s="230">
        <v>5</v>
      </c>
      <c r="G16" s="230">
        <v>5</v>
      </c>
      <c r="H16" s="230">
        <v>0</v>
      </c>
      <c r="I16" s="230">
        <v>0</v>
      </c>
      <c r="J16" s="230">
        <v>0</v>
      </c>
      <c r="K16" s="230">
        <v>1</v>
      </c>
      <c r="L16" s="417">
        <v>121</v>
      </c>
      <c r="M16" s="96"/>
      <c r="N16" s="43"/>
      <c r="O16" s="43"/>
      <c r="P16" s="43"/>
    </row>
    <row r="17" spans="1:17" ht="15" customHeight="1" x14ac:dyDescent="0.15">
      <c r="A17" s="137" t="s">
        <v>664</v>
      </c>
      <c r="B17" s="1172">
        <f t="shared" si="1"/>
        <v>145</v>
      </c>
      <c r="C17" s="1172"/>
      <c r="D17" s="230">
        <v>1</v>
      </c>
      <c r="E17" s="230">
        <v>1</v>
      </c>
      <c r="F17" s="230">
        <v>2</v>
      </c>
      <c r="G17" s="230">
        <v>6</v>
      </c>
      <c r="H17" s="230">
        <v>0</v>
      </c>
      <c r="I17" s="230">
        <v>5</v>
      </c>
      <c r="J17" s="230">
        <v>0</v>
      </c>
      <c r="K17" s="230">
        <v>1</v>
      </c>
      <c r="L17" s="417">
        <v>129</v>
      </c>
      <c r="M17" s="96"/>
      <c r="N17" s="43"/>
      <c r="O17" s="43"/>
      <c r="P17" s="43"/>
    </row>
    <row r="18" spans="1:17" ht="15" customHeight="1" x14ac:dyDescent="0.15">
      <c r="A18" s="137" t="s">
        <v>665</v>
      </c>
      <c r="B18" s="1172">
        <f t="shared" si="1"/>
        <v>158</v>
      </c>
      <c r="C18" s="1172"/>
      <c r="D18" s="230">
        <v>1</v>
      </c>
      <c r="E18" s="230">
        <v>2</v>
      </c>
      <c r="F18" s="230">
        <v>0</v>
      </c>
      <c r="G18" s="230">
        <v>3</v>
      </c>
      <c r="H18" s="230">
        <v>1</v>
      </c>
      <c r="I18" s="230">
        <v>2</v>
      </c>
      <c r="J18" s="230">
        <v>3</v>
      </c>
      <c r="K18" s="230">
        <v>1</v>
      </c>
      <c r="L18" s="417">
        <v>145</v>
      </c>
      <c r="M18" s="96"/>
      <c r="N18" s="43"/>
      <c r="O18" s="43"/>
      <c r="P18" s="43"/>
    </row>
    <row r="19" spans="1:17" ht="15" customHeight="1" x14ac:dyDescent="0.15">
      <c r="A19" s="137" t="s">
        <v>666</v>
      </c>
      <c r="B19" s="1172">
        <f t="shared" si="1"/>
        <v>150</v>
      </c>
      <c r="C19" s="1172"/>
      <c r="D19" s="230">
        <v>0</v>
      </c>
      <c r="E19" s="230">
        <v>0</v>
      </c>
      <c r="F19" s="230">
        <v>1</v>
      </c>
      <c r="G19" s="230">
        <v>8</v>
      </c>
      <c r="H19" s="230">
        <v>1</v>
      </c>
      <c r="I19" s="230">
        <v>3</v>
      </c>
      <c r="J19" s="230">
        <v>1</v>
      </c>
      <c r="K19" s="230">
        <v>1</v>
      </c>
      <c r="L19" s="417">
        <v>135</v>
      </c>
      <c r="M19" s="96"/>
      <c r="N19" s="43"/>
      <c r="O19" s="43"/>
      <c r="P19" s="43"/>
    </row>
    <row r="20" spans="1:17" ht="15" customHeight="1" x14ac:dyDescent="0.15">
      <c r="A20" s="137" t="s">
        <v>667</v>
      </c>
      <c r="B20" s="1172">
        <f t="shared" si="1"/>
        <v>153</v>
      </c>
      <c r="C20" s="1172"/>
      <c r="D20" s="230">
        <v>1</v>
      </c>
      <c r="E20" s="230">
        <v>3</v>
      </c>
      <c r="F20" s="230">
        <v>2</v>
      </c>
      <c r="G20" s="230">
        <v>6</v>
      </c>
      <c r="H20" s="230">
        <v>0</v>
      </c>
      <c r="I20" s="230">
        <v>7</v>
      </c>
      <c r="J20" s="230">
        <v>0</v>
      </c>
      <c r="K20" s="230">
        <v>0</v>
      </c>
      <c r="L20" s="417">
        <v>134</v>
      </c>
      <c r="M20" s="96"/>
      <c r="N20" s="43"/>
      <c r="O20" s="43"/>
      <c r="P20" s="43"/>
    </row>
    <row r="21" spans="1:17" ht="15" customHeight="1" x14ac:dyDescent="0.15">
      <c r="A21" s="137" t="s">
        <v>668</v>
      </c>
      <c r="B21" s="1172">
        <f t="shared" si="1"/>
        <v>173</v>
      </c>
      <c r="C21" s="1172"/>
      <c r="D21" s="230">
        <v>2</v>
      </c>
      <c r="E21" s="230">
        <v>2</v>
      </c>
      <c r="F21" s="230">
        <v>1</v>
      </c>
      <c r="G21" s="230">
        <v>2</v>
      </c>
      <c r="H21" s="230">
        <v>0</v>
      </c>
      <c r="I21" s="230">
        <v>4</v>
      </c>
      <c r="J21" s="230">
        <v>0</v>
      </c>
      <c r="K21" s="230">
        <v>1</v>
      </c>
      <c r="L21" s="417">
        <v>161</v>
      </c>
      <c r="M21" s="96"/>
      <c r="N21" s="43"/>
      <c r="O21" s="43"/>
      <c r="P21" s="43"/>
    </row>
    <row r="22" spans="1:17" ht="15" customHeight="1" x14ac:dyDescent="0.15">
      <c r="A22" s="137" t="s">
        <v>669</v>
      </c>
      <c r="B22" s="1172">
        <f t="shared" si="1"/>
        <v>155</v>
      </c>
      <c r="C22" s="1172"/>
      <c r="D22" s="230">
        <v>0</v>
      </c>
      <c r="E22" s="230">
        <v>1</v>
      </c>
      <c r="F22" s="230">
        <v>0</v>
      </c>
      <c r="G22" s="230">
        <v>3</v>
      </c>
      <c r="H22" s="230">
        <v>1</v>
      </c>
      <c r="I22" s="230">
        <v>3</v>
      </c>
      <c r="J22" s="230">
        <v>0</v>
      </c>
      <c r="K22" s="230">
        <v>2</v>
      </c>
      <c r="L22" s="417">
        <v>145</v>
      </c>
      <c r="M22" s="96"/>
      <c r="N22" s="43"/>
      <c r="O22" s="43"/>
      <c r="P22" s="43"/>
    </row>
    <row r="23" spans="1:17" ht="15" customHeight="1" x14ac:dyDescent="0.15">
      <c r="A23" s="137" t="s">
        <v>670</v>
      </c>
      <c r="B23" s="1172">
        <f t="shared" si="1"/>
        <v>139</v>
      </c>
      <c r="C23" s="1172"/>
      <c r="D23" s="230">
        <v>2</v>
      </c>
      <c r="E23" s="230">
        <v>1</v>
      </c>
      <c r="F23" s="230">
        <v>4</v>
      </c>
      <c r="G23" s="230">
        <v>3</v>
      </c>
      <c r="H23" s="230">
        <v>3</v>
      </c>
      <c r="I23" s="230">
        <v>3</v>
      </c>
      <c r="J23" s="230">
        <v>0</v>
      </c>
      <c r="K23" s="230">
        <v>3</v>
      </c>
      <c r="L23" s="417">
        <v>120</v>
      </c>
      <c r="M23" s="96"/>
      <c r="N23" s="43"/>
      <c r="O23" s="43"/>
      <c r="P23" s="43"/>
    </row>
    <row r="24" spans="1:17" ht="15" customHeight="1" x14ac:dyDescent="0.15">
      <c r="A24" s="136" t="s">
        <v>686</v>
      </c>
      <c r="B24" s="1172">
        <f t="shared" ref="B24:B26" si="2">SUM(D24:L24)</f>
        <v>125</v>
      </c>
      <c r="C24" s="1172"/>
      <c r="D24" s="230">
        <v>2</v>
      </c>
      <c r="E24" s="230">
        <v>0</v>
      </c>
      <c r="F24" s="230">
        <v>0</v>
      </c>
      <c r="G24" s="230">
        <v>5</v>
      </c>
      <c r="H24" s="230">
        <v>0</v>
      </c>
      <c r="I24" s="230">
        <v>4</v>
      </c>
      <c r="J24" s="230">
        <v>0</v>
      </c>
      <c r="K24" s="230">
        <v>1</v>
      </c>
      <c r="L24" s="417">
        <v>113</v>
      </c>
      <c r="M24" s="96"/>
      <c r="N24" s="43"/>
      <c r="O24" s="43"/>
      <c r="P24" s="43"/>
    </row>
    <row r="25" spans="1:17" ht="15" customHeight="1" x14ac:dyDescent="0.15">
      <c r="A25" s="137" t="s">
        <v>671</v>
      </c>
      <c r="B25" s="1172">
        <f t="shared" si="2"/>
        <v>115</v>
      </c>
      <c r="C25" s="1172"/>
      <c r="D25" s="230">
        <v>1</v>
      </c>
      <c r="E25" s="230">
        <v>0</v>
      </c>
      <c r="F25" s="230">
        <v>1</v>
      </c>
      <c r="G25" s="230">
        <v>4</v>
      </c>
      <c r="H25" s="230">
        <v>0</v>
      </c>
      <c r="I25" s="230">
        <v>6</v>
      </c>
      <c r="J25" s="230">
        <v>0</v>
      </c>
      <c r="K25" s="230">
        <v>4</v>
      </c>
      <c r="L25" s="417">
        <v>99</v>
      </c>
      <c r="M25" s="96"/>
      <c r="N25" s="43"/>
      <c r="O25" s="43"/>
      <c r="P25" s="43"/>
    </row>
    <row r="26" spans="1:17" ht="15" customHeight="1" thickBot="1" x14ac:dyDescent="0.2">
      <c r="A26" s="138" t="s">
        <v>672</v>
      </c>
      <c r="B26" s="1175">
        <f t="shared" si="2"/>
        <v>145</v>
      </c>
      <c r="C26" s="1175"/>
      <c r="D26" s="418">
        <v>1</v>
      </c>
      <c r="E26" s="418">
        <v>0</v>
      </c>
      <c r="F26" s="418">
        <v>4</v>
      </c>
      <c r="G26" s="418">
        <v>6</v>
      </c>
      <c r="H26" s="418">
        <v>0</v>
      </c>
      <c r="I26" s="418">
        <v>4</v>
      </c>
      <c r="J26" s="418">
        <v>0</v>
      </c>
      <c r="K26" s="418">
        <v>0</v>
      </c>
      <c r="L26" s="419">
        <v>130</v>
      </c>
      <c r="M26" s="96"/>
      <c r="N26" s="43"/>
      <c r="O26" s="43"/>
      <c r="P26" s="43"/>
    </row>
    <row r="27" spans="1:17" ht="15" customHeight="1" x14ac:dyDescent="0.15">
      <c r="A27" s="43"/>
      <c r="B27" s="43"/>
      <c r="C27" s="43"/>
      <c r="D27" s="43"/>
      <c r="E27" s="43"/>
      <c r="F27" s="43"/>
      <c r="G27" s="43"/>
      <c r="H27" s="43"/>
      <c r="K27" s="43"/>
      <c r="L27" s="45" t="s">
        <v>311</v>
      </c>
      <c r="M27" s="43"/>
      <c r="N27" s="43"/>
      <c r="O27" s="43"/>
      <c r="P27" s="43"/>
      <c r="Q27" s="43"/>
    </row>
    <row r="28" spans="1:17" ht="15" customHeight="1" x14ac:dyDescent="0.15">
      <c r="A28" s="43"/>
      <c r="B28" s="43"/>
      <c r="C28" s="43"/>
      <c r="D28" s="43"/>
      <c r="E28" s="43"/>
      <c r="F28" s="43"/>
      <c r="G28" s="43"/>
      <c r="H28" s="43"/>
      <c r="I28" s="43"/>
      <c r="J28" s="43"/>
      <c r="K28" s="43"/>
      <c r="L28" s="43"/>
      <c r="M28" s="43"/>
      <c r="N28" s="43"/>
      <c r="O28" s="43"/>
      <c r="P28" s="43"/>
      <c r="Q28" s="43"/>
    </row>
    <row r="29" spans="1:17" ht="15" customHeight="1" thickBot="1" x14ac:dyDescent="0.2">
      <c r="A29" s="43" t="s">
        <v>490</v>
      </c>
      <c r="B29" s="43"/>
      <c r="C29" s="43"/>
      <c r="D29" s="43"/>
      <c r="E29" s="43"/>
      <c r="F29" s="43"/>
      <c r="G29" s="43"/>
      <c r="H29" s="43"/>
      <c r="I29" s="43"/>
      <c r="J29" s="43"/>
      <c r="K29" s="43"/>
      <c r="L29" s="45" t="s">
        <v>297</v>
      </c>
      <c r="M29" s="43"/>
      <c r="N29" s="43"/>
      <c r="O29" s="43"/>
      <c r="P29" s="43"/>
      <c r="Q29" s="43"/>
    </row>
    <row r="30" spans="1:17" ht="20.100000000000001" customHeight="1" thickBot="1" x14ac:dyDescent="0.2">
      <c r="A30" s="1176" t="s">
        <v>298</v>
      </c>
      <c r="B30" s="1170" t="s">
        <v>312</v>
      </c>
      <c r="C30" s="1170" t="s">
        <v>313</v>
      </c>
      <c r="D30" s="1170" t="s">
        <v>314</v>
      </c>
      <c r="E30" s="1170" t="s">
        <v>315</v>
      </c>
      <c r="F30" s="1170" t="s">
        <v>316</v>
      </c>
      <c r="G30" s="341" t="s">
        <v>317</v>
      </c>
      <c r="H30" s="53" t="s">
        <v>318</v>
      </c>
      <c r="I30" s="341" t="s">
        <v>320</v>
      </c>
      <c r="J30" s="1170" t="s">
        <v>319</v>
      </c>
      <c r="K30" s="1170" t="s">
        <v>321</v>
      </c>
      <c r="L30" s="1173" t="s">
        <v>30</v>
      </c>
      <c r="M30" s="96"/>
    </row>
    <row r="31" spans="1:17" ht="20.100000000000001" customHeight="1" x14ac:dyDescent="0.15">
      <c r="A31" s="1177"/>
      <c r="B31" s="1171"/>
      <c r="C31" s="1171"/>
      <c r="D31" s="1171"/>
      <c r="E31" s="1171"/>
      <c r="F31" s="1171"/>
      <c r="G31" s="90" t="s">
        <v>322</v>
      </c>
      <c r="H31" s="74" t="s">
        <v>323</v>
      </c>
      <c r="I31" s="90" t="s">
        <v>324</v>
      </c>
      <c r="J31" s="1171"/>
      <c r="K31" s="1171"/>
      <c r="L31" s="1174"/>
      <c r="M31" s="96"/>
    </row>
    <row r="32" spans="1:17" ht="15" customHeight="1" x14ac:dyDescent="0.15">
      <c r="A32" s="47" t="s">
        <v>673</v>
      </c>
      <c r="B32" s="119">
        <f t="shared" ref="B32:B34" si="3">SUM(C32:L32)</f>
        <v>393</v>
      </c>
      <c r="C32" s="128">
        <v>29</v>
      </c>
      <c r="D32" s="128">
        <v>15</v>
      </c>
      <c r="E32" s="128">
        <v>31</v>
      </c>
      <c r="F32" s="128">
        <v>123</v>
      </c>
      <c r="G32" s="128">
        <v>6</v>
      </c>
      <c r="H32" s="128">
        <v>18</v>
      </c>
      <c r="I32" s="128">
        <v>48</v>
      </c>
      <c r="J32" s="128">
        <v>4</v>
      </c>
      <c r="K32" s="128">
        <v>19</v>
      </c>
      <c r="L32" s="148">
        <v>100</v>
      </c>
      <c r="M32" s="96"/>
    </row>
    <row r="33" spans="1:16" ht="15" customHeight="1" x14ac:dyDescent="0.15">
      <c r="A33" s="47">
        <v>28</v>
      </c>
      <c r="B33" s="119">
        <f t="shared" si="3"/>
        <v>432</v>
      </c>
      <c r="C33" s="128">
        <v>54</v>
      </c>
      <c r="D33" s="128">
        <v>23</v>
      </c>
      <c r="E33" s="128">
        <v>41</v>
      </c>
      <c r="F33" s="128">
        <v>124</v>
      </c>
      <c r="G33" s="128">
        <v>17</v>
      </c>
      <c r="H33" s="128">
        <v>25</v>
      </c>
      <c r="I33" s="128">
        <v>33</v>
      </c>
      <c r="J33" s="128">
        <v>5</v>
      </c>
      <c r="K33" s="128">
        <v>12</v>
      </c>
      <c r="L33" s="148">
        <v>98</v>
      </c>
      <c r="M33" s="96"/>
    </row>
    <row r="34" spans="1:16" ht="15" customHeight="1" x14ac:dyDescent="0.15">
      <c r="A34" s="47">
        <v>29</v>
      </c>
      <c r="B34" s="119">
        <f t="shared" si="3"/>
        <v>418</v>
      </c>
      <c r="C34" s="128">
        <v>59</v>
      </c>
      <c r="D34" s="128">
        <v>22</v>
      </c>
      <c r="E34" s="128">
        <v>29</v>
      </c>
      <c r="F34" s="128">
        <v>111</v>
      </c>
      <c r="G34" s="128">
        <v>10</v>
      </c>
      <c r="H34" s="128">
        <v>30</v>
      </c>
      <c r="I34" s="128">
        <v>43</v>
      </c>
      <c r="J34" s="128">
        <v>2</v>
      </c>
      <c r="K34" s="128">
        <v>17</v>
      </c>
      <c r="L34" s="148">
        <v>95</v>
      </c>
      <c r="M34" s="96"/>
    </row>
    <row r="35" spans="1:16" ht="15" customHeight="1" x14ac:dyDescent="0.15">
      <c r="A35" s="52">
        <v>30</v>
      </c>
      <c r="B35" s="119">
        <f t="shared" ref="B35" si="4">SUM(C35:L35)</f>
        <v>457</v>
      </c>
      <c r="C35" s="128">
        <v>58</v>
      </c>
      <c r="D35" s="128">
        <v>30</v>
      </c>
      <c r="E35" s="128">
        <v>43</v>
      </c>
      <c r="F35" s="128">
        <v>156</v>
      </c>
      <c r="G35" s="128">
        <v>13</v>
      </c>
      <c r="H35" s="128">
        <v>23</v>
      </c>
      <c r="I35" s="128">
        <v>48</v>
      </c>
      <c r="J35" s="128">
        <v>1</v>
      </c>
      <c r="K35" s="128">
        <v>6</v>
      </c>
      <c r="L35" s="148">
        <v>79</v>
      </c>
      <c r="M35" s="96"/>
    </row>
    <row r="36" spans="1:16" ht="15" customHeight="1" x14ac:dyDescent="0.15">
      <c r="A36" s="274" t="s">
        <v>662</v>
      </c>
      <c r="B36" s="109">
        <f>SUM(C36:L36)</f>
        <v>462</v>
      </c>
      <c r="C36" s="332">
        <f>SUM($C$38:$C$49)</f>
        <v>64</v>
      </c>
      <c r="D36" s="332">
        <f>SUM($D$38:$D$49)</f>
        <v>28</v>
      </c>
      <c r="E36" s="332">
        <f>SUM($E$38:$E$49)</f>
        <v>25</v>
      </c>
      <c r="F36" s="332">
        <f>SUM($F$38:$F$49)</f>
        <v>161</v>
      </c>
      <c r="G36" s="332">
        <f>SUM($G$38:$G$49)</f>
        <v>16</v>
      </c>
      <c r="H36" s="332">
        <f>SUM($H$38:$H$49)</f>
        <v>28</v>
      </c>
      <c r="I36" s="332">
        <f>SUM($I$38:$I$49)</f>
        <v>56</v>
      </c>
      <c r="J36" s="332">
        <f>SUM($J$38:$J$49)</f>
        <v>3</v>
      </c>
      <c r="K36" s="332">
        <f>SUM($K$38:$K$49)</f>
        <v>9</v>
      </c>
      <c r="L36" s="219">
        <f>SUM($L$38:$L$49)</f>
        <v>72</v>
      </c>
      <c r="M36" s="96"/>
    </row>
    <row r="37" spans="1:16" ht="15" customHeight="1" x14ac:dyDescent="0.15">
      <c r="A37" s="315"/>
      <c r="B37" s="109"/>
      <c r="C37" s="332"/>
      <c r="D37" s="332"/>
      <c r="E37" s="332"/>
      <c r="F37" s="332"/>
      <c r="G37" s="332"/>
      <c r="H37" s="332"/>
      <c r="I37" s="332"/>
      <c r="J37" s="332"/>
      <c r="K37" s="332"/>
      <c r="L37" s="219"/>
      <c r="M37" s="96"/>
      <c r="N37" s="43"/>
      <c r="O37" s="43"/>
      <c r="P37" s="43"/>
    </row>
    <row r="38" spans="1:16" ht="15" customHeight="1" x14ac:dyDescent="0.15">
      <c r="A38" s="279" t="s">
        <v>685</v>
      </c>
      <c r="B38" s="109">
        <f t="shared" ref="B38:B43" si="5">SUM(C38:L38)</f>
        <v>37</v>
      </c>
      <c r="C38" s="332">
        <v>5</v>
      </c>
      <c r="D38" s="332">
        <v>1</v>
      </c>
      <c r="E38" s="332">
        <v>2</v>
      </c>
      <c r="F38" s="332">
        <v>14</v>
      </c>
      <c r="G38" s="332">
        <v>2</v>
      </c>
      <c r="H38" s="332">
        <v>2</v>
      </c>
      <c r="I38" s="332">
        <v>3</v>
      </c>
      <c r="J38" s="332">
        <v>0</v>
      </c>
      <c r="K38" s="332">
        <v>1</v>
      </c>
      <c r="L38" s="219">
        <v>7</v>
      </c>
      <c r="M38" s="96"/>
    </row>
    <row r="39" spans="1:16" ht="15" customHeight="1" x14ac:dyDescent="0.15">
      <c r="A39" s="279" t="s">
        <v>684</v>
      </c>
      <c r="B39" s="109">
        <f t="shared" si="5"/>
        <v>39</v>
      </c>
      <c r="C39" s="332">
        <v>7</v>
      </c>
      <c r="D39" s="332">
        <v>2</v>
      </c>
      <c r="E39" s="332">
        <v>2</v>
      </c>
      <c r="F39" s="332">
        <v>19</v>
      </c>
      <c r="G39" s="332">
        <v>1</v>
      </c>
      <c r="H39" s="332">
        <v>0</v>
      </c>
      <c r="I39" s="332">
        <v>4</v>
      </c>
      <c r="J39" s="332">
        <v>0</v>
      </c>
      <c r="K39" s="332">
        <v>0</v>
      </c>
      <c r="L39" s="219">
        <v>4</v>
      </c>
      <c r="M39" s="96"/>
    </row>
    <row r="40" spans="1:16" ht="15" customHeight="1" x14ac:dyDescent="0.15">
      <c r="A40" s="137" t="s">
        <v>675</v>
      </c>
      <c r="B40" s="109">
        <f t="shared" si="5"/>
        <v>38</v>
      </c>
      <c r="C40" s="332">
        <v>2</v>
      </c>
      <c r="D40" s="332">
        <v>1</v>
      </c>
      <c r="E40" s="332">
        <v>5</v>
      </c>
      <c r="F40" s="332">
        <v>14</v>
      </c>
      <c r="G40" s="332">
        <v>1</v>
      </c>
      <c r="H40" s="332">
        <v>4</v>
      </c>
      <c r="I40" s="332">
        <v>6</v>
      </c>
      <c r="J40" s="332">
        <v>1</v>
      </c>
      <c r="K40" s="332">
        <v>0</v>
      </c>
      <c r="L40" s="219">
        <v>4</v>
      </c>
      <c r="M40" s="96"/>
    </row>
    <row r="41" spans="1:16" ht="15" customHeight="1" x14ac:dyDescent="0.15">
      <c r="A41" s="137" t="s">
        <v>676</v>
      </c>
      <c r="B41" s="109">
        <f t="shared" si="5"/>
        <v>45</v>
      </c>
      <c r="C41" s="332">
        <v>5</v>
      </c>
      <c r="D41" s="332">
        <v>6</v>
      </c>
      <c r="E41" s="332">
        <v>3</v>
      </c>
      <c r="F41" s="332">
        <v>13</v>
      </c>
      <c r="G41" s="332">
        <v>1</v>
      </c>
      <c r="H41" s="332">
        <v>4</v>
      </c>
      <c r="I41" s="332">
        <v>7</v>
      </c>
      <c r="J41" s="332">
        <v>0</v>
      </c>
      <c r="K41" s="332">
        <v>0</v>
      </c>
      <c r="L41" s="219">
        <v>6</v>
      </c>
      <c r="M41" s="96"/>
    </row>
    <row r="42" spans="1:16" ht="15" customHeight="1" x14ac:dyDescent="0.15">
      <c r="A42" s="137" t="s">
        <v>677</v>
      </c>
      <c r="B42" s="109">
        <f t="shared" si="5"/>
        <v>38</v>
      </c>
      <c r="C42" s="332">
        <v>1</v>
      </c>
      <c r="D42" s="332">
        <v>0</v>
      </c>
      <c r="E42" s="332">
        <v>4</v>
      </c>
      <c r="F42" s="332">
        <v>14</v>
      </c>
      <c r="G42" s="332">
        <v>1</v>
      </c>
      <c r="H42" s="332">
        <v>2</v>
      </c>
      <c r="I42" s="332">
        <v>7</v>
      </c>
      <c r="J42" s="332">
        <v>0</v>
      </c>
      <c r="K42" s="332">
        <v>0</v>
      </c>
      <c r="L42" s="219">
        <v>9</v>
      </c>
      <c r="M42" s="96"/>
    </row>
    <row r="43" spans="1:16" ht="15" customHeight="1" x14ac:dyDescent="0.15">
      <c r="A43" s="137" t="s">
        <v>678</v>
      </c>
      <c r="B43" s="109">
        <f t="shared" si="5"/>
        <v>40</v>
      </c>
      <c r="C43" s="332">
        <v>1</v>
      </c>
      <c r="D43" s="332">
        <v>5</v>
      </c>
      <c r="E43" s="332">
        <v>1</v>
      </c>
      <c r="F43" s="332">
        <v>17</v>
      </c>
      <c r="G43" s="332">
        <v>0</v>
      </c>
      <c r="H43" s="332">
        <v>2</v>
      </c>
      <c r="I43" s="332">
        <v>6</v>
      </c>
      <c r="J43" s="332">
        <v>1</v>
      </c>
      <c r="K43" s="332">
        <v>1</v>
      </c>
      <c r="L43" s="219">
        <v>6</v>
      </c>
      <c r="M43" s="96"/>
    </row>
    <row r="44" spans="1:16" ht="15" customHeight="1" x14ac:dyDescent="0.15">
      <c r="A44" s="137" t="s">
        <v>679</v>
      </c>
      <c r="B44" s="109">
        <f t="shared" ref="B44:B46" si="6">SUM(C44:L44)</f>
        <v>45</v>
      </c>
      <c r="C44" s="332">
        <v>14</v>
      </c>
      <c r="D44" s="332">
        <v>1</v>
      </c>
      <c r="E44" s="332">
        <v>1</v>
      </c>
      <c r="F44" s="332">
        <v>11</v>
      </c>
      <c r="G44" s="332">
        <v>1</v>
      </c>
      <c r="H44" s="332">
        <v>1</v>
      </c>
      <c r="I44" s="332">
        <v>3</v>
      </c>
      <c r="J44" s="332">
        <v>1</v>
      </c>
      <c r="K44" s="332">
        <v>2</v>
      </c>
      <c r="L44" s="219">
        <v>10</v>
      </c>
      <c r="M44" s="96"/>
    </row>
    <row r="45" spans="1:16" ht="15" customHeight="1" x14ac:dyDescent="0.15">
      <c r="A45" s="137" t="s">
        <v>680</v>
      </c>
      <c r="B45" s="109">
        <f>SUM(C45:L45)</f>
        <v>34</v>
      </c>
      <c r="C45" s="332">
        <v>5</v>
      </c>
      <c r="D45" s="332">
        <v>0</v>
      </c>
      <c r="E45" s="332">
        <v>2</v>
      </c>
      <c r="F45" s="332">
        <v>11</v>
      </c>
      <c r="G45" s="332">
        <v>2</v>
      </c>
      <c r="H45" s="332">
        <v>6</v>
      </c>
      <c r="I45" s="332">
        <v>5</v>
      </c>
      <c r="J45" s="332">
        <v>0</v>
      </c>
      <c r="K45" s="332">
        <v>1</v>
      </c>
      <c r="L45" s="219">
        <v>2</v>
      </c>
      <c r="M45" s="96"/>
    </row>
    <row r="46" spans="1:16" ht="15" customHeight="1" x14ac:dyDescent="0.15">
      <c r="A46" s="137" t="s">
        <v>681</v>
      </c>
      <c r="B46" s="109">
        <f t="shared" si="6"/>
        <v>39</v>
      </c>
      <c r="C46" s="332">
        <v>7</v>
      </c>
      <c r="D46" s="332">
        <v>3</v>
      </c>
      <c r="E46" s="332">
        <v>3</v>
      </c>
      <c r="F46" s="332">
        <v>13</v>
      </c>
      <c r="G46" s="332">
        <v>0</v>
      </c>
      <c r="H46" s="332">
        <v>1</v>
      </c>
      <c r="I46" s="332">
        <v>1</v>
      </c>
      <c r="J46" s="332">
        <v>0</v>
      </c>
      <c r="K46" s="332">
        <v>3</v>
      </c>
      <c r="L46" s="219">
        <v>8</v>
      </c>
      <c r="M46" s="96"/>
    </row>
    <row r="47" spans="1:16" ht="15" customHeight="1" x14ac:dyDescent="0.15">
      <c r="A47" s="136" t="s">
        <v>686</v>
      </c>
      <c r="B47" s="109">
        <f>SUM(C47:L47)</f>
        <v>34</v>
      </c>
      <c r="C47" s="332">
        <v>5</v>
      </c>
      <c r="D47" s="332">
        <v>3</v>
      </c>
      <c r="E47" s="332">
        <v>2</v>
      </c>
      <c r="F47" s="332">
        <v>12</v>
      </c>
      <c r="G47" s="332">
        <v>0</v>
      </c>
      <c r="H47" s="332">
        <v>2</v>
      </c>
      <c r="I47" s="332">
        <v>3</v>
      </c>
      <c r="J47" s="332">
        <v>0</v>
      </c>
      <c r="K47" s="332">
        <v>1</v>
      </c>
      <c r="L47" s="219">
        <v>6</v>
      </c>
      <c r="M47" s="96"/>
    </row>
    <row r="48" spans="1:16" ht="15" customHeight="1" x14ac:dyDescent="0.15">
      <c r="A48" s="137" t="s">
        <v>682</v>
      </c>
      <c r="B48" s="109">
        <f>SUM(C48:L48)</f>
        <v>32</v>
      </c>
      <c r="C48" s="332">
        <v>7</v>
      </c>
      <c r="D48" s="332">
        <v>2</v>
      </c>
      <c r="E48" s="332">
        <v>0</v>
      </c>
      <c r="F48" s="332">
        <v>11</v>
      </c>
      <c r="G48" s="332">
        <v>2</v>
      </c>
      <c r="H48" s="332">
        <v>3</v>
      </c>
      <c r="I48" s="332">
        <v>5</v>
      </c>
      <c r="J48" s="332">
        <v>0</v>
      </c>
      <c r="K48" s="332">
        <v>0</v>
      </c>
      <c r="L48" s="219">
        <v>2</v>
      </c>
      <c r="M48" s="96"/>
    </row>
    <row r="49" spans="1:17" ht="15" customHeight="1" thickBot="1" x14ac:dyDescent="0.2">
      <c r="A49" s="138" t="s">
        <v>683</v>
      </c>
      <c r="B49" s="278">
        <f>SUM(C49:L49)</f>
        <v>41</v>
      </c>
      <c r="C49" s="420">
        <v>5</v>
      </c>
      <c r="D49" s="420">
        <v>4</v>
      </c>
      <c r="E49" s="420">
        <v>0</v>
      </c>
      <c r="F49" s="420">
        <v>12</v>
      </c>
      <c r="G49" s="420">
        <v>5</v>
      </c>
      <c r="H49" s="420">
        <v>1</v>
      </c>
      <c r="I49" s="420">
        <v>6</v>
      </c>
      <c r="J49" s="420">
        <v>0</v>
      </c>
      <c r="K49" s="420">
        <v>0</v>
      </c>
      <c r="L49" s="421">
        <v>8</v>
      </c>
      <c r="M49" s="96"/>
    </row>
    <row r="50" spans="1:17" ht="15" customHeight="1" x14ac:dyDescent="0.15">
      <c r="A50" s="43"/>
      <c r="B50" s="43"/>
      <c r="C50" s="43"/>
      <c r="D50" s="43"/>
      <c r="E50" s="43"/>
      <c r="F50" s="43"/>
      <c r="G50" s="43"/>
      <c r="H50" s="43"/>
      <c r="I50" s="43"/>
      <c r="K50" s="43"/>
      <c r="L50" s="45" t="s">
        <v>311</v>
      </c>
      <c r="M50" s="43"/>
      <c r="N50" s="43"/>
      <c r="O50" s="43"/>
      <c r="P50" s="43"/>
      <c r="Q50" s="43"/>
    </row>
  </sheetData>
  <sheetProtection sheet="1" selectLockedCells="1" selectUnlockedCells="1"/>
  <mergeCells count="31">
    <mergeCell ref="A4:L4"/>
    <mergeCell ref="B9:C9"/>
    <mergeCell ref="B10:C10"/>
    <mergeCell ref="A7:A8"/>
    <mergeCell ref="B7:C8"/>
    <mergeCell ref="L7:L8"/>
    <mergeCell ref="B11:C11"/>
    <mergeCell ref="F30:F31"/>
    <mergeCell ref="B13:C13"/>
    <mergeCell ref="B14:C14"/>
    <mergeCell ref="B12:C12"/>
    <mergeCell ref="B21:C21"/>
    <mergeCell ref="B15:C15"/>
    <mergeCell ref="B16:C16"/>
    <mergeCell ref="A30:A31"/>
    <mergeCell ref="B30:B31"/>
    <mergeCell ref="C30:C31"/>
    <mergeCell ref="B17:C17"/>
    <mergeCell ref="B18:C18"/>
    <mergeCell ref="B19:C19"/>
    <mergeCell ref="B20:C20"/>
    <mergeCell ref="J30:J31"/>
    <mergeCell ref="B22:C22"/>
    <mergeCell ref="K30:K31"/>
    <mergeCell ref="L30:L31"/>
    <mergeCell ref="B23:C23"/>
    <mergeCell ref="B24:C24"/>
    <mergeCell ref="B25:C25"/>
    <mergeCell ref="B26:C26"/>
    <mergeCell ref="D30:D31"/>
    <mergeCell ref="E30:E31"/>
  </mergeCells>
  <phoneticPr fontId="20"/>
  <printOptions horizontalCentered="1"/>
  <pageMargins left="0.59055118110236227" right="0.59055118110236227" top="0.59055118110236227" bottom="0.59055118110236227" header="0.39370078740157483" footer="0.39370078740157483"/>
  <pageSetup paperSize="9" firstPageNumber="124" orientation="portrait" useFirstPageNumber="1" verticalDpi="300" r:id="rId1"/>
  <headerFooter scaleWithDoc="0" alignWithMargins="0">
    <oddHeader>&amp;L社会・福祉</oddHeader>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M33"/>
  <sheetViews>
    <sheetView view="pageBreakPreview" zoomScaleNormal="100" zoomScaleSheetLayoutView="100" workbookViewId="0">
      <selection activeCell="J20" sqref="J20"/>
    </sheetView>
  </sheetViews>
  <sheetFormatPr defaultRowHeight="23.1" customHeight="1" x14ac:dyDescent="0.15"/>
  <cols>
    <col min="1" max="1" width="1.5703125" style="44" customWidth="1"/>
    <col min="2" max="2" width="10.7109375" style="44" customWidth="1"/>
    <col min="3" max="3" width="6.42578125" style="44" customWidth="1"/>
    <col min="4" max="4" width="1.7109375" style="44" customWidth="1"/>
    <col min="5" max="6" width="15.5703125" style="44" customWidth="1"/>
    <col min="7" max="7" width="17.42578125" style="44" customWidth="1"/>
    <col min="8" max="8" width="15.5703125" style="44" customWidth="1"/>
    <col min="9" max="9" width="16.28515625" style="44" customWidth="1"/>
    <col min="10" max="16384" width="9.140625" style="44"/>
  </cols>
  <sheetData>
    <row r="1" spans="1:10" ht="5.0999999999999996" customHeight="1" x14ac:dyDescent="0.15">
      <c r="B1" s="1194"/>
      <c r="C1" s="1194"/>
      <c r="D1" s="1194"/>
      <c r="E1" s="1194"/>
      <c r="F1" s="1194"/>
      <c r="G1" s="1194"/>
      <c r="I1" s="339"/>
      <c r="J1" s="43"/>
    </row>
    <row r="2" spans="1:10" ht="15" customHeight="1" x14ac:dyDescent="0.15">
      <c r="B2" s="1194" t="s">
        <v>432</v>
      </c>
      <c r="C2" s="1194"/>
      <c r="D2" s="1194"/>
      <c r="E2" s="1194"/>
      <c r="F2" s="1194"/>
      <c r="G2" s="1194"/>
      <c r="I2" s="54" t="s">
        <v>325</v>
      </c>
      <c r="J2" s="43"/>
    </row>
    <row r="3" spans="1:10" ht="43.5" customHeight="1" x14ac:dyDescent="0.15">
      <c r="A3" s="1195" t="s">
        <v>2</v>
      </c>
      <c r="B3" s="1195"/>
      <c r="C3" s="1195"/>
      <c r="D3" s="1195"/>
      <c r="E3" s="337" t="s">
        <v>567</v>
      </c>
      <c r="F3" s="337" t="s">
        <v>564</v>
      </c>
      <c r="G3" s="337" t="s">
        <v>687</v>
      </c>
      <c r="H3" s="337" t="s">
        <v>688</v>
      </c>
      <c r="I3" s="280" t="s">
        <v>634</v>
      </c>
      <c r="J3" s="43"/>
    </row>
    <row r="4" spans="1:10" ht="27" customHeight="1" x14ac:dyDescent="0.15">
      <c r="A4" s="55"/>
      <c r="B4" s="1196" t="s">
        <v>326</v>
      </c>
      <c r="C4" s="1196"/>
      <c r="D4" s="56"/>
      <c r="E4" s="57">
        <v>451</v>
      </c>
      <c r="F4" s="114">
        <v>438</v>
      </c>
      <c r="G4" s="114">
        <v>449</v>
      </c>
      <c r="H4" s="114">
        <v>470</v>
      </c>
      <c r="I4" s="422">
        <v>496</v>
      </c>
      <c r="J4" s="43"/>
    </row>
    <row r="5" spans="1:10" ht="27" customHeight="1" x14ac:dyDescent="0.15">
      <c r="A5" s="55"/>
      <c r="B5" s="1192" t="s">
        <v>327</v>
      </c>
      <c r="C5" s="1192"/>
      <c r="D5" s="56"/>
      <c r="E5" s="58">
        <v>1253</v>
      </c>
      <c r="F5" s="115">
        <v>1153</v>
      </c>
      <c r="G5" s="115">
        <v>1089</v>
      </c>
      <c r="H5" s="115">
        <v>1008</v>
      </c>
      <c r="I5" s="423">
        <v>907</v>
      </c>
      <c r="J5" s="43"/>
    </row>
    <row r="6" spans="1:10" ht="27" customHeight="1" x14ac:dyDescent="0.15">
      <c r="A6" s="55"/>
      <c r="B6" s="1192" t="s">
        <v>328</v>
      </c>
      <c r="C6" s="1192"/>
      <c r="D6" s="56"/>
      <c r="E6" s="58">
        <v>185634444</v>
      </c>
      <c r="F6" s="115">
        <v>193281900</v>
      </c>
      <c r="G6" s="115">
        <v>210399502</v>
      </c>
      <c r="H6" s="115">
        <v>210481702</v>
      </c>
      <c r="I6" s="423">
        <v>219896366</v>
      </c>
      <c r="J6" s="43"/>
    </row>
    <row r="7" spans="1:10" ht="27" customHeight="1" x14ac:dyDescent="0.15">
      <c r="A7" s="55"/>
      <c r="B7" s="1193" t="s">
        <v>329</v>
      </c>
      <c r="C7" s="1193"/>
      <c r="D7" s="59"/>
      <c r="E7" s="58">
        <v>36670</v>
      </c>
      <c r="F7" s="115">
        <v>38423</v>
      </c>
      <c r="G7" s="115">
        <v>43532</v>
      </c>
      <c r="H7" s="115">
        <v>43005</v>
      </c>
      <c r="I7" s="423">
        <v>43163</v>
      </c>
      <c r="J7" s="43"/>
    </row>
    <row r="8" spans="1:10" ht="27" customHeight="1" x14ac:dyDescent="0.15">
      <c r="A8" s="55"/>
      <c r="B8" s="1193" t="s">
        <v>330</v>
      </c>
      <c r="C8" s="1193"/>
      <c r="D8" s="59"/>
      <c r="E8" s="58">
        <v>369</v>
      </c>
      <c r="F8" s="115">
        <v>370</v>
      </c>
      <c r="G8" s="115">
        <v>368</v>
      </c>
      <c r="H8" s="115">
        <v>374</v>
      </c>
      <c r="I8" s="423">
        <v>397</v>
      </c>
      <c r="J8" s="43"/>
    </row>
    <row r="9" spans="1:10" ht="27" customHeight="1" x14ac:dyDescent="0.15">
      <c r="A9" s="60"/>
      <c r="B9" s="1190" t="s">
        <v>331</v>
      </c>
      <c r="C9" s="1190"/>
      <c r="D9" s="61"/>
      <c r="E9" s="116">
        <v>81.8</v>
      </c>
      <c r="F9" s="117">
        <v>84.5</v>
      </c>
      <c r="G9" s="125">
        <v>82</v>
      </c>
      <c r="H9" s="125">
        <v>79.599999999999994</v>
      </c>
      <c r="I9" s="424">
        <v>80</v>
      </c>
      <c r="J9" s="43"/>
    </row>
    <row r="10" spans="1:10" ht="15" customHeight="1" x14ac:dyDescent="0.15">
      <c r="C10" s="43"/>
      <c r="D10" s="43"/>
      <c r="E10" s="43"/>
      <c r="F10" s="43"/>
      <c r="G10" s="43"/>
      <c r="H10" s="43"/>
      <c r="I10" s="45" t="s">
        <v>332</v>
      </c>
      <c r="J10" s="43"/>
    </row>
    <row r="11" spans="1:10" ht="12" customHeight="1" x14ac:dyDescent="0.15">
      <c r="B11" s="43"/>
      <c r="C11" s="43"/>
      <c r="D11" s="43"/>
      <c r="E11" s="43"/>
      <c r="F11" s="43"/>
      <c r="G11" s="43"/>
      <c r="H11" s="43"/>
      <c r="I11" s="43"/>
      <c r="J11" s="43"/>
    </row>
    <row r="12" spans="1:10" ht="15" customHeight="1" x14ac:dyDescent="0.15">
      <c r="B12" s="5" t="s">
        <v>689</v>
      </c>
      <c r="C12" s="43"/>
      <c r="D12" s="43"/>
      <c r="E12" s="43"/>
      <c r="F12" s="43"/>
      <c r="G12" s="43"/>
      <c r="H12" s="43"/>
      <c r="I12" s="45" t="s">
        <v>333</v>
      </c>
      <c r="J12" s="43"/>
    </row>
    <row r="13" spans="1:10" ht="42" customHeight="1" x14ac:dyDescent="0.15">
      <c r="A13" s="1176" t="s">
        <v>334</v>
      </c>
      <c r="B13" s="1191"/>
      <c r="C13" s="1170" t="s">
        <v>99</v>
      </c>
      <c r="D13" s="1170"/>
      <c r="E13" s="335" t="s">
        <v>327</v>
      </c>
      <c r="F13" s="336" t="s">
        <v>329</v>
      </c>
      <c r="G13" s="336" t="s">
        <v>335</v>
      </c>
      <c r="H13" s="62" t="s">
        <v>336</v>
      </c>
      <c r="I13" s="346" t="s">
        <v>337</v>
      </c>
      <c r="J13" s="96"/>
    </row>
    <row r="14" spans="1:10" ht="27" customHeight="1" x14ac:dyDescent="0.15">
      <c r="A14" s="1188" t="s">
        <v>338</v>
      </c>
      <c r="B14" s="1189"/>
      <c r="C14" s="1187" t="s">
        <v>339</v>
      </c>
      <c r="D14" s="1187"/>
      <c r="E14" s="425">
        <v>0</v>
      </c>
      <c r="F14" s="425">
        <v>0</v>
      </c>
      <c r="G14" s="425">
        <v>0</v>
      </c>
      <c r="H14" s="224">
        <f>G14/G28*100</f>
        <v>0</v>
      </c>
      <c r="I14" s="426">
        <v>0</v>
      </c>
      <c r="J14" s="96"/>
    </row>
    <row r="15" spans="1:10" ht="27" customHeight="1" x14ac:dyDescent="0.15">
      <c r="A15" s="1188"/>
      <c r="B15" s="1189"/>
      <c r="C15" s="1187" t="s">
        <v>340</v>
      </c>
      <c r="D15" s="1187"/>
      <c r="E15" s="427">
        <v>0</v>
      </c>
      <c r="F15" s="89">
        <v>0</v>
      </c>
      <c r="G15" s="89">
        <v>0</v>
      </c>
      <c r="H15" s="225">
        <f>G15/G29*100</f>
        <v>0</v>
      </c>
      <c r="I15" s="428">
        <v>0</v>
      </c>
      <c r="J15" s="96"/>
    </row>
    <row r="16" spans="1:10" ht="27" customHeight="1" x14ac:dyDescent="0.15">
      <c r="A16" s="1188" t="s">
        <v>341</v>
      </c>
      <c r="B16" s="1189"/>
      <c r="C16" s="1187" t="s">
        <v>339</v>
      </c>
      <c r="D16" s="1187"/>
      <c r="E16" s="309">
        <v>4</v>
      </c>
      <c r="F16" s="299">
        <v>1052</v>
      </c>
      <c r="G16" s="299">
        <v>5414705</v>
      </c>
      <c r="H16" s="226">
        <f>G16/G30*100</f>
        <v>2.4623894876007184</v>
      </c>
      <c r="I16" s="429">
        <f>4671845/F16</f>
        <v>4440.917300380228</v>
      </c>
      <c r="J16" s="96"/>
    </row>
    <row r="17" spans="1:13" ht="27" customHeight="1" x14ac:dyDescent="0.15">
      <c r="A17" s="1188"/>
      <c r="B17" s="1189"/>
      <c r="C17" s="1187" t="s">
        <v>340</v>
      </c>
      <c r="D17" s="1187"/>
      <c r="E17" s="309">
        <v>173</v>
      </c>
      <c r="F17" s="299">
        <v>1117</v>
      </c>
      <c r="G17" s="299">
        <v>8600960</v>
      </c>
      <c r="H17" s="226">
        <f>G17/G30*100</f>
        <v>3.9113697767974935</v>
      </c>
      <c r="I17" s="429">
        <f>5727692/F17</f>
        <v>5127.7457475380479</v>
      </c>
      <c r="J17" s="96"/>
    </row>
    <row r="18" spans="1:13" ht="27" customHeight="1" x14ac:dyDescent="0.15">
      <c r="A18" s="1188" t="s">
        <v>342</v>
      </c>
      <c r="B18" s="1189"/>
      <c r="C18" s="1187" t="s">
        <v>339</v>
      </c>
      <c r="D18" s="1187"/>
      <c r="E18" s="309">
        <v>6</v>
      </c>
      <c r="F18" s="299">
        <v>76</v>
      </c>
      <c r="G18" s="299">
        <v>689304</v>
      </c>
      <c r="H18" s="226">
        <f>G18/G30*100</f>
        <v>0.31346766321731756</v>
      </c>
      <c r="I18" s="429">
        <f>513764/F18</f>
        <v>6760.0526315789475</v>
      </c>
      <c r="J18" s="96"/>
    </row>
    <row r="19" spans="1:13" ht="27" customHeight="1" x14ac:dyDescent="0.15">
      <c r="A19" s="1188"/>
      <c r="B19" s="1189"/>
      <c r="C19" s="1187" t="s">
        <v>340</v>
      </c>
      <c r="D19" s="1187"/>
      <c r="E19" s="309">
        <v>13</v>
      </c>
      <c r="F19" s="299">
        <v>20</v>
      </c>
      <c r="G19" s="299">
        <v>166880</v>
      </c>
      <c r="H19" s="226">
        <f>G19/G30*100</f>
        <v>7.5890294612690409E-2</v>
      </c>
      <c r="I19" s="429">
        <f>145343/F19</f>
        <v>7267.15</v>
      </c>
      <c r="J19" s="96"/>
    </row>
    <row r="20" spans="1:13" ht="27" customHeight="1" x14ac:dyDescent="0.15">
      <c r="A20" s="1188" t="s">
        <v>343</v>
      </c>
      <c r="B20" s="1189"/>
      <c r="C20" s="1187" t="s">
        <v>339</v>
      </c>
      <c r="D20" s="1187"/>
      <c r="E20" s="309">
        <v>36</v>
      </c>
      <c r="F20" s="299">
        <v>5161</v>
      </c>
      <c r="G20" s="299">
        <v>27857684</v>
      </c>
      <c r="H20" s="226">
        <f>G20/G30*100</f>
        <v>12.668551330220708</v>
      </c>
      <c r="I20" s="429">
        <f>23789412/F20</f>
        <v>4609.4578570044569</v>
      </c>
      <c r="J20" s="96"/>
    </row>
    <row r="21" spans="1:13" ht="27" customHeight="1" x14ac:dyDescent="0.15">
      <c r="A21" s="1188"/>
      <c r="B21" s="1189"/>
      <c r="C21" s="1187" t="s">
        <v>340</v>
      </c>
      <c r="D21" s="1187"/>
      <c r="E21" s="309">
        <v>231</v>
      </c>
      <c r="F21" s="299">
        <v>7720</v>
      </c>
      <c r="G21" s="299">
        <v>37558356</v>
      </c>
      <c r="H21" s="226">
        <f>G21/G30*100</f>
        <v>17.080025779052665</v>
      </c>
      <c r="I21" s="429">
        <f>30854032/F21</f>
        <v>3996.6362694300519</v>
      </c>
      <c r="J21" s="96"/>
    </row>
    <row r="22" spans="1:13" ht="27" customHeight="1" x14ac:dyDescent="0.15">
      <c r="A22" s="1188" t="s">
        <v>344</v>
      </c>
      <c r="B22" s="1189"/>
      <c r="C22" s="1187" t="s">
        <v>339</v>
      </c>
      <c r="D22" s="1187"/>
      <c r="E22" s="309">
        <v>1</v>
      </c>
      <c r="F22" s="299">
        <v>339</v>
      </c>
      <c r="G22" s="299">
        <v>1919511</v>
      </c>
      <c r="H22" s="226">
        <f>G22/G30*100</f>
        <v>0.87291619907897877</v>
      </c>
      <c r="I22" s="429">
        <f>1681293/F22</f>
        <v>4959.5663716814161</v>
      </c>
      <c r="J22" s="96"/>
    </row>
    <row r="23" spans="1:13" ht="27" customHeight="1" x14ac:dyDescent="0.15">
      <c r="A23" s="1188"/>
      <c r="B23" s="1189"/>
      <c r="C23" s="1187" t="s">
        <v>340</v>
      </c>
      <c r="D23" s="1187"/>
      <c r="E23" s="309">
        <v>2</v>
      </c>
      <c r="F23" s="299">
        <v>17</v>
      </c>
      <c r="G23" s="299">
        <v>386790</v>
      </c>
      <c r="H23" s="226">
        <f>G23/G30*100</f>
        <v>0.17589649480610334</v>
      </c>
      <c r="I23" s="429">
        <f>114140/F23</f>
        <v>6714.1176470588234</v>
      </c>
      <c r="J23" s="96"/>
    </row>
    <row r="24" spans="1:13" ht="27" customHeight="1" x14ac:dyDescent="0.15">
      <c r="A24" s="1188" t="s">
        <v>345</v>
      </c>
      <c r="B24" s="1189"/>
      <c r="C24" s="1187" t="s">
        <v>339</v>
      </c>
      <c r="D24" s="1187"/>
      <c r="E24" s="309">
        <v>88</v>
      </c>
      <c r="F24" s="299">
        <v>10663</v>
      </c>
      <c r="G24" s="299">
        <v>68838305</v>
      </c>
      <c r="H24" s="226">
        <f>G24/G30*100</f>
        <v>31.304885229435758</v>
      </c>
      <c r="I24" s="429">
        <f>50400635/F24</f>
        <v>4726.6843289880899</v>
      </c>
      <c r="J24" s="96"/>
    </row>
    <row r="25" spans="1:13" ht="27" customHeight="1" x14ac:dyDescent="0.15">
      <c r="A25" s="1188"/>
      <c r="B25" s="1189"/>
      <c r="C25" s="1187" t="s">
        <v>340</v>
      </c>
      <c r="D25" s="1187"/>
      <c r="E25" s="309">
        <v>265</v>
      </c>
      <c r="F25" s="299">
        <v>13130</v>
      </c>
      <c r="G25" s="299">
        <v>60321658</v>
      </c>
      <c r="H25" s="226">
        <f>G25/G30*100</f>
        <v>27.43185760514114</v>
      </c>
      <c r="I25" s="429">
        <f>48601881/F25</f>
        <v>3701.590327494288</v>
      </c>
      <c r="J25" s="96"/>
    </row>
    <row r="26" spans="1:13" ht="27" customHeight="1" x14ac:dyDescent="0.15">
      <c r="A26" s="1188" t="s">
        <v>346</v>
      </c>
      <c r="B26" s="1189"/>
      <c r="C26" s="1187" t="s">
        <v>339</v>
      </c>
      <c r="D26" s="1187"/>
      <c r="E26" s="309">
        <v>7</v>
      </c>
      <c r="F26" s="299">
        <v>3126</v>
      </c>
      <c r="G26" s="299">
        <v>5838262</v>
      </c>
      <c r="H26" s="226">
        <f>G26/G30*100</f>
        <v>2.6550061313882738</v>
      </c>
      <c r="I26" s="429">
        <f>5113051/F26</f>
        <v>1635.652911068458</v>
      </c>
      <c r="J26" s="96"/>
    </row>
    <row r="27" spans="1:13" ht="27" customHeight="1" x14ac:dyDescent="0.15">
      <c r="A27" s="1188"/>
      <c r="B27" s="1189"/>
      <c r="C27" s="1187" t="s">
        <v>340</v>
      </c>
      <c r="D27" s="1187"/>
      <c r="E27" s="309">
        <v>81</v>
      </c>
      <c r="F27" s="299">
        <v>742</v>
      </c>
      <c r="G27" s="299">
        <v>2303951</v>
      </c>
      <c r="H27" s="226">
        <f>G27/G30*100</f>
        <v>1.0477440086481464</v>
      </c>
      <c r="I27" s="429">
        <f>2016798/F27</f>
        <v>2718.0566037735848</v>
      </c>
      <c r="J27" s="96"/>
      <c r="L27" s="63"/>
      <c r="M27" s="63"/>
    </row>
    <row r="28" spans="1:13" ht="27" customHeight="1" x14ac:dyDescent="0.15">
      <c r="A28" s="1188" t="s">
        <v>347</v>
      </c>
      <c r="B28" s="1189"/>
      <c r="C28" s="1187" t="s">
        <v>339</v>
      </c>
      <c r="D28" s="1187"/>
      <c r="E28" s="227">
        <f>+E14+E16+E18+E20+E22+E24+E26</f>
        <v>142</v>
      </c>
      <c r="F28" s="227">
        <f t="shared" ref="E28:G29" si="0">+F14+F16+F18+F20+F22+F24+F26</f>
        <v>20417</v>
      </c>
      <c r="G28" s="227">
        <f t="shared" si="0"/>
        <v>110557771</v>
      </c>
      <c r="H28" s="228">
        <f>G28/G30*100</f>
        <v>50.277216040941767</v>
      </c>
      <c r="I28" s="430">
        <f>86170000/F28</f>
        <v>4220.5025224077972</v>
      </c>
      <c r="J28" s="96"/>
    </row>
    <row r="29" spans="1:13" ht="27" customHeight="1" x14ac:dyDescent="0.15">
      <c r="A29" s="1188"/>
      <c r="B29" s="1189"/>
      <c r="C29" s="1187" t="s">
        <v>340</v>
      </c>
      <c r="D29" s="1187"/>
      <c r="E29" s="227">
        <f t="shared" si="0"/>
        <v>765</v>
      </c>
      <c r="F29" s="227">
        <f t="shared" si="0"/>
        <v>22746</v>
      </c>
      <c r="G29" s="227">
        <f t="shared" si="0"/>
        <v>109338595</v>
      </c>
      <c r="H29" s="228">
        <f>G29/G30*100</f>
        <v>49.722783959058241</v>
      </c>
      <c r="I29" s="430">
        <f>87459886/F29</f>
        <v>3845.0666490811573</v>
      </c>
      <c r="J29" s="96"/>
    </row>
    <row r="30" spans="1:13" ht="27" customHeight="1" x14ac:dyDescent="0.15">
      <c r="A30" s="1185" t="s">
        <v>348</v>
      </c>
      <c r="B30" s="1186"/>
      <c r="C30" s="1186"/>
      <c r="D30" s="1186"/>
      <c r="E30" s="281">
        <f>SUM(E28:E29)</f>
        <v>907</v>
      </c>
      <c r="F30" s="282">
        <f>SUM(F28:F29)</f>
        <v>43163</v>
      </c>
      <c r="G30" s="282">
        <f>+G28+G29</f>
        <v>219896366</v>
      </c>
      <c r="H30" s="283">
        <f>SUM(H28:H29)</f>
        <v>100</v>
      </c>
      <c r="I30" s="431">
        <f>173629886/F30</f>
        <v>4022.6556541482287</v>
      </c>
      <c r="J30" s="96"/>
      <c r="K30" s="133"/>
    </row>
    <row r="31" spans="1:13" ht="18.75" customHeight="1" x14ac:dyDescent="0.15">
      <c r="B31" s="8" t="s">
        <v>480</v>
      </c>
      <c r="C31" s="130"/>
      <c r="D31" s="130"/>
      <c r="E31" s="130"/>
      <c r="F31" s="130"/>
      <c r="G31" s="130"/>
      <c r="H31" s="43"/>
      <c r="I31" s="45" t="s">
        <v>349</v>
      </c>
      <c r="J31" s="43"/>
    </row>
    <row r="32" spans="1:13" ht="12" x14ac:dyDescent="0.15">
      <c r="B32" s="8" t="s">
        <v>481</v>
      </c>
      <c r="C32" s="8"/>
      <c r="D32" s="8"/>
      <c r="E32" s="8"/>
      <c r="F32" s="8"/>
      <c r="G32" s="8"/>
    </row>
    <row r="33" spans="2:7" ht="12" x14ac:dyDescent="0.15">
      <c r="B33" s="8" t="s">
        <v>482</v>
      </c>
      <c r="C33" s="8"/>
      <c r="D33" s="8"/>
      <c r="E33" s="8"/>
      <c r="F33" s="8"/>
      <c r="G33" s="8"/>
    </row>
  </sheetData>
  <sheetProtection sheet="1" selectLockedCells="1" selectUnlockedCells="1"/>
  <mergeCells count="36">
    <mergeCell ref="B6:C6"/>
    <mergeCell ref="B8:C8"/>
    <mergeCell ref="B1:G1"/>
    <mergeCell ref="B2:G2"/>
    <mergeCell ref="A3:D3"/>
    <mergeCell ref="B4:C4"/>
    <mergeCell ref="B5:C5"/>
    <mergeCell ref="B7:C7"/>
    <mergeCell ref="B9:C9"/>
    <mergeCell ref="A13:B13"/>
    <mergeCell ref="C14:D14"/>
    <mergeCell ref="C15:D15"/>
    <mergeCell ref="C27:D27"/>
    <mergeCell ref="A24:B25"/>
    <mergeCell ref="C24:D24"/>
    <mergeCell ref="C25:D25"/>
    <mergeCell ref="A16:B17"/>
    <mergeCell ref="C16:D16"/>
    <mergeCell ref="C17:D17"/>
    <mergeCell ref="A14:B15"/>
    <mergeCell ref="C13:D13"/>
    <mergeCell ref="C23:D23"/>
    <mergeCell ref="C21:D21"/>
    <mergeCell ref="A22:B23"/>
    <mergeCell ref="A30:D30"/>
    <mergeCell ref="C28:D28"/>
    <mergeCell ref="C29:D29"/>
    <mergeCell ref="C19:D19"/>
    <mergeCell ref="C20:D20"/>
    <mergeCell ref="A18:B19"/>
    <mergeCell ref="C18:D18"/>
    <mergeCell ref="A26:B27"/>
    <mergeCell ref="A28:B29"/>
    <mergeCell ref="C26:D26"/>
    <mergeCell ref="C22:D22"/>
    <mergeCell ref="A20:B21"/>
  </mergeCells>
  <phoneticPr fontId="20"/>
  <printOptions horizontalCentered="1"/>
  <pageMargins left="0.59055118110236227" right="0.59055118110236227" top="0.59055118110236227" bottom="0.59055118110236227" header="0.39370078740157483" footer="0.39370078740157483"/>
  <pageSetup paperSize="9" scale="97" firstPageNumber="125" orientation="portrait" useFirstPageNumber="1" verticalDpi="300" r:id="rId1"/>
  <headerFooter scaleWithDoc="0" alignWithMargins="0">
    <oddHeader>&amp;R社会・福祉</oddHeader>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R120"/>
  <sheetViews>
    <sheetView tabSelected="1" view="pageBreakPreview" topLeftCell="A103" zoomScaleNormal="100" zoomScaleSheetLayoutView="100" workbookViewId="0">
      <selection activeCell="M110" sqref="M110"/>
    </sheetView>
  </sheetViews>
  <sheetFormatPr defaultRowHeight="12" x14ac:dyDescent="0.15"/>
  <cols>
    <col min="1" max="6" width="16.5703125" style="86" customWidth="1"/>
    <col min="7" max="8" width="3.42578125" style="86" customWidth="1"/>
    <col min="9" max="9" width="13" style="433" customWidth="1"/>
    <col min="10" max="10" width="11.5703125" style="433" customWidth="1"/>
    <col min="11" max="11" width="10.140625" style="433" customWidth="1"/>
    <col min="12" max="12" width="14.28515625" style="433" customWidth="1"/>
    <col min="13" max="13" width="13.7109375" style="433" customWidth="1"/>
    <col min="14" max="14" width="11" style="433" customWidth="1"/>
    <col min="15" max="16384" width="9.140625" style="86"/>
  </cols>
  <sheetData>
    <row r="1" spans="1:18" ht="17.25" x14ac:dyDescent="0.15">
      <c r="A1" s="1197" t="s">
        <v>350</v>
      </c>
      <c r="B1" s="1197"/>
      <c r="C1" s="1197"/>
      <c r="D1" s="1197"/>
      <c r="E1" s="1197"/>
      <c r="F1" s="1197"/>
      <c r="I1" s="432" t="s">
        <v>729</v>
      </c>
    </row>
    <row r="2" spans="1:18" x14ac:dyDescent="0.15">
      <c r="I2" s="434" t="s">
        <v>535</v>
      </c>
    </row>
    <row r="3" spans="1:18" x14ac:dyDescent="0.15">
      <c r="I3" s="435"/>
      <c r="J3" s="435" t="s">
        <v>42</v>
      </c>
      <c r="K3" s="435" t="s">
        <v>41</v>
      </c>
    </row>
    <row r="4" spans="1:18" x14ac:dyDescent="0.15">
      <c r="A4" s="91" t="s">
        <v>351</v>
      </c>
      <c r="I4" s="436" t="str">
        <f>‐114‐!C52</f>
        <v>平成29年度</v>
      </c>
      <c r="J4" s="437">
        <f>‐114‐!C54</f>
        <v>17033</v>
      </c>
      <c r="K4" s="438">
        <f>‐114‐!C53</f>
        <v>1874</v>
      </c>
      <c r="L4" s="439"/>
      <c r="M4" s="432"/>
      <c r="N4" s="440"/>
      <c r="O4" s="92"/>
      <c r="P4" s="4"/>
      <c r="Q4" s="92"/>
      <c r="R4" s="1"/>
    </row>
    <row r="5" spans="1:18" x14ac:dyDescent="0.15">
      <c r="A5" s="91"/>
      <c r="B5" s="95" t="s">
        <v>435</v>
      </c>
      <c r="C5" s="91"/>
      <c r="D5" s="91"/>
      <c r="E5" s="95" t="s">
        <v>628</v>
      </c>
      <c r="F5" s="91"/>
      <c r="I5" s="436" t="str">
        <f>‐114‐!E52</f>
        <v>平成30年度</v>
      </c>
      <c r="J5" s="437">
        <f>‐114‐!E54</f>
        <v>16797</v>
      </c>
      <c r="K5" s="438">
        <f>‐114‐!E53</f>
        <v>1869</v>
      </c>
    </row>
    <row r="6" spans="1:18" x14ac:dyDescent="0.15">
      <c r="A6" s="91" t="s">
        <v>536</v>
      </c>
      <c r="B6" s="173" t="s">
        <v>537</v>
      </c>
      <c r="D6" s="91"/>
      <c r="E6" s="95" t="s">
        <v>538</v>
      </c>
      <c r="F6" s="91"/>
      <c r="I6" s="436" t="str">
        <f>‐114‐!H52</f>
        <v>令和元年度</v>
      </c>
      <c r="J6" s="437">
        <f>‐114‐!H54</f>
        <v>14139</v>
      </c>
      <c r="K6" s="438">
        <f>‐114‐!H53</f>
        <v>1687</v>
      </c>
    </row>
    <row r="7" spans="1:18" x14ac:dyDescent="0.15">
      <c r="A7" s="91"/>
      <c r="I7" s="432"/>
      <c r="J7" s="441"/>
      <c r="K7" s="442"/>
    </row>
    <row r="8" spans="1:18" x14ac:dyDescent="0.15">
      <c r="A8" s="91"/>
      <c r="I8" s="443"/>
      <c r="J8" s="443"/>
      <c r="K8" s="444"/>
    </row>
    <row r="9" spans="1:18" x14ac:dyDescent="0.15">
      <c r="A9" s="91"/>
    </row>
    <row r="10" spans="1:18" x14ac:dyDescent="0.15">
      <c r="A10" s="91"/>
      <c r="I10" s="432" t="s">
        <v>729</v>
      </c>
      <c r="J10" s="432"/>
      <c r="K10" s="432"/>
    </row>
    <row r="11" spans="1:18" x14ac:dyDescent="0.15">
      <c r="A11" s="91"/>
      <c r="I11" s="434" t="s">
        <v>539</v>
      </c>
      <c r="J11" s="432" t="s">
        <v>632</v>
      </c>
      <c r="K11" s="432"/>
    </row>
    <row r="12" spans="1:18" x14ac:dyDescent="0.15">
      <c r="A12" s="91"/>
      <c r="I12" s="467"/>
      <c r="J12" s="446" t="s">
        <v>411</v>
      </c>
      <c r="K12" s="435" t="s">
        <v>412</v>
      </c>
      <c r="L12" s="435" t="s">
        <v>413</v>
      </c>
    </row>
    <row r="13" spans="1:18" x14ac:dyDescent="0.15">
      <c r="A13" s="91"/>
      <c r="I13" s="467" t="s">
        <v>445</v>
      </c>
      <c r="J13" s="447">
        <f>‐119‐!B12</f>
        <v>217972</v>
      </c>
      <c r="K13" s="447">
        <f>‐119‐!J12</f>
        <v>1823</v>
      </c>
      <c r="L13" s="447">
        <f>‐119‐!N12</f>
        <v>684</v>
      </c>
    </row>
    <row r="14" spans="1:18" x14ac:dyDescent="0.15">
      <c r="A14" s="91"/>
      <c r="I14" s="448"/>
      <c r="J14" s="447"/>
      <c r="K14" s="435"/>
      <c r="L14" s="435"/>
    </row>
    <row r="15" spans="1:18" x14ac:dyDescent="0.15">
      <c r="A15" s="91"/>
      <c r="I15" s="449"/>
      <c r="J15" s="450"/>
      <c r="K15" s="450"/>
    </row>
    <row r="16" spans="1:18" x14ac:dyDescent="0.15">
      <c r="A16" s="91"/>
      <c r="I16" s="449"/>
      <c r="J16" s="450"/>
      <c r="K16" s="451"/>
    </row>
    <row r="17" spans="1:13" x14ac:dyDescent="0.15">
      <c r="A17" s="91"/>
      <c r="I17" s="452"/>
      <c r="J17" s="453"/>
      <c r="K17" s="454"/>
      <c r="L17" s="454"/>
      <c r="M17" s="432"/>
    </row>
    <row r="18" spans="1:13" x14ac:dyDescent="0.15">
      <c r="A18" s="91"/>
      <c r="I18" s="432"/>
      <c r="J18" s="432"/>
      <c r="K18" s="432"/>
      <c r="L18" s="432"/>
      <c r="M18" s="443"/>
    </row>
    <row r="19" spans="1:13" x14ac:dyDescent="0.15">
      <c r="A19" s="91"/>
      <c r="I19" s="432"/>
      <c r="J19" s="432"/>
      <c r="K19" s="432"/>
      <c r="L19" s="432"/>
      <c r="M19" s="432"/>
    </row>
    <row r="20" spans="1:13" x14ac:dyDescent="0.15">
      <c r="A20" s="91"/>
    </row>
    <row r="21" spans="1:13" x14ac:dyDescent="0.15">
      <c r="A21" s="91"/>
    </row>
    <row r="22" spans="1:13" x14ac:dyDescent="0.15">
      <c r="A22" s="91"/>
    </row>
    <row r="23" spans="1:13" x14ac:dyDescent="0.15">
      <c r="A23" s="91"/>
    </row>
    <row r="24" spans="1:13" x14ac:dyDescent="0.15">
      <c r="A24" s="91"/>
    </row>
    <row r="25" spans="1:13" x14ac:dyDescent="0.15">
      <c r="A25" s="91"/>
    </row>
    <row r="26" spans="1:13" x14ac:dyDescent="0.15">
      <c r="A26" s="91"/>
    </row>
    <row r="27" spans="1:13" x14ac:dyDescent="0.15">
      <c r="A27" s="91"/>
    </row>
    <row r="28" spans="1:13" x14ac:dyDescent="0.15">
      <c r="A28" s="91"/>
    </row>
    <row r="29" spans="1:13" x14ac:dyDescent="0.15">
      <c r="A29" s="91"/>
    </row>
    <row r="30" spans="1:13" x14ac:dyDescent="0.15">
      <c r="A30" s="91"/>
    </row>
    <row r="31" spans="1:13" x14ac:dyDescent="0.15">
      <c r="A31" s="91"/>
    </row>
    <row r="32" spans="1:13" x14ac:dyDescent="0.15">
      <c r="A32" s="91"/>
    </row>
    <row r="33" spans="1:11" x14ac:dyDescent="0.15">
      <c r="A33" s="91"/>
    </row>
    <row r="34" spans="1:11" x14ac:dyDescent="0.15">
      <c r="A34" s="91"/>
    </row>
    <row r="35" spans="1:11" x14ac:dyDescent="0.15">
      <c r="A35" s="160" t="s">
        <v>515</v>
      </c>
    </row>
    <row r="36" spans="1:11" x14ac:dyDescent="0.15">
      <c r="A36" s="160" t="s">
        <v>516</v>
      </c>
      <c r="I36" s="432" t="s">
        <v>728</v>
      </c>
    </row>
    <row r="37" spans="1:11" x14ac:dyDescent="0.15">
      <c r="A37" s="91"/>
      <c r="I37" s="434" t="s">
        <v>540</v>
      </c>
    </row>
    <row r="38" spans="1:11" x14ac:dyDescent="0.15">
      <c r="A38" s="91"/>
      <c r="B38" s="95" t="s">
        <v>541</v>
      </c>
      <c r="E38" s="95" t="s">
        <v>436</v>
      </c>
      <c r="I38" s="467" t="s">
        <v>207</v>
      </c>
      <c r="J38" s="467" t="s">
        <v>352</v>
      </c>
      <c r="K38" s="445" t="s">
        <v>353</v>
      </c>
    </row>
    <row r="39" spans="1:11" x14ac:dyDescent="0.15">
      <c r="A39" s="5"/>
      <c r="B39" s="8"/>
      <c r="I39" s="467" t="str">
        <f>‐120‐!A26</f>
        <v>平成27年度</v>
      </c>
      <c r="J39" s="455">
        <f>‐120‐!J26</f>
        <v>2518</v>
      </c>
      <c r="K39" s="456">
        <f>‐120‐!L26</f>
        <v>22.17</v>
      </c>
    </row>
    <row r="40" spans="1:11" x14ac:dyDescent="0.15">
      <c r="A40" s="91"/>
      <c r="I40" s="467">
        <f>‐120‐!A27</f>
        <v>28</v>
      </c>
      <c r="J40" s="455">
        <f>‐120‐!J27</f>
        <v>2577</v>
      </c>
      <c r="K40" s="456">
        <f>‐120‐!L27</f>
        <v>22.69</v>
      </c>
    </row>
    <row r="41" spans="1:11" x14ac:dyDescent="0.15">
      <c r="A41" s="91"/>
      <c r="I41" s="467">
        <f>‐120‐!A28</f>
        <v>29</v>
      </c>
      <c r="J41" s="455">
        <f>‐120‐!J28</f>
        <v>2627</v>
      </c>
      <c r="K41" s="456">
        <f>‐120‐!L28</f>
        <v>23.16</v>
      </c>
    </row>
    <row r="42" spans="1:11" x14ac:dyDescent="0.15">
      <c r="A42" s="91"/>
      <c r="I42" s="467">
        <f>‐120‐!A29</f>
        <v>30</v>
      </c>
      <c r="J42" s="455">
        <f>‐120‐!J29</f>
        <v>2717</v>
      </c>
      <c r="K42" s="456">
        <f>‐120‐!L29</f>
        <v>23.82</v>
      </c>
    </row>
    <row r="43" spans="1:11" x14ac:dyDescent="0.15">
      <c r="A43" s="91"/>
      <c r="I43" s="467" t="str">
        <f>‐120‐!A30</f>
        <v>令和元年度</v>
      </c>
      <c r="J43" s="455">
        <f>‐120‐!J30</f>
        <v>2809</v>
      </c>
      <c r="K43" s="456">
        <f>‐120‐!L30</f>
        <v>24.46</v>
      </c>
    </row>
    <row r="44" spans="1:11" x14ac:dyDescent="0.15">
      <c r="A44" s="91"/>
    </row>
    <row r="45" spans="1:11" x14ac:dyDescent="0.15">
      <c r="A45" s="91"/>
      <c r="I45" s="432" t="s">
        <v>728</v>
      </c>
    </row>
    <row r="46" spans="1:11" x14ac:dyDescent="0.15">
      <c r="A46" s="91"/>
      <c r="I46" s="434" t="s">
        <v>517</v>
      </c>
    </row>
    <row r="47" spans="1:11" x14ac:dyDescent="0.15">
      <c r="A47" s="91"/>
      <c r="I47" s="435"/>
      <c r="J47" s="1198" t="s">
        <v>354</v>
      </c>
      <c r="K47" s="1198"/>
    </row>
    <row r="48" spans="1:11" x14ac:dyDescent="0.15">
      <c r="A48" s="91"/>
      <c r="I48" s="435"/>
      <c r="J48" s="467" t="s">
        <v>355</v>
      </c>
      <c r="K48" s="445" t="s">
        <v>221</v>
      </c>
    </row>
    <row r="49" spans="1:11" x14ac:dyDescent="0.15">
      <c r="A49" s="91"/>
      <c r="I49" s="467" t="str">
        <f>‐120‐!A38</f>
        <v>平成27年度</v>
      </c>
      <c r="J49" s="455">
        <f>‐120‐!D38</f>
        <v>23574</v>
      </c>
      <c r="K49" s="455">
        <f>‐120‐!C38</f>
        <v>97</v>
      </c>
    </row>
    <row r="50" spans="1:11" x14ac:dyDescent="0.15">
      <c r="A50" s="91"/>
      <c r="I50" s="467">
        <f>‐120‐!A39</f>
        <v>28</v>
      </c>
      <c r="J50" s="455">
        <f>‐120‐!D39</f>
        <v>30054</v>
      </c>
      <c r="K50" s="455">
        <f>‐120‐!C39</f>
        <v>73</v>
      </c>
    </row>
    <row r="51" spans="1:11" x14ac:dyDescent="0.15">
      <c r="A51" s="91"/>
      <c r="I51" s="467">
        <f>‐120‐!A40</f>
        <v>29</v>
      </c>
      <c r="J51" s="455">
        <f>‐120‐!D40</f>
        <v>20590</v>
      </c>
      <c r="K51" s="455">
        <f>‐120‐!C40</f>
        <v>109</v>
      </c>
    </row>
    <row r="52" spans="1:11" x14ac:dyDescent="0.15">
      <c r="A52" s="91"/>
      <c r="I52" s="467">
        <f>‐120‐!A41</f>
        <v>30</v>
      </c>
      <c r="J52" s="455">
        <f>‐120‐!D41</f>
        <v>13082</v>
      </c>
      <c r="K52" s="455">
        <f>‐120‐!C41</f>
        <v>67</v>
      </c>
    </row>
    <row r="53" spans="1:11" x14ac:dyDescent="0.15">
      <c r="A53" s="91"/>
      <c r="I53" s="467" t="str">
        <f>‐120‐!A42</f>
        <v>令和元年度</v>
      </c>
      <c r="J53" s="455">
        <f>‐120‐!D42</f>
        <v>8964</v>
      </c>
      <c r="K53" s="455">
        <f>‐120‐!C42</f>
        <v>40</v>
      </c>
    </row>
    <row r="54" spans="1:11" x14ac:dyDescent="0.15">
      <c r="A54" s="91"/>
    </row>
    <row r="55" spans="1:11" x14ac:dyDescent="0.15">
      <c r="A55" s="91"/>
    </row>
    <row r="56" spans="1:11" x14ac:dyDescent="0.15">
      <c r="A56" s="91"/>
    </row>
    <row r="57" spans="1:11" x14ac:dyDescent="0.15">
      <c r="A57" s="91"/>
    </row>
    <row r="58" spans="1:11" x14ac:dyDescent="0.15">
      <c r="A58" s="91"/>
    </row>
    <row r="59" spans="1:11" x14ac:dyDescent="0.15">
      <c r="A59" s="91"/>
    </row>
    <row r="60" spans="1:11" x14ac:dyDescent="0.15">
      <c r="A60" s="91"/>
    </row>
    <row r="61" spans="1:11" x14ac:dyDescent="0.15">
      <c r="A61" s="91"/>
      <c r="J61" s="1199"/>
      <c r="K61" s="1199"/>
    </row>
    <row r="62" spans="1:11" x14ac:dyDescent="0.15">
      <c r="A62" s="91"/>
      <c r="J62" s="1199"/>
      <c r="K62" s="1199"/>
    </row>
    <row r="63" spans="1:11" x14ac:dyDescent="0.15">
      <c r="A63" s="91"/>
      <c r="J63" s="1199"/>
      <c r="K63" s="1199"/>
    </row>
    <row r="64" spans="1:11" x14ac:dyDescent="0.15">
      <c r="A64" s="91"/>
    </row>
    <row r="65" spans="1:11" x14ac:dyDescent="0.15">
      <c r="A65" s="91"/>
    </row>
    <row r="66" spans="1:11" x14ac:dyDescent="0.15">
      <c r="A66" s="91"/>
    </row>
    <row r="67" spans="1:11" x14ac:dyDescent="0.15">
      <c r="A67" s="91"/>
    </row>
    <row r="68" spans="1:11" x14ac:dyDescent="0.15">
      <c r="A68" s="91"/>
    </row>
    <row r="69" spans="1:11" x14ac:dyDescent="0.15">
      <c r="A69" s="94"/>
      <c r="B69" s="95" t="s">
        <v>542</v>
      </c>
      <c r="C69" s="91"/>
      <c r="D69" s="91"/>
      <c r="E69" s="173" t="s">
        <v>390</v>
      </c>
      <c r="F69" s="91"/>
      <c r="I69" s="432" t="s">
        <v>728</v>
      </c>
    </row>
    <row r="70" spans="1:11" x14ac:dyDescent="0.15">
      <c r="A70" s="91" t="s">
        <v>543</v>
      </c>
      <c r="B70" s="172" t="s">
        <v>544</v>
      </c>
      <c r="D70" s="86" t="s">
        <v>545</v>
      </c>
      <c r="E70" s="173" t="s">
        <v>433</v>
      </c>
      <c r="I70" s="434" t="s">
        <v>546</v>
      </c>
    </row>
    <row r="71" spans="1:11" x14ac:dyDescent="0.15">
      <c r="A71" s="91"/>
      <c r="I71" s="435"/>
      <c r="J71" s="467" t="s">
        <v>54</v>
      </c>
      <c r="K71" s="445" t="s">
        <v>356</v>
      </c>
    </row>
    <row r="72" spans="1:11" x14ac:dyDescent="0.15">
      <c r="A72" s="91"/>
      <c r="I72" s="467" t="str">
        <f>‐122‐!A9</f>
        <v>平成27年度</v>
      </c>
      <c r="J72" s="446">
        <f>‐123‐!E9</f>
        <v>31383</v>
      </c>
      <c r="K72" s="457">
        <f>‐122‐!H9</f>
        <v>27.630744849445328</v>
      </c>
    </row>
    <row r="73" spans="1:11" x14ac:dyDescent="0.15">
      <c r="A73" s="91"/>
      <c r="I73" s="467">
        <f>‐122‐!A10</f>
        <v>28</v>
      </c>
      <c r="J73" s="446">
        <f>‐123‐!E10</f>
        <v>29616</v>
      </c>
      <c r="K73" s="457">
        <f>‐122‐!H10</f>
        <v>26.1</v>
      </c>
    </row>
    <row r="74" spans="1:11" x14ac:dyDescent="0.15">
      <c r="A74" s="91"/>
      <c r="I74" s="467">
        <f>‐122‐!A11</f>
        <v>29</v>
      </c>
      <c r="J74" s="446">
        <f>‐123‐!E11</f>
        <v>28205</v>
      </c>
      <c r="K74" s="457">
        <f>‐122‐!H11</f>
        <v>24.861829753100569</v>
      </c>
    </row>
    <row r="75" spans="1:11" x14ac:dyDescent="0.15">
      <c r="A75" s="91"/>
      <c r="I75" s="467">
        <f>‐122‐!A12</f>
        <v>30</v>
      </c>
      <c r="J75" s="446">
        <f>‐123‐!E12</f>
        <v>27532</v>
      </c>
      <c r="K75" s="457">
        <f>‐122‐!H12</f>
        <v>24.138384520292131</v>
      </c>
    </row>
    <row r="76" spans="1:11" x14ac:dyDescent="0.15">
      <c r="A76" s="91"/>
      <c r="I76" s="467" t="str">
        <f>‐122‐!A13</f>
        <v>令和元年度</v>
      </c>
      <c r="J76" s="446">
        <f>‐123‐!E13</f>
        <v>26656</v>
      </c>
      <c r="K76" s="457">
        <f>‐122‐!H13</f>
        <v>23.21344596359836</v>
      </c>
    </row>
    <row r="77" spans="1:11" x14ac:dyDescent="0.15">
      <c r="A77" s="91"/>
      <c r="I77" s="434" t="s">
        <v>357</v>
      </c>
      <c r="J77" s="432" t="s">
        <v>625</v>
      </c>
    </row>
    <row r="78" spans="1:11" x14ac:dyDescent="0.15">
      <c r="A78" s="91"/>
      <c r="I78" s="458"/>
      <c r="J78" s="458" t="s">
        <v>387</v>
      </c>
      <c r="K78" s="458" t="s">
        <v>388</v>
      </c>
    </row>
    <row r="79" spans="1:11" x14ac:dyDescent="0.15">
      <c r="A79" s="91"/>
      <c r="I79" s="467" t="str">
        <f>‐122‐!A20</f>
        <v>平成27年度</v>
      </c>
      <c r="J79" s="459">
        <f>‐122‐!D20/100000</f>
        <v>97.649439999999998</v>
      </c>
      <c r="K79" s="460">
        <f>‐122‐!H20</f>
        <v>23</v>
      </c>
    </row>
    <row r="80" spans="1:11" x14ac:dyDescent="0.15">
      <c r="A80" s="91"/>
      <c r="I80" s="467">
        <f>‐122‐!A21</f>
        <v>28</v>
      </c>
      <c r="J80" s="459">
        <f>‐122‐!D21/100000</f>
        <v>95.647670000000005</v>
      </c>
      <c r="K80" s="460">
        <f>‐122‐!H21</f>
        <v>23</v>
      </c>
    </row>
    <row r="81" spans="1:11" x14ac:dyDescent="0.15">
      <c r="A81" s="91"/>
      <c r="I81" s="467">
        <f>‐122‐!A22</f>
        <v>29</v>
      </c>
      <c r="J81" s="459">
        <f>‐122‐!D22/100000</f>
        <v>95.408789999999996</v>
      </c>
      <c r="K81" s="460">
        <f>‐122‐!H22</f>
        <v>24.180630919463614</v>
      </c>
    </row>
    <row r="82" spans="1:11" x14ac:dyDescent="0.15">
      <c r="A82" s="91"/>
      <c r="I82" s="467">
        <f>‐122‐!A23</f>
        <v>30</v>
      </c>
      <c r="J82" s="459">
        <f>‐122‐!D23/100000</f>
        <v>96.657319999999999</v>
      </c>
      <c r="K82" s="460">
        <f>‐122‐!H23</f>
        <v>25.197490087304711</v>
      </c>
    </row>
    <row r="83" spans="1:11" x14ac:dyDescent="0.15">
      <c r="A83" s="91"/>
      <c r="I83" s="467" t="str">
        <f>‐122‐!A24</f>
        <v>令和元年度</v>
      </c>
      <c r="J83" s="459">
        <f>‐122‐!D24/100000</f>
        <v>97.228170000000006</v>
      </c>
      <c r="K83" s="460">
        <f>‐122‐!H24</f>
        <v>25.582725086435087</v>
      </c>
    </row>
    <row r="84" spans="1:11" x14ac:dyDescent="0.15">
      <c r="A84" s="91"/>
    </row>
    <row r="85" spans="1:11" x14ac:dyDescent="0.15">
      <c r="A85" s="91"/>
    </row>
    <row r="86" spans="1:11" x14ac:dyDescent="0.15">
      <c r="A86" s="91"/>
    </row>
    <row r="87" spans="1:11" x14ac:dyDescent="0.15">
      <c r="A87" s="91"/>
    </row>
    <row r="88" spans="1:11" x14ac:dyDescent="0.15">
      <c r="A88" s="91"/>
    </row>
    <row r="89" spans="1:11" x14ac:dyDescent="0.15">
      <c r="A89" s="91"/>
    </row>
    <row r="90" spans="1:11" x14ac:dyDescent="0.15">
      <c r="A90" s="91"/>
    </row>
    <row r="91" spans="1:11" x14ac:dyDescent="0.15">
      <c r="A91" s="91"/>
      <c r="G91" s="92"/>
      <c r="H91" s="92"/>
    </row>
    <row r="92" spans="1:11" x14ac:dyDescent="0.15">
      <c r="A92" s="91"/>
    </row>
    <row r="93" spans="1:11" x14ac:dyDescent="0.15">
      <c r="A93" s="91"/>
    </row>
    <row r="94" spans="1:11" x14ac:dyDescent="0.15">
      <c r="A94" s="91"/>
    </row>
    <row r="95" spans="1:11" x14ac:dyDescent="0.15">
      <c r="A95" s="91"/>
    </row>
    <row r="96" spans="1:11" x14ac:dyDescent="0.15">
      <c r="A96" s="91"/>
    </row>
    <row r="97" spans="1:14" x14ac:dyDescent="0.15">
      <c r="A97" s="91"/>
    </row>
    <row r="98" spans="1:14" x14ac:dyDescent="0.15">
      <c r="A98" s="91"/>
    </row>
    <row r="99" spans="1:14" x14ac:dyDescent="0.15">
      <c r="A99" s="91"/>
    </row>
    <row r="100" spans="1:14" x14ac:dyDescent="0.15">
      <c r="A100" s="91"/>
    </row>
    <row r="101" spans="1:14" x14ac:dyDescent="0.15">
      <c r="A101" s="91"/>
    </row>
    <row r="102" spans="1:14" x14ac:dyDescent="0.15">
      <c r="A102" s="91"/>
    </row>
    <row r="103" spans="1:14" x14ac:dyDescent="0.15">
      <c r="A103" s="91"/>
    </row>
    <row r="104" spans="1:14" x14ac:dyDescent="0.15">
      <c r="A104" s="91"/>
      <c r="B104" s="173" t="s">
        <v>389</v>
      </c>
      <c r="C104" s="91"/>
      <c r="D104" s="91"/>
      <c r="E104" s="173" t="s">
        <v>434</v>
      </c>
      <c r="F104" s="91"/>
      <c r="I104" s="432" t="s">
        <v>728</v>
      </c>
    </row>
    <row r="105" spans="1:14" x14ac:dyDescent="0.15">
      <c r="A105" s="91"/>
      <c r="B105" s="173" t="s">
        <v>433</v>
      </c>
      <c r="C105" s="8"/>
      <c r="F105" s="8"/>
      <c r="I105" s="434" t="s">
        <v>358</v>
      </c>
    </row>
    <row r="106" spans="1:14" x14ac:dyDescent="0.15">
      <c r="A106" s="91"/>
      <c r="I106" s="458"/>
      <c r="J106" s="461" t="s">
        <v>273</v>
      </c>
      <c r="K106" s="461" t="s">
        <v>359</v>
      </c>
      <c r="L106" s="461" t="s">
        <v>274</v>
      </c>
      <c r="M106" s="461" t="s">
        <v>102</v>
      </c>
      <c r="N106" s="462"/>
    </row>
    <row r="107" spans="1:14" x14ac:dyDescent="0.15">
      <c r="A107" s="91"/>
      <c r="I107" s="467" t="s">
        <v>733</v>
      </c>
      <c r="J107" s="460">
        <f>‐122‐!D30</f>
        <v>18626</v>
      </c>
      <c r="K107" s="460">
        <f>‐122‐!F30</f>
        <v>6685</v>
      </c>
      <c r="L107" s="460">
        <f>‐122‐!E30</f>
        <v>258</v>
      </c>
      <c r="M107" s="463">
        <f>‐122‐!O30</f>
        <v>44.5</v>
      </c>
      <c r="N107" s="464"/>
    </row>
    <row r="108" spans="1:14" x14ac:dyDescent="0.15">
      <c r="A108" s="91"/>
      <c r="I108" s="467">
        <f>‐122‐!A31</f>
        <v>28</v>
      </c>
      <c r="J108" s="460">
        <f>‐122‐!D31</f>
        <v>17525</v>
      </c>
      <c r="K108" s="460">
        <f>‐122‐!F31</f>
        <v>6524</v>
      </c>
      <c r="L108" s="460">
        <f>‐122‐!E31</f>
        <v>259</v>
      </c>
      <c r="M108" s="463">
        <f>‐122‐!O31</f>
        <v>46.4</v>
      </c>
      <c r="N108" s="464"/>
    </row>
    <row r="109" spans="1:14" x14ac:dyDescent="0.15">
      <c r="I109" s="467">
        <f>‐122‐!A32</f>
        <v>29</v>
      </c>
      <c r="J109" s="460">
        <f>‐122‐!D32</f>
        <v>16797</v>
      </c>
      <c r="K109" s="460">
        <f>‐122‐!F32</f>
        <v>6366</v>
      </c>
      <c r="L109" s="460">
        <f>‐122‐!E32</f>
        <v>215</v>
      </c>
      <c r="M109" s="463">
        <f>‐122‐!O32</f>
        <v>48.2</v>
      </c>
      <c r="N109" s="465"/>
    </row>
    <row r="110" spans="1:14" x14ac:dyDescent="0.15">
      <c r="I110" s="467">
        <f>‐122‐!A33</f>
        <v>30</v>
      </c>
      <c r="J110" s="460">
        <f>‐122‐!D33</f>
        <v>16331</v>
      </c>
      <c r="K110" s="460">
        <f>‐122‐!F33</f>
        <v>6162</v>
      </c>
      <c r="L110" s="460">
        <f>‐122‐!E33</f>
        <v>196</v>
      </c>
      <c r="M110" s="463">
        <f>‐122‐!O33</f>
        <v>50.8</v>
      </c>
      <c r="N110" s="465"/>
    </row>
    <row r="111" spans="1:14" x14ac:dyDescent="0.15">
      <c r="I111" s="467" t="str">
        <f>‐122‐!A34</f>
        <v>令和元年度</v>
      </c>
      <c r="J111" s="460">
        <f>‐122‐!D34</f>
        <v>16089</v>
      </c>
      <c r="K111" s="460">
        <f>‐122‐!F34</f>
        <v>5918</v>
      </c>
      <c r="L111" s="460">
        <f>‐122‐!E34</f>
        <v>189</v>
      </c>
      <c r="M111" s="463">
        <f>‐122‐!O34</f>
        <v>55.3</v>
      </c>
      <c r="N111" s="465"/>
    </row>
    <row r="113" spans="9:13" x14ac:dyDescent="0.15">
      <c r="I113" s="432" t="s">
        <v>728</v>
      </c>
    </row>
    <row r="114" spans="9:13" x14ac:dyDescent="0.15">
      <c r="I114" s="434" t="s">
        <v>360</v>
      </c>
    </row>
    <row r="115" spans="9:13" x14ac:dyDescent="0.15">
      <c r="I115" s="435"/>
      <c r="J115" s="467" t="s">
        <v>361</v>
      </c>
      <c r="K115" s="445" t="s">
        <v>362</v>
      </c>
      <c r="L115" s="445" t="s">
        <v>363</v>
      </c>
      <c r="M115" s="445" t="s">
        <v>364</v>
      </c>
    </row>
    <row r="116" spans="9:13" x14ac:dyDescent="0.15">
      <c r="I116" s="467" t="s">
        <v>733</v>
      </c>
      <c r="J116" s="446">
        <f>‐122‐!C41</f>
        <v>0</v>
      </c>
      <c r="K116" s="466">
        <f>‐122‐!G41</f>
        <v>11359261</v>
      </c>
      <c r="L116" s="446">
        <f>‐122‐!I41</f>
        <v>2063039</v>
      </c>
      <c r="M116" s="446">
        <f>‐122‐!K41</f>
        <v>227524</v>
      </c>
    </row>
    <row r="117" spans="9:13" x14ac:dyDescent="0.15">
      <c r="I117" s="467">
        <f>‐122‐!A42</f>
        <v>28</v>
      </c>
      <c r="J117" s="446">
        <f>‐122‐!C42</f>
        <v>0</v>
      </c>
      <c r="K117" s="466">
        <f>‐122‐!G42</f>
        <v>11562647</v>
      </c>
      <c r="L117" s="446">
        <f>‐122‐!I42</f>
        <v>2103985</v>
      </c>
      <c r="M117" s="446">
        <f>‐122‐!K42</f>
        <v>223670</v>
      </c>
    </row>
    <row r="118" spans="9:13" x14ac:dyDescent="0.15">
      <c r="I118" s="467">
        <f>‐122‐!A43</f>
        <v>29</v>
      </c>
      <c r="J118" s="446">
        <f>‐122‐!C43</f>
        <v>0</v>
      </c>
      <c r="K118" s="466">
        <f>‐122‐!G43</f>
        <v>12150529</v>
      </c>
      <c r="L118" s="446">
        <f>‐122‐!I43</f>
        <v>2145539</v>
      </c>
      <c r="M118" s="446">
        <f>‐122‐!K43</f>
        <v>226801</v>
      </c>
    </row>
    <row r="119" spans="9:13" x14ac:dyDescent="0.15">
      <c r="I119" s="467">
        <f>‐122‐!A44</f>
        <v>30</v>
      </c>
      <c r="J119" s="446">
        <f>‐122‐!C44</f>
        <v>0</v>
      </c>
      <c r="K119" s="466">
        <f>‐122‐!G44</f>
        <v>12502739</v>
      </c>
      <c r="L119" s="446">
        <f>‐122‐!I44</f>
        <v>2155810</v>
      </c>
      <c r="M119" s="446">
        <f>‐122‐!K44</f>
        <v>209950</v>
      </c>
    </row>
    <row r="120" spans="9:13" x14ac:dyDescent="0.15">
      <c r="I120" s="467" t="str">
        <f>‐122‐!A45</f>
        <v>令和元年度</v>
      </c>
      <c r="J120" s="446">
        <f>‐122‐!C45</f>
        <v>0</v>
      </c>
      <c r="K120" s="466">
        <f>‐122‐!G45</f>
        <v>13195898</v>
      </c>
      <c r="L120" s="446">
        <f>‐122‐!I45</f>
        <v>2215855</v>
      </c>
      <c r="M120" s="446">
        <f>‐122‐!K45</f>
        <v>212064</v>
      </c>
    </row>
  </sheetData>
  <sheetProtection sheet="1" selectLockedCells="1" selectUnlockedCells="1"/>
  <mergeCells count="5">
    <mergeCell ref="A1:F1"/>
    <mergeCell ref="J47:K47"/>
    <mergeCell ref="J61:K61"/>
    <mergeCell ref="J62:K62"/>
    <mergeCell ref="J63:K63"/>
  </mergeCells>
  <phoneticPr fontId="20"/>
  <printOptions horizontalCentered="1"/>
  <pageMargins left="0.59055118110236227" right="0.59055118110236227" top="0.59055118110236227" bottom="0.59055118110236227" header="0.51181102362204722" footer="0.39370078740157483"/>
  <pageSetup paperSize="9" scale="94" firstPageNumber="19" orientation="portrait" useFirstPageNumber="1" verticalDpi="300" r:id="rId1"/>
  <headerFooter scaleWithDoc="0" alignWithMargins="0">
    <oddFooter>&amp;C&amp;11－&amp;12&amp;P&amp;11－</oddFooter>
  </headerFooter>
  <rowBreaks count="1" manualBreakCount="1">
    <brk id="67" max="7" man="1"/>
  </rowBreaks>
  <ignoredErrors>
    <ignoredError sqref="I2 I11 I46 I77 I70 I114 I105" numberStoredAsText="1"/>
  </ignoredErrors>
  <drawing r:id="rId2"/>
</worksheet>
</file>

<file path=docProps/app.xml><?xml version="1.0" encoding="utf-8"?>
<Properties xmlns="http://schemas.openxmlformats.org/officeDocument/2006/extended-properties" xmlns:vt="http://schemas.openxmlformats.org/officeDocument/2006/docPropsVTypes">
  <TotalTime>235</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‐113‐</vt:lpstr>
      <vt:lpstr>‐114‐</vt:lpstr>
      <vt:lpstr>‐115‐</vt:lpstr>
      <vt:lpstr>‐116‐</vt:lpstr>
      <vt:lpstr>‐117‐</vt:lpstr>
      <vt:lpstr>‐118‐</vt:lpstr>
      <vt:lpstr>‐119‐</vt:lpstr>
      <vt:lpstr>‐120‐</vt:lpstr>
      <vt:lpstr>‐121‐</vt:lpstr>
      <vt:lpstr>‐122‐</vt:lpstr>
      <vt:lpstr>‐123‐</vt:lpstr>
      <vt:lpstr>‐124‐</vt:lpstr>
      <vt:lpstr>‐125‐</vt:lpstr>
      <vt:lpstr>グラフ </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‐125‐!Print_Area</vt:lpstr>
      <vt:lpstr>'グラフ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宮里 磨</cp:lastModifiedBy>
  <cp:revision>7</cp:revision>
  <cp:lastPrinted>2021-04-02T09:55:09Z</cp:lastPrinted>
  <dcterms:created xsi:type="dcterms:W3CDTF">2002-03-19T05:03:05Z</dcterms:created>
  <dcterms:modified xsi:type="dcterms:W3CDTF">2021-04-02T09:58:08Z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