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共有\＜統計うらそえ＞\令和２年版統計うらそえ\□（入力用）R2\★令和2年版　HP掲載用（Excel）\"/>
    </mc:Choice>
  </mc:AlternateContent>
  <xr:revisionPtr revIDLastSave="0" documentId="13_ncr:1_{0C6B13DD-80F6-452D-8014-8C9621BA7DBF}" xr6:coauthVersionLast="45" xr6:coauthVersionMax="45" xr10:uidLastSave="{00000000-0000-0000-0000-000000000000}"/>
  <bookViews>
    <workbookView xWindow="-120" yWindow="-120" windowWidth="20730" windowHeight="11160" tabRatio="788" firstSheet="7" activeTab="8" xr2:uid="{00000000-000D-0000-FFFF-FFFF00000000}"/>
  </bookViews>
  <sheets>
    <sheet name="‐156‐" sheetId="1" r:id="rId1"/>
    <sheet name="-157-" sheetId="2" r:id="rId2"/>
    <sheet name="-158-" sheetId="3" r:id="rId3"/>
    <sheet name="-159-" sheetId="4" r:id="rId4"/>
    <sheet name="-160-" sheetId="5" r:id="rId5"/>
    <sheet name="-161-" sheetId="18" r:id="rId6"/>
    <sheet name="-162-" sheetId="7" r:id="rId7"/>
    <sheet name="-163-" sheetId="8" r:id="rId8"/>
    <sheet name="-164-" sheetId="9" r:id="rId9"/>
    <sheet name="-165-" sheetId="19" r:id="rId10"/>
    <sheet name="-166-" sheetId="11" r:id="rId11"/>
    <sheet name="-167-" sheetId="20" r:id="rId12"/>
    <sheet name="-168-" sheetId="13" r:id="rId13"/>
    <sheet name="-169-" sheetId="21" r:id="rId14"/>
    <sheet name="-170-" sheetId="15" r:id="rId15"/>
    <sheet name="-171-" sheetId="16" r:id="rId16"/>
    <sheet name="グラフ" sheetId="17" r:id="rId17"/>
  </sheets>
  <definedNames>
    <definedName name="_xlnm.Print_Area" localSheetId="0">‐156‐!$A$1:$E$33</definedName>
    <definedName name="_xlnm.Print_Area" localSheetId="1">'-157-'!$F$1:$H$33</definedName>
    <definedName name="_xlnm.Print_Area" localSheetId="2">'-158-'!$B$1:$J$35</definedName>
    <definedName name="_xlnm.Print_Area" localSheetId="3">'-159-'!$K$2:$S$35</definedName>
    <definedName name="_xlnm.Print_Area" localSheetId="4">'-160-'!$B$1:$J$32</definedName>
    <definedName name="_xlnm.Print_Area" localSheetId="5">'-161-'!$K$1:$S$32</definedName>
    <definedName name="_xlnm.Print_Area" localSheetId="6">'-162-'!$A$1:$K$55</definedName>
    <definedName name="_xlnm.Print_Area" localSheetId="7">'-163-'!$A$1:$Q$32</definedName>
    <definedName name="_xlnm.Print_Area" localSheetId="8">'-164-'!$A$1:$D$52</definedName>
    <definedName name="_xlnm.Print_Area" localSheetId="9">'-165-'!$E$1:$G$52</definedName>
    <definedName name="_xlnm.Print_Area" localSheetId="10">'-166-'!$B$2:$L$42</definedName>
    <definedName name="_xlnm.Print_Area" localSheetId="11">'-167-'!$M$2:$U$42</definedName>
    <definedName name="_xlnm.Print_Area" localSheetId="12">'-168-'!$A$1:$J$63</definedName>
    <definedName name="_xlnm.Print_Area" localSheetId="13">'-169-'!$K$1:$S$63</definedName>
    <definedName name="_xlnm.Print_Area" localSheetId="16">グラフ!$A$1:$F$267</definedName>
  </definedNames>
  <calcPr calcId="191029" iterateDelta="1E-4"/>
</workbook>
</file>

<file path=xl/calcChain.xml><?xml version="1.0" encoding="utf-8"?>
<calcChain xmlns="http://schemas.openxmlformats.org/spreadsheetml/2006/main">
  <c r="J44" i="16" l="1"/>
  <c r="I44" i="16"/>
  <c r="J7" i="16"/>
  <c r="J8" i="16"/>
  <c r="J9" i="16"/>
  <c r="J10" i="16"/>
  <c r="J11" i="16"/>
  <c r="I24" i="16"/>
  <c r="I14" i="16"/>
  <c r="K44" i="15"/>
  <c r="J44" i="15"/>
  <c r="J30" i="15"/>
  <c r="J27" i="15"/>
  <c r="J19" i="15"/>
  <c r="J18" i="15"/>
  <c r="J15" i="15"/>
  <c r="J9" i="15"/>
  <c r="D50" i="19" l="1"/>
  <c r="E50" i="19"/>
  <c r="F50" i="19"/>
  <c r="D50" i="9"/>
  <c r="E50" i="9"/>
  <c r="F50" i="9"/>
  <c r="O7" i="3" l="1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4" i="18" l="1"/>
  <c r="O25" i="18"/>
  <c r="O27" i="18"/>
  <c r="O28" i="18"/>
  <c r="O29" i="18"/>
  <c r="O23" i="18"/>
  <c r="O8" i="18"/>
  <c r="O9" i="18"/>
  <c r="O10" i="18"/>
  <c r="O11" i="18"/>
  <c r="O12" i="18"/>
  <c r="O13" i="18"/>
  <c r="O14" i="18"/>
  <c r="O15" i="18"/>
  <c r="O16" i="18"/>
  <c r="O17" i="18"/>
  <c r="O19" i="18"/>
  <c r="O7" i="18"/>
  <c r="O24" i="5"/>
  <c r="O25" i="5"/>
  <c r="O27" i="5"/>
  <c r="O28" i="5"/>
  <c r="O29" i="5"/>
  <c r="O23" i="5"/>
  <c r="O8" i="5"/>
  <c r="O9" i="5"/>
  <c r="O10" i="5"/>
  <c r="O11" i="5"/>
  <c r="O12" i="5"/>
  <c r="O13" i="5"/>
  <c r="O14" i="5"/>
  <c r="O15" i="5"/>
  <c r="O16" i="5"/>
  <c r="O17" i="5"/>
  <c r="O19" i="5"/>
  <c r="O7" i="5"/>
  <c r="R33" i="4"/>
  <c r="O33" i="4"/>
  <c r="N33" i="4"/>
  <c r="R32" i="4"/>
  <c r="N32" i="4"/>
  <c r="R31" i="4"/>
  <c r="O31" i="4"/>
  <c r="N31" i="4"/>
  <c r="R29" i="4"/>
  <c r="O29" i="4"/>
  <c r="N29" i="4"/>
  <c r="R28" i="4"/>
  <c r="N28" i="4"/>
  <c r="Q27" i="4"/>
  <c r="S33" i="4" s="1"/>
  <c r="P27" i="4"/>
  <c r="N27" i="4"/>
  <c r="M27" i="4"/>
  <c r="O27" i="4" s="1"/>
  <c r="L27" i="4"/>
  <c r="R26" i="4"/>
  <c r="O26" i="4"/>
  <c r="N26" i="4"/>
  <c r="R25" i="4"/>
  <c r="N25" i="4"/>
  <c r="R24" i="4"/>
  <c r="O24" i="4"/>
  <c r="N24" i="4"/>
  <c r="R23" i="4"/>
  <c r="N23" i="4"/>
  <c r="R22" i="4"/>
  <c r="O22" i="4"/>
  <c r="N22" i="4"/>
  <c r="R21" i="4"/>
  <c r="N21" i="4"/>
  <c r="R20" i="4"/>
  <c r="O20" i="4"/>
  <c r="N20" i="4"/>
  <c r="R19" i="4"/>
  <c r="N19" i="4"/>
  <c r="R18" i="4"/>
  <c r="O18" i="4"/>
  <c r="N18" i="4"/>
  <c r="R17" i="4"/>
  <c r="N17" i="4"/>
  <c r="R16" i="4"/>
  <c r="O16" i="4"/>
  <c r="N16" i="4"/>
  <c r="R15" i="4"/>
  <c r="N15" i="4"/>
  <c r="R14" i="4"/>
  <c r="O14" i="4"/>
  <c r="N14" i="4"/>
  <c r="R13" i="4"/>
  <c r="N13" i="4"/>
  <c r="R12" i="4"/>
  <c r="O12" i="4"/>
  <c r="N12" i="4"/>
  <c r="R11" i="4"/>
  <c r="N11" i="4"/>
  <c r="R10" i="4"/>
  <c r="O10" i="4"/>
  <c r="N10" i="4"/>
  <c r="R9" i="4"/>
  <c r="N9" i="4"/>
  <c r="R8" i="4"/>
  <c r="O8" i="4"/>
  <c r="N8" i="4"/>
  <c r="R7" i="4"/>
  <c r="N7" i="4"/>
  <c r="Q6" i="4"/>
  <c r="S25" i="4" s="1"/>
  <c r="P6" i="4"/>
  <c r="N6" i="4"/>
  <c r="M6" i="4"/>
  <c r="O6" i="4" s="1"/>
  <c r="L6" i="4"/>
  <c r="O31" i="3"/>
  <c r="O32" i="3"/>
  <c r="O33" i="3"/>
  <c r="O29" i="3"/>
  <c r="O28" i="3"/>
  <c r="O27" i="3"/>
  <c r="Q27" i="3"/>
  <c r="P27" i="3"/>
  <c r="R6" i="4" l="1"/>
  <c r="R27" i="4"/>
  <c r="O32" i="4"/>
  <c r="S8" i="4"/>
  <c r="S12" i="4"/>
  <c r="S16" i="4"/>
  <c r="S20" i="4"/>
  <c r="S22" i="4"/>
  <c r="S26" i="4"/>
  <c r="S27" i="4"/>
  <c r="S29" i="4"/>
  <c r="S30" i="4"/>
  <c r="S32" i="4"/>
  <c r="S6" i="4"/>
  <c r="S10" i="4"/>
  <c r="S14" i="4"/>
  <c r="S18" i="4"/>
  <c r="S24" i="4"/>
  <c r="O7" i="4"/>
  <c r="O9" i="4"/>
  <c r="O11" i="4"/>
  <c r="O13" i="4"/>
  <c r="O15" i="4"/>
  <c r="O17" i="4"/>
  <c r="O19" i="4"/>
  <c r="O21" i="4"/>
  <c r="O23" i="4"/>
  <c r="O25" i="4"/>
  <c r="O28" i="4"/>
  <c r="S7" i="4"/>
  <c r="S9" i="4"/>
  <c r="S11" i="4"/>
  <c r="S13" i="4"/>
  <c r="S15" i="4"/>
  <c r="S17" i="4"/>
  <c r="S19" i="4"/>
  <c r="S21" i="4"/>
  <c r="S23" i="4"/>
  <c r="S28" i="4"/>
  <c r="S31" i="4"/>
  <c r="N8" i="8" l="1"/>
  <c r="R46" i="21" l="1"/>
  <c r="Q46" i="21"/>
  <c r="R46" i="13"/>
  <c r="Q46" i="13"/>
  <c r="H44" i="16" l="1"/>
  <c r="G44" i="16"/>
  <c r="F44" i="16"/>
  <c r="E44" i="16"/>
  <c r="H39" i="16"/>
  <c r="G39" i="16"/>
  <c r="F39" i="16"/>
  <c r="E39" i="16"/>
  <c r="H31" i="16"/>
  <c r="H30" i="16"/>
  <c r="H29" i="16"/>
  <c r="H28" i="16"/>
  <c r="H27" i="16"/>
  <c r="H17" i="16"/>
  <c r="H18" i="16"/>
  <c r="H16" i="16"/>
  <c r="H9" i="16"/>
  <c r="H10" i="16"/>
  <c r="H11" i="16"/>
  <c r="H12" i="16"/>
  <c r="H8" i="16"/>
  <c r="F30" i="16" l="1"/>
  <c r="F28" i="16"/>
  <c r="H24" i="16"/>
  <c r="G24" i="16"/>
  <c r="E24" i="16"/>
  <c r="F31" i="16" s="1"/>
  <c r="F17" i="16"/>
  <c r="H14" i="16"/>
  <c r="G14" i="16"/>
  <c r="G21" i="16" s="1"/>
  <c r="E14" i="16"/>
  <c r="F18" i="16" s="1"/>
  <c r="H5" i="16"/>
  <c r="G5" i="16"/>
  <c r="E5" i="16"/>
  <c r="F11" i="16" s="1"/>
  <c r="M58" i="17"/>
  <c r="M59" i="17"/>
  <c r="M60" i="17"/>
  <c r="M61" i="17"/>
  <c r="L58" i="17"/>
  <c r="L59" i="17"/>
  <c r="L60" i="17"/>
  <c r="L61" i="17"/>
  <c r="K61" i="17"/>
  <c r="K60" i="17"/>
  <c r="K59" i="17"/>
  <c r="K58" i="17"/>
  <c r="L57" i="17"/>
  <c r="K57" i="17"/>
  <c r="I52" i="17"/>
  <c r="I50" i="17"/>
  <c r="I51" i="17"/>
  <c r="I49" i="17"/>
  <c r="I48" i="17"/>
  <c r="I43" i="17"/>
  <c r="I44" i="17"/>
  <c r="I45" i="17"/>
  <c r="I46" i="17"/>
  <c r="I47" i="17"/>
  <c r="I42" i="17"/>
  <c r="I41" i="17"/>
  <c r="I44" i="15"/>
  <c r="H44" i="15"/>
  <c r="G44" i="15"/>
  <c r="F44" i="15"/>
  <c r="I40" i="15"/>
  <c r="H40" i="15"/>
  <c r="G40" i="15"/>
  <c r="F40" i="15"/>
  <c r="I33" i="15"/>
  <c r="I32" i="15"/>
  <c r="I30" i="15"/>
  <c r="I29" i="15"/>
  <c r="I28" i="15"/>
  <c r="I27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F8" i="16" l="1"/>
  <c r="F12" i="16"/>
  <c r="E21" i="16"/>
  <c r="F27" i="16"/>
  <c r="F29" i="16"/>
  <c r="F10" i="16"/>
  <c r="F9" i="16"/>
  <c r="F16" i="16"/>
  <c r="F14" i="16" s="1"/>
  <c r="H30" i="15"/>
  <c r="F30" i="15"/>
  <c r="H27" i="15"/>
  <c r="H19" i="15"/>
  <c r="H18" i="15" s="1"/>
  <c r="F19" i="15"/>
  <c r="F18" i="15" s="1"/>
  <c r="H15" i="15"/>
  <c r="H9" i="15"/>
  <c r="F9" i="15"/>
  <c r="H6" i="15"/>
  <c r="F6" i="15"/>
  <c r="F5" i="15" s="1"/>
  <c r="H5" i="15"/>
  <c r="S60" i="21"/>
  <c r="P60" i="21"/>
  <c r="S59" i="21"/>
  <c r="P59" i="21"/>
  <c r="S58" i="21"/>
  <c r="P58" i="21"/>
  <c r="S57" i="21"/>
  <c r="O46" i="21"/>
  <c r="P57" i="21" s="1"/>
  <c r="N46" i="21"/>
  <c r="P43" i="21"/>
  <c r="S38" i="21"/>
  <c r="P38" i="21"/>
  <c r="P37" i="21"/>
  <c r="S34" i="21"/>
  <c r="P34" i="21"/>
  <c r="P30" i="21"/>
  <c r="R29" i="21"/>
  <c r="R62" i="21" s="1"/>
  <c r="Q29" i="21"/>
  <c r="O29" i="21"/>
  <c r="N29" i="21"/>
  <c r="R16" i="21"/>
  <c r="S18" i="21" s="1"/>
  <c r="Q16" i="21"/>
  <c r="O16" i="21"/>
  <c r="P18" i="21" s="1"/>
  <c r="N16" i="21"/>
  <c r="L16" i="21"/>
  <c r="M17" i="21" s="1"/>
  <c r="K16" i="21"/>
  <c r="I16" i="21"/>
  <c r="J17" i="21" s="1"/>
  <c r="H16" i="21"/>
  <c r="F16" i="21"/>
  <c r="G18" i="21" s="1"/>
  <c r="E16" i="21"/>
  <c r="S12" i="21"/>
  <c r="P11" i="21"/>
  <c r="G10" i="21"/>
  <c r="P8" i="21"/>
  <c r="G8" i="21"/>
  <c r="M7" i="21"/>
  <c r="S6" i="21"/>
  <c r="R6" i="21"/>
  <c r="S7" i="21" s="1"/>
  <c r="Q6" i="21"/>
  <c r="O6" i="21"/>
  <c r="P12" i="21" s="1"/>
  <c r="N6" i="21"/>
  <c r="L6" i="21"/>
  <c r="M9" i="21" s="1"/>
  <c r="K6" i="21"/>
  <c r="I6" i="21"/>
  <c r="I22" i="21" s="1"/>
  <c r="H6" i="21"/>
  <c r="F6" i="21"/>
  <c r="E6" i="21"/>
  <c r="R29" i="13"/>
  <c r="R62" i="13" s="1"/>
  <c r="Q29" i="13"/>
  <c r="P60" i="13"/>
  <c r="P59" i="13"/>
  <c r="P58" i="13"/>
  <c r="O46" i="13"/>
  <c r="P50" i="13" s="1"/>
  <c r="N46" i="13"/>
  <c r="P38" i="13"/>
  <c r="P35" i="13"/>
  <c r="P34" i="13"/>
  <c r="O29" i="13"/>
  <c r="P41" i="13" s="1"/>
  <c r="N29" i="13"/>
  <c r="P17" i="13"/>
  <c r="O16" i="13"/>
  <c r="P18" i="13" s="1"/>
  <c r="N16" i="13"/>
  <c r="L16" i="13"/>
  <c r="M18" i="13" s="1"/>
  <c r="K16" i="13"/>
  <c r="I16" i="13"/>
  <c r="J18" i="13" s="1"/>
  <c r="H16" i="13"/>
  <c r="F16" i="13"/>
  <c r="G17" i="13" s="1"/>
  <c r="E16" i="13"/>
  <c r="J13" i="13"/>
  <c r="J11" i="13"/>
  <c r="J9" i="13"/>
  <c r="J7" i="13"/>
  <c r="O6" i="13"/>
  <c r="P12" i="13" s="1"/>
  <c r="N6" i="13"/>
  <c r="L6" i="13"/>
  <c r="M12" i="13" s="1"/>
  <c r="K6" i="13"/>
  <c r="J6" i="13"/>
  <c r="I6" i="13"/>
  <c r="J12" i="13" s="1"/>
  <c r="H6" i="13"/>
  <c r="F6" i="13"/>
  <c r="F22" i="13" s="1"/>
  <c r="E6" i="13"/>
  <c r="T39" i="20"/>
  <c r="Q39" i="20"/>
  <c r="N39" i="20"/>
  <c r="K39" i="20"/>
  <c r="H39" i="20"/>
  <c r="T38" i="20"/>
  <c r="Q38" i="20"/>
  <c r="N38" i="20"/>
  <c r="K38" i="20"/>
  <c r="H38" i="20"/>
  <c r="T37" i="20"/>
  <c r="Q37" i="20"/>
  <c r="N37" i="20"/>
  <c r="K37" i="20"/>
  <c r="H37" i="20"/>
  <c r="T36" i="20"/>
  <c r="Q36" i="20"/>
  <c r="N36" i="20"/>
  <c r="K36" i="20"/>
  <c r="H36" i="20"/>
  <c r="T35" i="20"/>
  <c r="Q35" i="20"/>
  <c r="N35" i="20"/>
  <c r="K35" i="20"/>
  <c r="H35" i="20"/>
  <c r="T34" i="20"/>
  <c r="Q34" i="20"/>
  <c r="N34" i="20"/>
  <c r="K34" i="20"/>
  <c r="H34" i="20"/>
  <c r="T33" i="20"/>
  <c r="Q33" i="20"/>
  <c r="N33" i="20"/>
  <c r="K33" i="20"/>
  <c r="H33" i="20"/>
  <c r="U32" i="20"/>
  <c r="M57" i="17" s="1"/>
  <c r="S32" i="20"/>
  <c r="R32" i="20"/>
  <c r="P32" i="20"/>
  <c r="O32" i="20"/>
  <c r="M32" i="20"/>
  <c r="N32" i="20" s="1"/>
  <c r="L32" i="20"/>
  <c r="J32" i="20"/>
  <c r="K32" i="20" s="1"/>
  <c r="I32" i="20"/>
  <c r="H32" i="20"/>
  <c r="T30" i="20"/>
  <c r="Q30" i="20"/>
  <c r="N30" i="20"/>
  <c r="K30" i="20"/>
  <c r="H30" i="20"/>
  <c r="T20" i="20"/>
  <c r="Q20" i="20"/>
  <c r="N20" i="20"/>
  <c r="K20" i="20"/>
  <c r="H20" i="20"/>
  <c r="T19" i="20"/>
  <c r="Q19" i="20"/>
  <c r="N19" i="20"/>
  <c r="K19" i="20"/>
  <c r="H19" i="20"/>
  <c r="T18" i="20"/>
  <c r="Q18" i="20"/>
  <c r="N18" i="20"/>
  <c r="K18" i="20"/>
  <c r="H18" i="20"/>
  <c r="T17" i="20"/>
  <c r="Q17" i="20"/>
  <c r="N17" i="20"/>
  <c r="K17" i="20"/>
  <c r="H17" i="20"/>
  <c r="T16" i="20"/>
  <c r="Q16" i="20"/>
  <c r="N16" i="20"/>
  <c r="K16" i="20"/>
  <c r="H16" i="20"/>
  <c r="T15" i="20"/>
  <c r="Q15" i="20"/>
  <c r="N15" i="20"/>
  <c r="K15" i="20"/>
  <c r="H15" i="20"/>
  <c r="T14" i="20"/>
  <c r="Q14" i="20"/>
  <c r="N14" i="20"/>
  <c r="K14" i="20"/>
  <c r="H14" i="20"/>
  <c r="T13" i="20"/>
  <c r="Q13" i="20"/>
  <c r="N13" i="20"/>
  <c r="K13" i="20"/>
  <c r="H13" i="20"/>
  <c r="T12" i="20"/>
  <c r="Q12" i="20"/>
  <c r="N12" i="20"/>
  <c r="K12" i="20"/>
  <c r="H12" i="20"/>
  <c r="T11" i="20"/>
  <c r="Q11" i="20"/>
  <c r="N11" i="20"/>
  <c r="K11" i="20"/>
  <c r="H11" i="20"/>
  <c r="T10" i="20"/>
  <c r="Q10" i="20"/>
  <c r="N10" i="20"/>
  <c r="K10" i="20"/>
  <c r="H10" i="20"/>
  <c r="T9" i="20"/>
  <c r="Q9" i="20"/>
  <c r="N9" i="20"/>
  <c r="K9" i="20"/>
  <c r="H9" i="20"/>
  <c r="T8" i="20"/>
  <c r="Q8" i="20"/>
  <c r="N8" i="20"/>
  <c r="K8" i="20"/>
  <c r="H8" i="20"/>
  <c r="S7" i="20"/>
  <c r="U19" i="20" s="1"/>
  <c r="P7" i="20"/>
  <c r="R20" i="20" s="1"/>
  <c r="M7" i="20"/>
  <c r="O17" i="20" s="1"/>
  <c r="L7" i="20"/>
  <c r="J7" i="20"/>
  <c r="L19" i="20" s="1"/>
  <c r="G7" i="20"/>
  <c r="I20" i="20" s="1"/>
  <c r="A7" i="20"/>
  <c r="H7" i="20" s="1"/>
  <c r="H33" i="11"/>
  <c r="H34" i="11"/>
  <c r="H35" i="11"/>
  <c r="H36" i="11"/>
  <c r="H37" i="11"/>
  <c r="H38" i="11"/>
  <c r="H39" i="11"/>
  <c r="H32" i="11"/>
  <c r="H30" i="11"/>
  <c r="Q39" i="11"/>
  <c r="N39" i="11"/>
  <c r="K39" i="11"/>
  <c r="Q38" i="11"/>
  <c r="N38" i="11"/>
  <c r="K38" i="11"/>
  <c r="Q37" i="11"/>
  <c r="N37" i="11"/>
  <c r="K37" i="11"/>
  <c r="Q36" i="11"/>
  <c r="N36" i="11"/>
  <c r="K36" i="11"/>
  <c r="Q35" i="11"/>
  <c r="N35" i="11"/>
  <c r="K35" i="11"/>
  <c r="Q34" i="11"/>
  <c r="N34" i="11"/>
  <c r="K34" i="11"/>
  <c r="Q33" i="11"/>
  <c r="N33" i="11"/>
  <c r="K33" i="11"/>
  <c r="R32" i="11"/>
  <c r="P32" i="11"/>
  <c r="O32" i="11"/>
  <c r="M32" i="11"/>
  <c r="L32" i="11"/>
  <c r="J32" i="11"/>
  <c r="K32" i="11" s="1"/>
  <c r="I32" i="11"/>
  <c r="Q30" i="11"/>
  <c r="N30" i="11"/>
  <c r="K30" i="11"/>
  <c r="S13" i="21" l="1"/>
  <c r="F5" i="16"/>
  <c r="N7" i="20"/>
  <c r="L9" i="20"/>
  <c r="I11" i="20"/>
  <c r="I13" i="20"/>
  <c r="L17" i="20"/>
  <c r="I19" i="20"/>
  <c r="Q32" i="20"/>
  <c r="G8" i="13"/>
  <c r="G10" i="13"/>
  <c r="G12" i="13"/>
  <c r="O22" i="13"/>
  <c r="P54" i="21"/>
  <c r="K7" i="20"/>
  <c r="L8" i="20"/>
  <c r="I10" i="20"/>
  <c r="L14" i="20"/>
  <c r="L16" i="20"/>
  <c r="I18" i="20"/>
  <c r="G6" i="13"/>
  <c r="J16" i="13"/>
  <c r="G18" i="13"/>
  <c r="P51" i="13"/>
  <c r="P9" i="21"/>
  <c r="G16" i="21"/>
  <c r="O62" i="21"/>
  <c r="P33" i="21"/>
  <c r="P47" i="21"/>
  <c r="P55" i="21"/>
  <c r="I9" i="20"/>
  <c r="L13" i="20"/>
  <c r="I15" i="20"/>
  <c r="I17" i="20"/>
  <c r="T32" i="20"/>
  <c r="M7" i="13"/>
  <c r="M9" i="13"/>
  <c r="M11" i="13"/>
  <c r="M13" i="13"/>
  <c r="G16" i="13"/>
  <c r="J17" i="13"/>
  <c r="I22" i="13"/>
  <c r="P43" i="13"/>
  <c r="P52" i="13"/>
  <c r="G17" i="21"/>
  <c r="P50" i="21"/>
  <c r="Q32" i="11"/>
  <c r="I7" i="20"/>
  <c r="L10" i="20"/>
  <c r="L12" i="20"/>
  <c r="I14" i="20"/>
  <c r="L18" i="20"/>
  <c r="L20" i="20"/>
  <c r="P7" i="13"/>
  <c r="P9" i="13"/>
  <c r="P11" i="13"/>
  <c r="P13" i="13"/>
  <c r="M17" i="13"/>
  <c r="L22" i="13"/>
  <c r="F22" i="21"/>
  <c r="M8" i="21"/>
  <c r="P10" i="21"/>
  <c r="P41" i="21"/>
  <c r="P51" i="21"/>
  <c r="G9" i="15"/>
  <c r="G30" i="15"/>
  <c r="G27" i="15"/>
  <c r="G25" i="15"/>
  <c r="G21" i="15"/>
  <c r="G33" i="15"/>
  <c r="G29" i="15"/>
  <c r="G18" i="15"/>
  <c r="G24" i="15"/>
  <c r="G20" i="15"/>
  <c r="G28" i="15"/>
  <c r="G32" i="15"/>
  <c r="G23" i="15"/>
  <c r="G22" i="15"/>
  <c r="H34" i="15"/>
  <c r="G16" i="15"/>
  <c r="G15" i="15"/>
  <c r="G11" i="15"/>
  <c r="G8" i="15"/>
  <c r="G5" i="15"/>
  <c r="G10" i="15"/>
  <c r="G7" i="15"/>
  <c r="G14" i="15"/>
  <c r="G17" i="15"/>
  <c r="G13" i="15"/>
  <c r="F34" i="15"/>
  <c r="G12" i="15"/>
  <c r="G6" i="15"/>
  <c r="G19" i="15"/>
  <c r="J6" i="21"/>
  <c r="J8" i="21"/>
  <c r="S9" i="21"/>
  <c r="M11" i="21"/>
  <c r="G13" i="21"/>
  <c r="P16" i="21"/>
  <c r="S17" i="21"/>
  <c r="L22" i="21"/>
  <c r="S29" i="21"/>
  <c r="S33" i="21"/>
  <c r="S37" i="21"/>
  <c r="S41" i="21"/>
  <c r="S46" i="21"/>
  <c r="S50" i="21"/>
  <c r="S54" i="21"/>
  <c r="P17" i="21"/>
  <c r="J13" i="21"/>
  <c r="G7" i="21"/>
  <c r="J10" i="21"/>
  <c r="S11" i="21"/>
  <c r="M13" i="21"/>
  <c r="J16" i="21"/>
  <c r="J18" i="21"/>
  <c r="R22" i="21"/>
  <c r="S30" i="21"/>
  <c r="S43" i="21"/>
  <c r="S47" i="21"/>
  <c r="S51" i="21"/>
  <c r="S55" i="21"/>
  <c r="M6" i="21"/>
  <c r="J7" i="21"/>
  <c r="S8" i="21"/>
  <c r="M10" i="21"/>
  <c r="G12" i="21"/>
  <c r="P13" i="21"/>
  <c r="S16" i="21"/>
  <c r="M18" i="21"/>
  <c r="P31" i="21"/>
  <c r="P35" i="21"/>
  <c r="P39" i="21"/>
  <c r="P48" i="21"/>
  <c r="P52" i="21"/>
  <c r="P56" i="21"/>
  <c r="O22" i="21"/>
  <c r="G9" i="21"/>
  <c r="J12" i="21"/>
  <c r="S31" i="21"/>
  <c r="S35" i="21"/>
  <c r="S39" i="21"/>
  <c r="S48" i="21"/>
  <c r="S52" i="21"/>
  <c r="S56" i="21"/>
  <c r="G6" i="21"/>
  <c r="P7" i="21"/>
  <c r="J9" i="21"/>
  <c r="S10" i="21"/>
  <c r="M12" i="21"/>
  <c r="M16" i="21"/>
  <c r="P29" i="21"/>
  <c r="P32" i="21"/>
  <c r="P36" i="21"/>
  <c r="P40" i="21"/>
  <c r="P46" i="21"/>
  <c r="P49" i="21"/>
  <c r="P53" i="21"/>
  <c r="J11" i="21"/>
  <c r="P6" i="21"/>
  <c r="G11" i="21"/>
  <c r="S32" i="21"/>
  <c r="S36" i="21"/>
  <c r="S40" i="21"/>
  <c r="S49" i="21"/>
  <c r="S53" i="21"/>
  <c r="P36" i="13"/>
  <c r="O62" i="13"/>
  <c r="P29" i="13"/>
  <c r="P37" i="13"/>
  <c r="P46" i="13"/>
  <c r="P54" i="13"/>
  <c r="P30" i="13"/>
  <c r="P47" i="13"/>
  <c r="P55" i="13"/>
  <c r="P48" i="13"/>
  <c r="P32" i="13"/>
  <c r="P40" i="13"/>
  <c r="P49" i="13"/>
  <c r="P57" i="13"/>
  <c r="P53" i="13"/>
  <c r="P31" i="13"/>
  <c r="P39" i="13"/>
  <c r="P56" i="13"/>
  <c r="P33" i="13"/>
  <c r="M6" i="13"/>
  <c r="M16" i="13"/>
  <c r="J8" i="13"/>
  <c r="J10" i="13"/>
  <c r="M8" i="13"/>
  <c r="M10" i="13"/>
  <c r="P6" i="13"/>
  <c r="P8" i="13"/>
  <c r="P10" i="13"/>
  <c r="P16" i="13"/>
  <c r="G7" i="13"/>
  <c r="G9" i="13"/>
  <c r="G11" i="13"/>
  <c r="G13" i="13"/>
  <c r="O7" i="20"/>
  <c r="I8" i="20"/>
  <c r="U8" i="20"/>
  <c r="R9" i="20"/>
  <c r="O10" i="20"/>
  <c r="L11" i="20"/>
  <c r="I12" i="20"/>
  <c r="U12" i="20"/>
  <c r="R13" i="20"/>
  <c r="O14" i="20"/>
  <c r="L15" i="20"/>
  <c r="I16" i="20"/>
  <c r="U16" i="20"/>
  <c r="R17" i="20"/>
  <c r="O18" i="20"/>
  <c r="U20" i="20"/>
  <c r="U9" i="20"/>
  <c r="O11" i="20"/>
  <c r="R14" i="20"/>
  <c r="O15" i="20"/>
  <c r="Q7" i="20"/>
  <c r="R10" i="20"/>
  <c r="U13" i="20"/>
  <c r="U17" i="20"/>
  <c r="R18" i="20"/>
  <c r="O19" i="20"/>
  <c r="R7" i="20"/>
  <c r="O8" i="20"/>
  <c r="U10" i="20"/>
  <c r="R11" i="20"/>
  <c r="O12" i="20"/>
  <c r="U14" i="20"/>
  <c r="R15" i="20"/>
  <c r="O16" i="20"/>
  <c r="U18" i="20"/>
  <c r="R19" i="20"/>
  <c r="O20" i="20"/>
  <c r="T7" i="20"/>
  <c r="U7" i="20"/>
  <c r="R8" i="20"/>
  <c r="O9" i="20"/>
  <c r="U11" i="20"/>
  <c r="R12" i="20"/>
  <c r="O13" i="20"/>
  <c r="U15" i="20"/>
  <c r="R16" i="20"/>
  <c r="N32" i="11"/>
  <c r="R9" i="11"/>
  <c r="R13" i="11"/>
  <c r="R17" i="11"/>
  <c r="R8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Q20" i="11"/>
  <c r="N20" i="11"/>
  <c r="K20" i="11"/>
  <c r="Q19" i="11"/>
  <c r="N19" i="11"/>
  <c r="K19" i="11"/>
  <c r="Q18" i="11"/>
  <c r="N18" i="11"/>
  <c r="K18" i="11"/>
  <c r="Q17" i="11"/>
  <c r="N17" i="11"/>
  <c r="K17" i="11"/>
  <c r="Q16" i="11"/>
  <c r="N16" i="11"/>
  <c r="K16" i="11"/>
  <c r="Q15" i="11"/>
  <c r="N15" i="11"/>
  <c r="K15" i="11"/>
  <c r="Q14" i="11"/>
  <c r="N14" i="11"/>
  <c r="K14" i="11"/>
  <c r="Q13" i="11"/>
  <c r="N13" i="11"/>
  <c r="K13" i="11"/>
  <c r="Q12" i="11"/>
  <c r="N12" i="11"/>
  <c r="K12" i="11"/>
  <c r="Q11" i="11"/>
  <c r="N11" i="11"/>
  <c r="K11" i="11"/>
  <c r="Q10" i="11"/>
  <c r="N10" i="11"/>
  <c r="K10" i="11"/>
  <c r="Q9" i="11"/>
  <c r="N9" i="11"/>
  <c r="K9" i="11"/>
  <c r="Q8" i="11"/>
  <c r="N8" i="11"/>
  <c r="K8" i="11"/>
  <c r="P7" i="11"/>
  <c r="R10" i="11" s="1"/>
  <c r="O7" i="11"/>
  <c r="M7" i="11"/>
  <c r="O20" i="11" s="1"/>
  <c r="J7" i="11"/>
  <c r="L20" i="11" s="1"/>
  <c r="I7" i="11"/>
  <c r="G7" i="11"/>
  <c r="H7" i="11" s="1"/>
  <c r="A7" i="11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F36" i="19"/>
  <c r="E36" i="19"/>
  <c r="E35" i="19" s="1"/>
  <c r="D36" i="19"/>
  <c r="D35" i="19" s="1"/>
  <c r="C36" i="19"/>
  <c r="C35" i="19" s="1"/>
  <c r="G28" i="19"/>
  <c r="F27" i="19"/>
  <c r="E27" i="19"/>
  <c r="D27" i="19"/>
  <c r="G27" i="19" s="1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F5" i="19"/>
  <c r="F4" i="19" s="1"/>
  <c r="E5" i="19"/>
  <c r="E4" i="19" s="1"/>
  <c r="D5" i="19"/>
  <c r="D4" i="19" s="1"/>
  <c r="C5" i="19"/>
  <c r="C4" i="19" s="1"/>
  <c r="C36" i="9"/>
  <c r="C35" i="9" s="1"/>
  <c r="C5" i="9"/>
  <c r="C4" i="9" s="1"/>
  <c r="K19" i="8"/>
  <c r="F19" i="8"/>
  <c r="M19" i="8" s="1"/>
  <c r="C19" i="8"/>
  <c r="L19" i="8"/>
  <c r="I21" i="8"/>
  <c r="M21" i="8"/>
  <c r="I23" i="8"/>
  <c r="M23" i="8"/>
  <c r="I25" i="8"/>
  <c r="M25" i="8"/>
  <c r="I27" i="8"/>
  <c r="M27" i="8"/>
  <c r="I29" i="8"/>
  <c r="M29" i="8"/>
  <c r="I31" i="8"/>
  <c r="M31" i="8"/>
  <c r="L6" i="8"/>
  <c r="J6" i="8"/>
  <c r="G6" i="8"/>
  <c r="D6" i="8"/>
  <c r="L10" i="8"/>
  <c r="D10" i="8"/>
  <c r="G10" i="8"/>
  <c r="J10" i="8"/>
  <c r="E50" i="7"/>
  <c r="F50" i="7"/>
  <c r="F51" i="7"/>
  <c r="F52" i="7"/>
  <c r="F53" i="7"/>
  <c r="I152" i="17"/>
  <c r="J157" i="17"/>
  <c r="J158" i="17"/>
  <c r="J159" i="17"/>
  <c r="J160" i="17"/>
  <c r="J161" i="17"/>
  <c r="J162" i="17"/>
  <c r="J163" i="17"/>
  <c r="J164" i="17"/>
  <c r="J165" i="17"/>
  <c r="J166" i="17"/>
  <c r="J167" i="17"/>
  <c r="J168" i="17"/>
  <c r="J169" i="17"/>
  <c r="J156" i="17"/>
  <c r="J170" i="17" s="1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56" i="17"/>
  <c r="I150" i="17"/>
  <c r="I139" i="17"/>
  <c r="I140" i="17"/>
  <c r="I141" i="17"/>
  <c r="I142" i="17"/>
  <c r="I143" i="17"/>
  <c r="I144" i="17"/>
  <c r="I145" i="17"/>
  <c r="I146" i="17"/>
  <c r="I147" i="17"/>
  <c r="I148" i="17"/>
  <c r="I149" i="17"/>
  <c r="I151" i="17"/>
  <c r="R29" i="18"/>
  <c r="N29" i="18"/>
  <c r="J29" i="18"/>
  <c r="F29" i="18"/>
  <c r="R28" i="18"/>
  <c r="N28" i="18"/>
  <c r="J28" i="18"/>
  <c r="F28" i="18"/>
  <c r="R27" i="18"/>
  <c r="N27" i="18"/>
  <c r="J27" i="18"/>
  <c r="F27" i="18"/>
  <c r="R25" i="18"/>
  <c r="N25" i="18"/>
  <c r="J25" i="18"/>
  <c r="F25" i="18"/>
  <c r="R24" i="18"/>
  <c r="N24" i="18"/>
  <c r="J24" i="18"/>
  <c r="F24" i="18"/>
  <c r="Q23" i="18"/>
  <c r="S29" i="18" s="1"/>
  <c r="P23" i="18"/>
  <c r="M23" i="18"/>
  <c r="N23" i="18" s="1"/>
  <c r="L23" i="18"/>
  <c r="J23" i="18"/>
  <c r="I23" i="18"/>
  <c r="K26" i="18" s="1"/>
  <c r="H23" i="18"/>
  <c r="G23" i="18"/>
  <c r="F23" i="18"/>
  <c r="E23" i="18"/>
  <c r="G25" i="18" s="1"/>
  <c r="D23" i="18"/>
  <c r="A23" i="18"/>
  <c r="R19" i="18"/>
  <c r="N19" i="18"/>
  <c r="J19" i="18"/>
  <c r="F19" i="18"/>
  <c r="R17" i="18"/>
  <c r="N17" i="18"/>
  <c r="J17" i="18"/>
  <c r="F17" i="18"/>
  <c r="S16" i="18"/>
  <c r="R16" i="18"/>
  <c r="N16" i="18"/>
  <c r="J16" i="18"/>
  <c r="F16" i="18"/>
  <c r="R15" i="18"/>
  <c r="N15" i="18"/>
  <c r="J15" i="18"/>
  <c r="F15" i="18"/>
  <c r="R14" i="18"/>
  <c r="N14" i="18"/>
  <c r="J14" i="18"/>
  <c r="F14" i="18"/>
  <c r="R13" i="18"/>
  <c r="N13" i="18"/>
  <c r="J13" i="18"/>
  <c r="F13" i="18"/>
  <c r="S12" i="18"/>
  <c r="R12" i="18"/>
  <c r="N12" i="18"/>
  <c r="J12" i="18"/>
  <c r="F12" i="18"/>
  <c r="R11" i="18"/>
  <c r="N11" i="18"/>
  <c r="J11" i="18"/>
  <c r="F11" i="18"/>
  <c r="R10" i="18"/>
  <c r="N10" i="18"/>
  <c r="J10" i="18"/>
  <c r="F10" i="18"/>
  <c r="R9" i="18"/>
  <c r="N9" i="18"/>
  <c r="J9" i="18"/>
  <c r="F9" i="18"/>
  <c r="S8" i="18"/>
  <c r="R8" i="18"/>
  <c r="N8" i="18"/>
  <c r="J8" i="18"/>
  <c r="F8" i="18"/>
  <c r="Q7" i="18"/>
  <c r="S20" i="18" s="1"/>
  <c r="P7" i="18"/>
  <c r="M7" i="18"/>
  <c r="L7" i="18"/>
  <c r="K7" i="18"/>
  <c r="I7" i="18"/>
  <c r="K19" i="18" s="1"/>
  <c r="H7" i="18"/>
  <c r="E7" i="18"/>
  <c r="G19" i="18" s="1"/>
  <c r="D7" i="18"/>
  <c r="A7" i="18"/>
  <c r="N29" i="5"/>
  <c r="J29" i="5"/>
  <c r="F29" i="5"/>
  <c r="N28" i="5"/>
  <c r="J28" i="5"/>
  <c r="F28" i="5"/>
  <c r="N27" i="5"/>
  <c r="J27" i="5"/>
  <c r="F27" i="5"/>
  <c r="N25" i="5"/>
  <c r="J25" i="5"/>
  <c r="F25" i="5"/>
  <c r="N24" i="5"/>
  <c r="J24" i="5"/>
  <c r="F24" i="5"/>
  <c r="M23" i="5"/>
  <c r="N23" i="5" s="1"/>
  <c r="L23" i="5"/>
  <c r="I23" i="5"/>
  <c r="K29" i="5" s="1"/>
  <c r="H23" i="5"/>
  <c r="E23" i="5"/>
  <c r="G28" i="5" s="1"/>
  <c r="D23" i="5"/>
  <c r="N19" i="5"/>
  <c r="J19" i="5"/>
  <c r="F19" i="5"/>
  <c r="N17" i="5"/>
  <c r="J17" i="5"/>
  <c r="F17" i="5"/>
  <c r="N16" i="5"/>
  <c r="J16" i="5"/>
  <c r="F16" i="5"/>
  <c r="N15" i="5"/>
  <c r="J15" i="5"/>
  <c r="F15" i="5"/>
  <c r="N14" i="5"/>
  <c r="J14" i="5"/>
  <c r="F14" i="5"/>
  <c r="N13" i="5"/>
  <c r="J13" i="5"/>
  <c r="F13" i="5"/>
  <c r="N12" i="5"/>
  <c r="J12" i="5"/>
  <c r="F12" i="5"/>
  <c r="N11" i="5"/>
  <c r="J11" i="5"/>
  <c r="F11" i="5"/>
  <c r="N10" i="5"/>
  <c r="J10" i="5"/>
  <c r="F10" i="5"/>
  <c r="N9" i="5"/>
  <c r="J9" i="5"/>
  <c r="F9" i="5"/>
  <c r="N8" i="5"/>
  <c r="J8" i="5"/>
  <c r="F8" i="5"/>
  <c r="M7" i="5"/>
  <c r="L7" i="5"/>
  <c r="I7" i="5"/>
  <c r="K18" i="5" s="1"/>
  <c r="H7" i="5"/>
  <c r="E7" i="5"/>
  <c r="G20" i="5" s="1"/>
  <c r="D7" i="5"/>
  <c r="A23" i="5"/>
  <c r="A7" i="5"/>
  <c r="S28" i="18" l="1"/>
  <c r="S21" i="18"/>
  <c r="K24" i="5"/>
  <c r="K28" i="5"/>
  <c r="K23" i="5"/>
  <c r="G27" i="5"/>
  <c r="R20" i="11"/>
  <c r="R16" i="11"/>
  <c r="R12" i="11"/>
  <c r="R7" i="11"/>
  <c r="G25" i="5"/>
  <c r="S9" i="18"/>
  <c r="S13" i="18"/>
  <c r="S17" i="18"/>
  <c r="S19" i="18"/>
  <c r="N7" i="5"/>
  <c r="K11" i="5"/>
  <c r="K20" i="5"/>
  <c r="F7" i="18"/>
  <c r="R7" i="18"/>
  <c r="S10" i="18"/>
  <c r="S14" i="18"/>
  <c r="K18" i="18"/>
  <c r="G21" i="18"/>
  <c r="K24" i="18"/>
  <c r="S26" i="18"/>
  <c r="I138" i="17"/>
  <c r="J152" i="17" s="1"/>
  <c r="F17" i="8"/>
  <c r="K7" i="11"/>
  <c r="Q7" i="11"/>
  <c r="R19" i="11"/>
  <c r="R15" i="11"/>
  <c r="R11" i="11"/>
  <c r="G23" i="5"/>
  <c r="K15" i="5"/>
  <c r="J7" i="18"/>
  <c r="N7" i="18"/>
  <c r="S7" i="18"/>
  <c r="S11" i="18"/>
  <c r="S15" i="18"/>
  <c r="S18" i="18"/>
  <c r="K21" i="18"/>
  <c r="R23" i="18"/>
  <c r="K25" i="18"/>
  <c r="S27" i="18"/>
  <c r="I19" i="8"/>
  <c r="G35" i="19"/>
  <c r="G36" i="19"/>
  <c r="F35" i="19"/>
  <c r="R18" i="11"/>
  <c r="R14" i="11"/>
  <c r="L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N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G4" i="19"/>
  <c r="G5" i="19"/>
  <c r="C17" i="8"/>
  <c r="I17" i="8" s="1"/>
  <c r="K17" i="8"/>
  <c r="M17" i="8" s="1"/>
  <c r="J150" i="17"/>
  <c r="G8" i="18"/>
  <c r="G9" i="18"/>
  <c r="G10" i="18"/>
  <c r="G11" i="18"/>
  <c r="G12" i="18"/>
  <c r="G13" i="18"/>
  <c r="G14" i="18"/>
  <c r="G15" i="18"/>
  <c r="G16" i="18"/>
  <c r="G17" i="18"/>
  <c r="G27" i="18"/>
  <c r="G28" i="18"/>
  <c r="G29" i="18"/>
  <c r="G7" i="18"/>
  <c r="K8" i="18"/>
  <c r="K9" i="18"/>
  <c r="K10" i="18"/>
  <c r="K11" i="18"/>
  <c r="K12" i="18"/>
  <c r="K13" i="18"/>
  <c r="K14" i="18"/>
  <c r="K15" i="18"/>
  <c r="K16" i="18"/>
  <c r="K17" i="18"/>
  <c r="G20" i="18"/>
  <c r="K23" i="18"/>
  <c r="S23" i="18"/>
  <c r="S24" i="18"/>
  <c r="S25" i="18"/>
  <c r="K27" i="18"/>
  <c r="K28" i="18"/>
  <c r="K29" i="18"/>
  <c r="K20" i="18"/>
  <c r="G26" i="18"/>
  <c r="G24" i="18"/>
  <c r="G7" i="5"/>
  <c r="G9" i="5"/>
  <c r="K10" i="5"/>
  <c r="G13" i="5"/>
  <c r="K14" i="5"/>
  <c r="G17" i="5"/>
  <c r="G19" i="5"/>
  <c r="G21" i="5"/>
  <c r="G24" i="5"/>
  <c r="K25" i="5"/>
  <c r="G10" i="5"/>
  <c r="G14" i="5"/>
  <c r="K21" i="5"/>
  <c r="J23" i="5"/>
  <c r="K27" i="5"/>
  <c r="J7" i="5"/>
  <c r="G26" i="5"/>
  <c r="G29" i="5"/>
  <c r="F7" i="5"/>
  <c r="K13" i="5"/>
  <c r="K17" i="5"/>
  <c r="K7" i="5"/>
  <c r="K8" i="5"/>
  <c r="G11" i="5"/>
  <c r="K12" i="5"/>
  <c r="G15" i="5"/>
  <c r="K16" i="5"/>
  <c r="K26" i="5"/>
  <c r="G8" i="5"/>
  <c r="K9" i="5"/>
  <c r="G12" i="5"/>
  <c r="G16" i="5"/>
  <c r="K19" i="5"/>
  <c r="F23" i="5"/>
  <c r="F36" i="4"/>
  <c r="J33" i="4"/>
  <c r="G33" i="4"/>
  <c r="F33" i="4"/>
  <c r="J32" i="4"/>
  <c r="F32" i="4"/>
  <c r="J31" i="4"/>
  <c r="G31" i="4"/>
  <c r="F31" i="4"/>
  <c r="J29" i="4"/>
  <c r="F29" i="4"/>
  <c r="J28" i="4"/>
  <c r="F28" i="4"/>
  <c r="I27" i="4"/>
  <c r="K29" i="4" s="1"/>
  <c r="H27" i="4"/>
  <c r="F27" i="4"/>
  <c r="E27" i="4"/>
  <c r="G29" i="4" s="1"/>
  <c r="D27" i="4"/>
  <c r="A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J7" i="4"/>
  <c r="F7" i="4"/>
  <c r="I6" i="4"/>
  <c r="K6" i="4" s="1"/>
  <c r="H6" i="4"/>
  <c r="F6" i="4"/>
  <c r="E6" i="4"/>
  <c r="G26" i="4" s="1"/>
  <c r="D6" i="4"/>
  <c r="A6" i="4"/>
  <c r="K10" i="4" l="1"/>
  <c r="K14" i="4"/>
  <c r="K7" i="4"/>
  <c r="K11" i="4"/>
  <c r="K15" i="4"/>
  <c r="K19" i="4"/>
  <c r="K23" i="4"/>
  <c r="K12" i="4"/>
  <c r="K16" i="4"/>
  <c r="K20" i="4"/>
  <c r="K24" i="4"/>
  <c r="K8" i="4"/>
  <c r="J6" i="4"/>
  <c r="K9" i="4"/>
  <c r="K13" i="4"/>
  <c r="K17" i="4"/>
  <c r="K21" i="4"/>
  <c r="K25" i="4"/>
  <c r="G30" i="4"/>
  <c r="G32" i="4"/>
  <c r="K18" i="4"/>
  <c r="K22" i="4"/>
  <c r="K26" i="4"/>
  <c r="J27" i="4"/>
  <c r="K27" i="4"/>
  <c r="K31" i="4"/>
  <c r="K32" i="4"/>
  <c r="K33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8" i="4"/>
  <c r="K30" i="4"/>
  <c r="K28" i="4"/>
  <c r="N33" i="3"/>
  <c r="J33" i="3"/>
  <c r="F33" i="3"/>
  <c r="N32" i="3"/>
  <c r="J32" i="3"/>
  <c r="F32" i="3"/>
  <c r="N31" i="3"/>
  <c r="J31" i="3"/>
  <c r="F31" i="3"/>
  <c r="N29" i="3"/>
  <c r="J29" i="3"/>
  <c r="G29" i="3"/>
  <c r="F29" i="3"/>
  <c r="N28" i="3"/>
  <c r="J28" i="3"/>
  <c r="G28" i="3"/>
  <c r="F28" i="3"/>
  <c r="M27" i="3"/>
  <c r="L27" i="3"/>
  <c r="I27" i="3"/>
  <c r="K32" i="3" s="1"/>
  <c r="H27" i="3"/>
  <c r="E27" i="3"/>
  <c r="G31" i="3" s="1"/>
  <c r="D27" i="3"/>
  <c r="N26" i="3"/>
  <c r="J26" i="3"/>
  <c r="F26" i="3"/>
  <c r="N25" i="3"/>
  <c r="J25" i="3"/>
  <c r="F25" i="3"/>
  <c r="N24" i="3"/>
  <c r="J24" i="3"/>
  <c r="F24" i="3"/>
  <c r="N23" i="3"/>
  <c r="J23" i="3"/>
  <c r="F23" i="3"/>
  <c r="N22" i="3"/>
  <c r="J22" i="3"/>
  <c r="F22" i="3"/>
  <c r="N21" i="3"/>
  <c r="J21" i="3"/>
  <c r="F21" i="3"/>
  <c r="N20" i="3"/>
  <c r="J20" i="3"/>
  <c r="F20" i="3"/>
  <c r="N19" i="3"/>
  <c r="J19" i="3"/>
  <c r="F19" i="3"/>
  <c r="N18" i="3"/>
  <c r="J18" i="3"/>
  <c r="F18" i="3"/>
  <c r="N17" i="3"/>
  <c r="J17" i="3"/>
  <c r="F17" i="3"/>
  <c r="N16" i="3"/>
  <c r="J16" i="3"/>
  <c r="F16" i="3"/>
  <c r="N15" i="3"/>
  <c r="J15" i="3"/>
  <c r="F15" i="3"/>
  <c r="N14" i="3"/>
  <c r="J14" i="3"/>
  <c r="F14" i="3"/>
  <c r="N13" i="3"/>
  <c r="J13" i="3"/>
  <c r="F13" i="3"/>
  <c r="N12" i="3"/>
  <c r="J12" i="3"/>
  <c r="F12" i="3"/>
  <c r="N11" i="3"/>
  <c r="J11" i="3"/>
  <c r="F11" i="3"/>
  <c r="N10" i="3"/>
  <c r="J10" i="3"/>
  <c r="F10" i="3"/>
  <c r="N9" i="3"/>
  <c r="J9" i="3"/>
  <c r="F9" i="3"/>
  <c r="N8" i="3"/>
  <c r="J8" i="3"/>
  <c r="F8" i="3"/>
  <c r="N7" i="3"/>
  <c r="J7" i="3"/>
  <c r="F7" i="3"/>
  <c r="M6" i="3"/>
  <c r="O6" i="3" s="1"/>
  <c r="L6" i="3"/>
  <c r="I6" i="3"/>
  <c r="K24" i="3" s="1"/>
  <c r="H6" i="3"/>
  <c r="E6" i="3"/>
  <c r="J6" i="3" s="1"/>
  <c r="D6" i="3"/>
  <c r="K7" i="3" l="1"/>
  <c r="G10" i="3"/>
  <c r="K9" i="3"/>
  <c r="G12" i="3"/>
  <c r="G13" i="3"/>
  <c r="K17" i="3"/>
  <c r="G20" i="3"/>
  <c r="G21" i="3"/>
  <c r="K25" i="3"/>
  <c r="N27" i="3"/>
  <c r="K10" i="3"/>
  <c r="K11" i="3"/>
  <c r="K18" i="3"/>
  <c r="K19" i="3"/>
  <c r="G22" i="3"/>
  <c r="K26" i="3"/>
  <c r="G14" i="3"/>
  <c r="K6" i="3"/>
  <c r="G8" i="3"/>
  <c r="G9" i="3"/>
  <c r="K13" i="3"/>
  <c r="G16" i="3"/>
  <c r="G17" i="3"/>
  <c r="K21" i="3"/>
  <c r="G24" i="3"/>
  <c r="G25" i="3"/>
  <c r="G27" i="4"/>
  <c r="K14" i="3"/>
  <c r="K15" i="3"/>
  <c r="G18" i="3"/>
  <c r="K22" i="3"/>
  <c r="K23" i="3"/>
  <c r="G26" i="3"/>
  <c r="N6" i="3"/>
  <c r="J27" i="3"/>
  <c r="K31" i="3"/>
  <c r="K27" i="3"/>
  <c r="G30" i="3"/>
  <c r="G33" i="3"/>
  <c r="K28" i="3"/>
  <c r="G7" i="3"/>
  <c r="K8" i="3"/>
  <c r="G11" i="3"/>
  <c r="K12" i="3"/>
  <c r="G15" i="3"/>
  <c r="K16" i="3"/>
  <c r="G19" i="3"/>
  <c r="K20" i="3"/>
  <c r="G23" i="3"/>
  <c r="K30" i="3"/>
  <c r="K29" i="3"/>
  <c r="G32" i="3"/>
  <c r="K33" i="3"/>
  <c r="L19" i="17"/>
  <c r="G27" i="3" l="1"/>
  <c r="L20" i="17" l="1"/>
  <c r="M19" i="17"/>
  <c r="M20" i="17" s="1"/>
  <c r="G21" i="9" l="1"/>
  <c r="G16" i="9"/>
  <c r="G17" i="9"/>
  <c r="D27" i="9" l="1"/>
  <c r="S34" i="13" l="1"/>
  <c r="S28" i="3" l="1"/>
  <c r="R33" i="3"/>
  <c r="R32" i="3"/>
  <c r="R31" i="3"/>
  <c r="R29" i="3"/>
  <c r="R28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P6" i="3"/>
  <c r="Q6" i="3"/>
  <c r="S22" i="3" l="1"/>
  <c r="S33" i="3"/>
  <c r="S29" i="3"/>
  <c r="S30" i="3"/>
  <c r="S27" i="3"/>
  <c r="S32" i="3"/>
  <c r="S6" i="3"/>
  <c r="S12" i="3"/>
  <c r="S20" i="3"/>
  <c r="S10" i="3"/>
  <c r="S18" i="3"/>
  <c r="S26" i="3"/>
  <c r="S31" i="3"/>
  <c r="S8" i="3"/>
  <c r="S16" i="3"/>
  <c r="S24" i="3"/>
  <c r="S14" i="3"/>
  <c r="S7" i="3"/>
  <c r="S9" i="3"/>
  <c r="S11" i="3"/>
  <c r="S13" i="3"/>
  <c r="S15" i="3"/>
  <c r="S17" i="3"/>
  <c r="S19" i="3"/>
  <c r="S21" i="3"/>
  <c r="S23" i="3"/>
  <c r="S25" i="3"/>
  <c r="S58" i="13"/>
  <c r="S59" i="13"/>
  <c r="S60" i="13"/>
  <c r="S38" i="13"/>
  <c r="S35" i="13"/>
  <c r="S31" i="13" l="1"/>
  <c r="S33" i="13"/>
  <c r="S32" i="13"/>
  <c r="S37" i="13"/>
  <c r="S36" i="13"/>
  <c r="S29" i="13"/>
  <c r="G51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F36" i="9"/>
  <c r="E36" i="9"/>
  <c r="G28" i="9"/>
  <c r="F27" i="9"/>
  <c r="E27" i="9"/>
  <c r="G26" i="9"/>
  <c r="G25" i="9"/>
  <c r="G24" i="9"/>
  <c r="G23" i="9"/>
  <c r="G22" i="9"/>
  <c r="G20" i="9"/>
  <c r="G19" i="9"/>
  <c r="G18" i="9"/>
  <c r="G15" i="9"/>
  <c r="G14" i="9"/>
  <c r="G13" i="9"/>
  <c r="G12" i="9"/>
  <c r="G11" i="9"/>
  <c r="G10" i="9"/>
  <c r="G9" i="9"/>
  <c r="G8" i="9"/>
  <c r="G7" i="9"/>
  <c r="G6" i="9"/>
  <c r="F5" i="9"/>
  <c r="E5" i="9"/>
  <c r="F35" i="9" l="1"/>
  <c r="F4" i="9"/>
  <c r="E35" i="9"/>
  <c r="E4" i="9"/>
  <c r="J39" i="16" l="1"/>
  <c r="I39" i="16"/>
  <c r="J28" i="16" l="1"/>
  <c r="I5" i="16"/>
  <c r="I21" i="16" s="1"/>
  <c r="K40" i="15"/>
  <c r="J40" i="15"/>
  <c r="J6" i="15"/>
  <c r="R16" i="13"/>
  <c r="J5" i="15" l="1"/>
  <c r="J27" i="16"/>
  <c r="D36" i="9" l="1"/>
  <c r="O19" i="8"/>
  <c r="O17" i="8" s="1"/>
  <c r="N10" i="8"/>
  <c r="J50" i="7"/>
  <c r="J53" i="7"/>
  <c r="J52" i="7"/>
  <c r="J51" i="7"/>
  <c r="J30" i="7"/>
  <c r="I30" i="7"/>
  <c r="H30" i="7"/>
  <c r="G30" i="7"/>
  <c r="F30" i="7"/>
  <c r="E30" i="7"/>
  <c r="E28" i="7" s="1"/>
  <c r="K13" i="7"/>
  <c r="K11" i="7"/>
  <c r="D35" i="9" l="1"/>
  <c r="J29" i="16" l="1"/>
  <c r="J30" i="16"/>
  <c r="J31" i="16"/>
  <c r="J17" i="16"/>
  <c r="J18" i="16"/>
  <c r="J16" i="16"/>
  <c r="J12" i="16"/>
  <c r="K15" i="15"/>
  <c r="K16" i="15"/>
  <c r="K17" i="15"/>
  <c r="K11" i="15"/>
  <c r="K19" i="15"/>
  <c r="K20" i="15"/>
  <c r="K21" i="15"/>
  <c r="K22" i="15"/>
  <c r="K23" i="15"/>
  <c r="K24" i="15"/>
  <c r="K25" i="15"/>
  <c r="K27" i="15"/>
  <c r="K28" i="15"/>
  <c r="K29" i="15"/>
  <c r="K30" i="15"/>
  <c r="K32" i="15"/>
  <c r="K33" i="15"/>
  <c r="K18" i="15"/>
  <c r="K6" i="15"/>
  <c r="K7" i="15"/>
  <c r="K8" i="15"/>
  <c r="K9" i="15"/>
  <c r="K10" i="15"/>
  <c r="K12" i="15"/>
  <c r="K13" i="15"/>
  <c r="K14" i="15"/>
  <c r="K5" i="15"/>
  <c r="D5" i="9"/>
  <c r="P25" i="8"/>
  <c r="P21" i="8"/>
  <c r="P31" i="8"/>
  <c r="P29" i="8"/>
  <c r="P27" i="8"/>
  <c r="P23" i="8"/>
  <c r="J24" i="16" l="1"/>
  <c r="J14" i="16"/>
  <c r="J5" i="16"/>
  <c r="D4" i="9"/>
  <c r="G5" i="9"/>
  <c r="G50" i="9" l="1"/>
  <c r="G27" i="9"/>
  <c r="P19" i="8"/>
  <c r="G51" i="7"/>
  <c r="G50" i="7"/>
  <c r="H50" i="7"/>
  <c r="G53" i="7"/>
  <c r="H52" i="7"/>
  <c r="G52" i="7"/>
  <c r="H51" i="7"/>
  <c r="H53" i="7"/>
  <c r="R27" i="3"/>
  <c r="G4" i="9" l="1"/>
  <c r="U32" i="11"/>
  <c r="S32" i="11"/>
  <c r="S41" i="13" l="1"/>
  <c r="S48" i="13" l="1"/>
  <c r="S49" i="13"/>
  <c r="S54" i="13"/>
  <c r="S57" i="13"/>
  <c r="S40" i="13"/>
  <c r="S39" i="13"/>
  <c r="J34" i="15"/>
  <c r="G35" i="9" l="1"/>
  <c r="G36" i="9"/>
  <c r="K38" i="7" l="1"/>
  <c r="J28" i="7"/>
  <c r="I28" i="7"/>
  <c r="H28" i="7"/>
  <c r="G28" i="7"/>
  <c r="F28" i="7"/>
  <c r="J15" i="7"/>
  <c r="I15" i="7"/>
  <c r="H15" i="7"/>
  <c r="G15" i="7"/>
  <c r="F15" i="7"/>
  <c r="E15" i="7"/>
  <c r="J9" i="7"/>
  <c r="I9" i="7"/>
  <c r="H9" i="7"/>
  <c r="G9" i="7"/>
  <c r="F9" i="7"/>
  <c r="E9" i="7"/>
  <c r="G7" i="7" l="1"/>
  <c r="G5" i="7" s="1"/>
  <c r="H7" i="7"/>
  <c r="H5" i="7" s="1"/>
  <c r="I7" i="7"/>
  <c r="I5" i="7" s="1"/>
  <c r="J7" i="7"/>
  <c r="J5" i="7" s="1"/>
  <c r="F7" i="7"/>
  <c r="K7" i="7" s="1"/>
  <c r="K9" i="7"/>
  <c r="E7" i="7"/>
  <c r="E5" i="7" s="1"/>
  <c r="F5" i="7" l="1"/>
  <c r="K5" i="7" s="1"/>
  <c r="Q16" i="13"/>
  <c r="R6" i="13"/>
  <c r="R22" i="13" s="1"/>
  <c r="Q6" i="13"/>
  <c r="M77" i="17" l="1"/>
  <c r="N77" i="17"/>
  <c r="M78" i="17"/>
  <c r="N78" i="17"/>
  <c r="M79" i="17"/>
  <c r="N79" i="17"/>
  <c r="M80" i="17"/>
  <c r="N80" i="17"/>
  <c r="M81" i="17"/>
  <c r="N81" i="17"/>
  <c r="M82" i="17"/>
  <c r="N82" i="17"/>
  <c r="M83" i="17"/>
  <c r="N83" i="17"/>
  <c r="M84" i="17"/>
  <c r="N84" i="17"/>
  <c r="M85" i="17"/>
  <c r="N85" i="17"/>
  <c r="M86" i="17"/>
  <c r="N86" i="17"/>
  <c r="M87" i="17"/>
  <c r="N87" i="17"/>
  <c r="M88" i="17"/>
  <c r="N88" i="17"/>
  <c r="J75" i="17" s="1"/>
  <c r="M89" i="17"/>
  <c r="N89" i="17"/>
  <c r="M90" i="17"/>
  <c r="N90" i="17"/>
  <c r="M91" i="17"/>
  <c r="N91" i="17"/>
  <c r="M92" i="17"/>
  <c r="N92" i="17"/>
  <c r="M93" i="17"/>
  <c r="N93" i="17"/>
  <c r="M94" i="17"/>
  <c r="N94" i="17"/>
  <c r="M95" i="17"/>
  <c r="N95" i="17"/>
  <c r="N76" i="17"/>
  <c r="J95" i="17" s="1"/>
  <c r="M76" i="17"/>
  <c r="I95" i="17" s="1"/>
  <c r="J58" i="17"/>
  <c r="J59" i="17"/>
  <c r="J60" i="17"/>
  <c r="J61" i="17"/>
  <c r="J57" i="17"/>
  <c r="I58" i="17"/>
  <c r="I59" i="17"/>
  <c r="I60" i="17"/>
  <c r="I61" i="17"/>
  <c r="I57" i="17"/>
  <c r="I9" i="17"/>
  <c r="J9" i="17"/>
  <c r="J11" i="17" s="1"/>
  <c r="K9" i="17"/>
  <c r="L9" i="17"/>
  <c r="I10" i="17"/>
  <c r="J10" i="17"/>
  <c r="K10" i="17"/>
  <c r="L10" i="17"/>
  <c r="L11" i="17" l="1"/>
  <c r="K11" i="17"/>
  <c r="J79" i="17"/>
  <c r="J78" i="17"/>
  <c r="I11" i="17"/>
  <c r="J6" i="17"/>
  <c r="K7" i="17"/>
  <c r="K6" i="17"/>
  <c r="I40" i="17"/>
  <c r="J52" i="17" s="1"/>
  <c r="L8" i="17"/>
  <c r="L7" i="17"/>
  <c r="K8" i="17"/>
  <c r="L6" i="17"/>
  <c r="J8" i="17"/>
  <c r="J7" i="17"/>
  <c r="T39" i="11"/>
  <c r="T38" i="11"/>
  <c r="T37" i="11"/>
  <c r="T36" i="11"/>
  <c r="T35" i="11"/>
  <c r="T34" i="11"/>
  <c r="T33" i="11"/>
  <c r="T32" i="11"/>
  <c r="T30" i="11"/>
  <c r="T20" i="11"/>
  <c r="T19" i="11"/>
  <c r="T18" i="11"/>
  <c r="T17" i="11"/>
  <c r="T16" i="11"/>
  <c r="T15" i="11"/>
  <c r="T14" i="11"/>
  <c r="T13" i="11"/>
  <c r="T12" i="11"/>
  <c r="T11" i="11"/>
  <c r="T10" i="11"/>
  <c r="T9" i="11"/>
  <c r="T8" i="11"/>
  <c r="S7" i="11"/>
  <c r="U20" i="11" l="1"/>
  <c r="U7" i="11"/>
  <c r="U11" i="11"/>
  <c r="U16" i="11"/>
  <c r="U8" i="11"/>
  <c r="U12" i="11"/>
  <c r="U17" i="11"/>
  <c r="U18" i="11"/>
  <c r="U9" i="11"/>
  <c r="U13" i="11"/>
  <c r="U14" i="11"/>
  <c r="U19" i="11"/>
  <c r="T7" i="11"/>
  <c r="U10" i="11"/>
  <c r="U15" i="11"/>
  <c r="A27" i="3" l="1"/>
  <c r="F27" i="3" s="1"/>
  <c r="A6" i="3"/>
  <c r="F6" i="3" s="1"/>
  <c r="R6" i="3" l="1"/>
  <c r="K36" i="7" l="1"/>
  <c r="K34" i="7"/>
  <c r="K32" i="7"/>
  <c r="K30" i="7"/>
  <c r="K26" i="7"/>
  <c r="K24" i="7"/>
  <c r="K22" i="7"/>
  <c r="K19" i="7"/>
  <c r="K17" i="7"/>
  <c r="K15" i="7"/>
  <c r="K28" i="7" l="1"/>
  <c r="G51" i="8" l="1"/>
  <c r="R29" i="5" l="1"/>
  <c r="R28" i="5"/>
  <c r="R27" i="5"/>
  <c r="R25" i="5"/>
  <c r="R24" i="5"/>
  <c r="Q23" i="5"/>
  <c r="P23" i="5"/>
  <c r="R19" i="5"/>
  <c r="R17" i="5"/>
  <c r="R16" i="5"/>
  <c r="R15" i="5"/>
  <c r="R14" i="5"/>
  <c r="R13" i="5"/>
  <c r="R12" i="5"/>
  <c r="R11" i="5"/>
  <c r="R10" i="5"/>
  <c r="R9" i="5"/>
  <c r="R8" i="5"/>
  <c r="Q7" i="5"/>
  <c r="P7" i="5"/>
  <c r="S29" i="5" l="1"/>
  <c r="S21" i="5"/>
  <c r="S9" i="5"/>
  <c r="S8" i="5"/>
  <c r="S7" i="5"/>
  <c r="S16" i="5"/>
  <c r="S11" i="5"/>
  <c r="S15" i="5"/>
  <c r="S12" i="5"/>
  <c r="S10" i="5"/>
  <c r="S14" i="5"/>
  <c r="S20" i="5"/>
  <c r="S13" i="5"/>
  <c r="S17" i="5"/>
  <c r="R7" i="5"/>
  <c r="S27" i="5"/>
  <c r="S28" i="5"/>
  <c r="R23" i="5"/>
  <c r="S18" i="5"/>
  <c r="S19" i="5"/>
  <c r="S23" i="5"/>
  <c r="S24" i="5"/>
  <c r="S25" i="5"/>
  <c r="S26" i="5"/>
  <c r="I221" i="17" l="1"/>
  <c r="I19" i="17"/>
  <c r="S55" i="13" l="1"/>
  <c r="S30" i="13" l="1"/>
  <c r="S51" i="13"/>
  <c r="S47" i="13"/>
  <c r="S52" i="13"/>
  <c r="S56" i="13"/>
  <c r="S53" i="13"/>
  <c r="S43" i="13"/>
  <c r="S46" i="13"/>
  <c r="S50" i="13"/>
  <c r="S16" i="13" l="1"/>
  <c r="S10" i="13"/>
  <c r="S17" i="13" l="1"/>
  <c r="S18" i="13"/>
  <c r="S8" i="13"/>
  <c r="S7" i="13"/>
  <c r="S11" i="13"/>
  <c r="S12" i="13"/>
  <c r="S9" i="13"/>
  <c r="S13" i="13"/>
  <c r="S6" i="13"/>
  <c r="P17" i="8"/>
  <c r="I222" i="17" l="1"/>
  <c r="I210" i="17" l="1"/>
  <c r="J246" i="17" l="1"/>
  <c r="J245" i="17"/>
  <c r="I249" i="17"/>
  <c r="I248" i="17"/>
  <c r="I247" i="17"/>
  <c r="I246" i="17"/>
  <c r="I245" i="17"/>
  <c r="H245" i="17"/>
  <c r="J248" i="17" l="1"/>
  <c r="L214" i="17"/>
  <c r="J249" i="17"/>
  <c r="J247" i="17"/>
  <c r="I220" i="17"/>
  <c r="I225" i="17"/>
  <c r="I224" i="17"/>
  <c r="I223" i="17"/>
  <c r="L213" i="17"/>
  <c r="L212" i="17"/>
  <c r="K214" i="17"/>
  <c r="K213" i="17"/>
  <c r="K212" i="17"/>
  <c r="J214" i="17"/>
  <c r="J213" i="17"/>
  <c r="J212" i="17"/>
  <c r="J211" i="17"/>
  <c r="I214" i="17"/>
  <c r="I213" i="17"/>
  <c r="I212" i="17"/>
  <c r="I211" i="17"/>
  <c r="J113" i="17"/>
  <c r="J81" i="17"/>
  <c r="J80" i="17"/>
  <c r="J110" i="17"/>
  <c r="J109" i="17"/>
  <c r="J108" i="17"/>
  <c r="J106" i="17"/>
  <c r="J104" i="17"/>
  <c r="J77" i="17"/>
  <c r="J102" i="17"/>
  <c r="J101" i="17"/>
  <c r="J100" i="17"/>
  <c r="J99" i="17"/>
  <c r="J98" i="17"/>
  <c r="J97" i="17"/>
  <c r="J82" i="17"/>
  <c r="I114" i="17"/>
  <c r="I113" i="17"/>
  <c r="I112" i="17"/>
  <c r="I111" i="17"/>
  <c r="I110" i="17"/>
  <c r="I109" i="17"/>
  <c r="I108" i="17"/>
  <c r="I107" i="17"/>
  <c r="I106" i="17"/>
  <c r="I105" i="17"/>
  <c r="I104" i="17"/>
  <c r="I103" i="17"/>
  <c r="I102" i="17"/>
  <c r="I101" i="17"/>
  <c r="I100" i="17"/>
  <c r="I99" i="17"/>
  <c r="I98" i="17"/>
  <c r="I97" i="17"/>
  <c r="I96" i="17"/>
  <c r="K19" i="17"/>
  <c r="K20" i="17" s="1"/>
  <c r="M10" i="17"/>
  <c r="M9" i="17"/>
  <c r="K211" i="17"/>
  <c r="I20" i="17"/>
  <c r="J19" i="17"/>
  <c r="J20" i="17" s="1"/>
  <c r="M11" i="17" l="1"/>
  <c r="N11" i="17" s="1"/>
  <c r="N10" i="17"/>
  <c r="M6" i="17"/>
  <c r="J114" i="17"/>
  <c r="J76" i="17"/>
  <c r="J103" i="17"/>
  <c r="J105" i="17"/>
  <c r="J107" i="17"/>
  <c r="J96" i="17"/>
  <c r="J140" i="17"/>
  <c r="I226" i="17"/>
  <c r="J111" i="17"/>
  <c r="J50" i="17"/>
  <c r="I170" i="17"/>
  <c r="M7" i="17"/>
  <c r="I115" i="17"/>
  <c r="J112" i="17"/>
  <c r="L211" i="17"/>
  <c r="J83" i="17" l="1"/>
  <c r="J46" i="17"/>
  <c r="N12" i="17"/>
  <c r="J41" i="17"/>
  <c r="J222" i="17"/>
  <c r="J221" i="17"/>
  <c r="J151" i="17"/>
  <c r="J146" i="17"/>
  <c r="J145" i="17"/>
  <c r="J144" i="17"/>
  <c r="M8" i="17"/>
  <c r="J148" i="17"/>
  <c r="J149" i="17"/>
  <c r="J143" i="17"/>
  <c r="J223" i="17"/>
  <c r="J142" i="17"/>
  <c r="J139" i="17"/>
  <c r="J141" i="17"/>
  <c r="J147" i="17"/>
  <c r="J224" i="17"/>
  <c r="J225" i="17"/>
  <c r="J43" i="17"/>
  <c r="J47" i="17"/>
  <c r="J48" i="17"/>
  <c r="J44" i="17"/>
  <c r="J51" i="17"/>
  <c r="J42" i="17"/>
  <c r="J49" i="17"/>
  <c r="J45" i="17"/>
  <c r="J115" i="17"/>
  <c r="I77" i="17" l="1"/>
  <c r="I75" i="17"/>
  <c r="I78" i="17"/>
  <c r="I79" i="17"/>
  <c r="I82" i="17"/>
  <c r="I80" i="17"/>
  <c r="I81" i="17"/>
  <c r="I76" i="17"/>
  <c r="J40" i="17"/>
  <c r="J138" i="17"/>
  <c r="J226" i="17"/>
  <c r="I83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S7" authorId="0" shapeId="0" xr:uid="{00000000-0006-0000-0400-000001000000}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企画課　統計係：
過去のデータに修正がある場合は、朱書き訂正をよろしくお願いします。 </t>
        </r>
      </text>
    </comment>
  </commentList>
</comments>
</file>

<file path=xl/sharedStrings.xml><?xml version="1.0" encoding="utf-8"?>
<sst xmlns="http://schemas.openxmlformats.org/spreadsheetml/2006/main" count="1262" uniqueCount="471">
  <si>
    <t>（単位：千円、％）</t>
  </si>
  <si>
    <t>区　　　　　　分</t>
  </si>
  <si>
    <t>歳　　入　　総　　額</t>
  </si>
  <si>
    <t>歳　　出　　総　　額</t>
  </si>
  <si>
    <t>歳入歳出差引額</t>
  </si>
  <si>
    <t>実　　質　　収　　支</t>
  </si>
  <si>
    <t>実質収支比率</t>
  </si>
  <si>
    <t>単年度収支</t>
  </si>
  <si>
    <t>実質単年度収支</t>
  </si>
  <si>
    <t>基準財政需要額</t>
  </si>
  <si>
    <t>基準財政収入額</t>
  </si>
  <si>
    <t>標準財政規模</t>
  </si>
  <si>
    <t>財政力指数</t>
  </si>
  <si>
    <t>歳入一般財源</t>
  </si>
  <si>
    <t>一般財源比率</t>
  </si>
  <si>
    <t>自　　主　　財　　源</t>
  </si>
  <si>
    <t>自主財源比率</t>
  </si>
  <si>
    <t>公債費</t>
  </si>
  <si>
    <t>公債費比率</t>
  </si>
  <si>
    <t>実質公債費比率</t>
  </si>
  <si>
    <t>経常一般財源</t>
  </si>
  <si>
    <t>経常経費充当一般財源</t>
  </si>
  <si>
    <t>経常収支比率</t>
  </si>
  <si>
    <t>積立金現在高</t>
  </si>
  <si>
    <t>地方債現在高</t>
  </si>
  <si>
    <t>債務負担行為額</t>
  </si>
  <si>
    <t>（注）地方財政調査（決算統計）の数値である。</t>
  </si>
  <si>
    <t>資料：財政課</t>
  </si>
  <si>
    <t xml:space="preserve"> </t>
  </si>
  <si>
    <t>科          目</t>
  </si>
  <si>
    <t>予算現額</t>
  </si>
  <si>
    <t>決 算 額</t>
  </si>
  <si>
    <t>対前年</t>
  </si>
  <si>
    <t>構成比</t>
  </si>
  <si>
    <t>度　比</t>
  </si>
  <si>
    <t>一般会計</t>
  </si>
  <si>
    <t>市税</t>
  </si>
  <si>
    <t>地　方　譲　与　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</si>
  <si>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</si>
  <si>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</si>
  <si>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</si>
  <si>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</si>
  <si>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</si>
  <si>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国有提供施設等所在市町村助成交付金</t>
  </si>
  <si>
    <t>地方交付税及び
地方特例交付金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</si>
  <si>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</si>
  <si>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</si>
  <si>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</si>
  <si>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</si>
  <si>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</si>
  <si>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</si>
  <si>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寄付金</t>
  </si>
  <si>
    <t>繰入金</t>
  </si>
  <si>
    <t>繰越金</t>
  </si>
  <si>
    <t>諸収入</t>
  </si>
  <si>
    <t>市債</t>
  </si>
  <si>
    <t>一般会計以外の会計</t>
  </si>
  <si>
    <t>国民健康保険特別会計</t>
  </si>
  <si>
    <t>土地区画整理事業　　　　特別会計</t>
  </si>
  <si>
    <t>老人保健特別会計</t>
  </si>
  <si>
    <t>公共下水道事業特別会計</t>
  </si>
  <si>
    <t>介護保険特別会計</t>
  </si>
  <si>
    <t>後期高齢者医療特別会計</t>
  </si>
  <si>
    <t>科     目</t>
  </si>
  <si>
    <t>議会費</t>
  </si>
  <si>
    <t>総務費</t>
  </si>
  <si>
    <t>民生費</t>
  </si>
  <si>
    <t>衛生費</t>
  </si>
  <si>
    <t>労働費</t>
  </si>
  <si>
    <t>農林水産費</t>
  </si>
  <si>
    <t>商工費</t>
  </si>
  <si>
    <t>土木費</t>
  </si>
  <si>
    <t>消防費</t>
  </si>
  <si>
    <t>教育費</t>
  </si>
  <si>
    <t>災害復旧費</t>
  </si>
  <si>
    <t>諸支出費</t>
  </si>
  <si>
    <t>予備費</t>
  </si>
  <si>
    <t>国民健康保険      特別会計</t>
  </si>
  <si>
    <t>調定額</t>
  </si>
  <si>
    <t>収入済額</t>
  </si>
  <si>
    <t>還付   未済額</t>
  </si>
  <si>
    <t>不納欠損額</t>
  </si>
  <si>
    <t>収入未済額</t>
  </si>
  <si>
    <t>徴収率</t>
  </si>
  <si>
    <t>総額</t>
  </si>
  <si>
    <t>現年度分</t>
  </si>
  <si>
    <t>市民税</t>
  </si>
  <si>
    <t>個人</t>
  </si>
  <si>
    <t>法人</t>
  </si>
  <si>
    <t>固定資産税</t>
  </si>
  <si>
    <t>国有資産等所在</t>
  </si>
  <si>
    <t>市町村交付金</t>
  </si>
  <si>
    <t>軽自動車税</t>
  </si>
  <si>
    <t>市たばこ税</t>
  </si>
  <si>
    <t>入湯税</t>
  </si>
  <si>
    <t>滞納繰越分</t>
  </si>
  <si>
    <t>資料：納税課</t>
  </si>
  <si>
    <t>区　　　分</t>
  </si>
  <si>
    <t>予  　算  　額</t>
  </si>
  <si>
    <t>調  　定  　額</t>
  </si>
  <si>
    <t>収  入  済  額</t>
  </si>
  <si>
    <t>不 納 欠 損 額</t>
  </si>
  <si>
    <t>予算対前年度比</t>
  </si>
  <si>
    <t>調定対前年度比</t>
  </si>
  <si>
    <t>収入対前年度比</t>
  </si>
  <si>
    <t>（単位：千円、人）</t>
  </si>
  <si>
    <t>市税負担額</t>
  </si>
  <si>
    <t xml:space="preserve"> 調定額（千円）</t>
  </si>
  <si>
    <t>1人当り調定額(円)</t>
  </si>
  <si>
    <t>収入済額（千円）</t>
  </si>
  <si>
    <t>1人当り収入額(円)</t>
  </si>
  <si>
    <t>一般会計 歳出額</t>
  </si>
  <si>
    <t>歳出総額（千円）</t>
  </si>
  <si>
    <t>1人当り歳出額(円)</t>
  </si>
  <si>
    <t>（注）人口は、各会計年度末現在の人口である。</t>
  </si>
  <si>
    <t>税   目</t>
  </si>
  <si>
    <t>金　　額</t>
  </si>
  <si>
    <t>度  比</t>
  </si>
  <si>
    <t>市　民　税</t>
  </si>
  <si>
    <t>　</t>
  </si>
  <si>
    <t>（単位：千円）</t>
  </si>
  <si>
    <t>事　　　業　　　別</t>
  </si>
  <si>
    <t>差  引  現  在  高</t>
  </si>
  <si>
    <t>元    金   （Ｃ）</t>
  </si>
  <si>
    <t>利　　　　子</t>
  </si>
  <si>
    <t>Ａ ＋ Ｂ － Ｃ</t>
  </si>
  <si>
    <t>普通会計</t>
  </si>
  <si>
    <t>一般単独事業債</t>
  </si>
  <si>
    <t>公営住宅建設事業債</t>
  </si>
  <si>
    <t>学校教育施設整備事業債</t>
  </si>
  <si>
    <t>特定資金公共事業債</t>
  </si>
  <si>
    <t>災害復旧事業債</t>
  </si>
  <si>
    <t>一般廃棄物処理事業債</t>
  </si>
  <si>
    <t>厚生福祉施設整備事業債</t>
  </si>
  <si>
    <t>財 源 対 策 債</t>
  </si>
  <si>
    <t>臨時財政特例債</t>
  </si>
  <si>
    <t>調　　整　　債</t>
  </si>
  <si>
    <t>都道府県貸付債</t>
  </si>
  <si>
    <t>公共事業等臨時特例債</t>
  </si>
  <si>
    <t>住民税等減税補てん債</t>
  </si>
  <si>
    <t>臨時税収補てん債</t>
  </si>
  <si>
    <t>社会福祉施設整備事業債</t>
  </si>
  <si>
    <t>一般補助施設整備事業債</t>
  </si>
  <si>
    <t>臨時財政対策債</t>
  </si>
  <si>
    <t>退職手当債</t>
  </si>
  <si>
    <t>国の予算貸付・政府関係機関貸付債</t>
  </si>
  <si>
    <t>普通会計以外の会計債</t>
  </si>
  <si>
    <t>下 水 道 事 業</t>
  </si>
  <si>
    <t>目　　　的　　　別</t>
  </si>
  <si>
    <t>総務債</t>
  </si>
  <si>
    <t>民生債</t>
  </si>
  <si>
    <t>衛生債</t>
  </si>
  <si>
    <t>商工債</t>
  </si>
  <si>
    <t>土木債</t>
  </si>
  <si>
    <t>消防債</t>
  </si>
  <si>
    <t>教育債</t>
  </si>
  <si>
    <t>臨時財 政 対 策 債</t>
  </si>
  <si>
    <t>災害復旧債</t>
  </si>
  <si>
    <t>臨時経済対策債</t>
  </si>
  <si>
    <t>科　　　      目</t>
  </si>
  <si>
    <t>総数</t>
  </si>
  <si>
    <t xml:space="preserve">（うち職員給） </t>
  </si>
  <si>
    <t>維 持 補 修 費</t>
  </si>
  <si>
    <t>投資・出資金・貸付金</t>
  </si>
  <si>
    <t>普通建設事業費</t>
  </si>
  <si>
    <t xml:space="preserve">（補　　　助） </t>
  </si>
  <si>
    <t xml:space="preserve">（単　　　独） </t>
  </si>
  <si>
    <t>災害復旧事業費</t>
  </si>
  <si>
    <t>失業対策事業費</t>
  </si>
  <si>
    <t>経常収</t>
  </si>
  <si>
    <t>支比率</t>
  </si>
  <si>
    <t>経常一般財源収入額</t>
  </si>
  <si>
    <t xml:space="preserve">＼ </t>
  </si>
  <si>
    <t>経常経費充当
一般財源等</t>
  </si>
  <si>
    <t>人件費</t>
  </si>
  <si>
    <t>扶助費</t>
  </si>
  <si>
    <t>物件費</t>
  </si>
  <si>
    <t>維持補修費</t>
  </si>
  <si>
    <t>補助費等</t>
  </si>
  <si>
    <t>繰出金</t>
  </si>
  <si>
    <t>（注）経常収支比率は減税補填債、臨時財政対策債を含む。</t>
  </si>
  <si>
    <t>科　　　        目</t>
  </si>
  <si>
    <t>歳　　　入</t>
  </si>
  <si>
    <t>総      額    （Ａ）</t>
  </si>
  <si>
    <t>国　庫　支　出　金</t>
  </si>
  <si>
    <t>繰　　　入　　　金</t>
  </si>
  <si>
    <t>繰　　　越　　　金</t>
  </si>
  <si>
    <t>諸　　　収　　　入</t>
  </si>
  <si>
    <t>市              債</t>
  </si>
  <si>
    <t>歳　　出</t>
  </si>
  <si>
    <t>総      額    （Ｂ）</t>
  </si>
  <si>
    <t>公　共　下　水　道</t>
  </si>
  <si>
    <t>公　　　債　　　費</t>
  </si>
  <si>
    <t>災　害　復　旧　費</t>
  </si>
  <si>
    <t>予　　　備　　　費</t>
  </si>
  <si>
    <t>（Ａ）　－　（Ｂ）</t>
  </si>
  <si>
    <t>　　＼</t>
  </si>
  <si>
    <t xml:space="preserve">                                                                                                    </t>
  </si>
  <si>
    <t>歳　　　　　　入</t>
  </si>
  <si>
    <t>総　　　 　額　（Ａ）</t>
  </si>
  <si>
    <t>国民健康保険税</t>
  </si>
  <si>
    <t>諸      収　　　入</t>
  </si>
  <si>
    <t>歳　　　　　　出</t>
  </si>
  <si>
    <t>総　　　　額  （Ｂ）</t>
  </si>
  <si>
    <t>総　　　務　　　費</t>
  </si>
  <si>
    <t>保　険　給　付　費</t>
  </si>
  <si>
    <t>保　健　事　業　費</t>
  </si>
  <si>
    <t>基　金　積　立　金</t>
  </si>
  <si>
    <t>諸   支   出   金</t>
  </si>
  <si>
    <t>前年度繰上充用金</t>
  </si>
  <si>
    <t>資料：国民健康保険課</t>
  </si>
  <si>
    <t>入</t>
  </si>
  <si>
    <t>出</t>
  </si>
  <si>
    <t>区　　　　　分</t>
  </si>
  <si>
    <t>決算額</t>
  </si>
  <si>
    <t>総 収 益(Ａ）</t>
  </si>
  <si>
    <t>収</t>
  </si>
  <si>
    <t>営業収益</t>
  </si>
  <si>
    <t>給水収益</t>
  </si>
  <si>
    <t>益</t>
  </si>
  <si>
    <t>その他の営業収益</t>
  </si>
  <si>
    <t>営業外収益</t>
  </si>
  <si>
    <t>的</t>
  </si>
  <si>
    <t>受取利息</t>
  </si>
  <si>
    <t>工事負担金</t>
  </si>
  <si>
    <t>他会計補助金</t>
  </si>
  <si>
    <t>雑収入</t>
  </si>
  <si>
    <t>特別利益</t>
  </si>
  <si>
    <t>固定資産売却益</t>
  </si>
  <si>
    <t>過年度損益修正益</t>
  </si>
  <si>
    <t>総　費　用（Ｂ）</t>
  </si>
  <si>
    <t>営業費用</t>
  </si>
  <si>
    <t>浄水費</t>
  </si>
  <si>
    <t>配水及び給水費</t>
  </si>
  <si>
    <t>業務費</t>
  </si>
  <si>
    <t>総係費</t>
  </si>
  <si>
    <t>減価償却費</t>
  </si>
  <si>
    <t>資産減耗費</t>
  </si>
  <si>
    <t>その他の営業費用</t>
  </si>
  <si>
    <t>支</t>
  </si>
  <si>
    <t>営業外費用</t>
  </si>
  <si>
    <t>支払利息</t>
  </si>
  <si>
    <t>雑支出</t>
  </si>
  <si>
    <t>特別損失</t>
  </si>
  <si>
    <t>固定資産売却損</t>
  </si>
  <si>
    <t>過年度損益修正損</t>
  </si>
  <si>
    <r>
      <t xml:space="preserve"> </t>
    </r>
    <r>
      <rPr>
        <sz val="10"/>
        <rFont val="ＭＳ 明朝"/>
        <family val="1"/>
        <charset val="128"/>
      </rPr>
      <t>年度純損益（Ａ）－（Ｂ）</t>
    </r>
  </si>
  <si>
    <t>＼</t>
  </si>
  <si>
    <t xml:space="preserve">（注）消費税抜き。　　　　　　　　　　　　　　　　　                                     </t>
  </si>
  <si>
    <t>水道事業収益</t>
  </si>
  <si>
    <t xml:space="preserve">営業収益 </t>
  </si>
  <si>
    <t>資本的収入</t>
  </si>
  <si>
    <t>企業債</t>
  </si>
  <si>
    <t>補助金</t>
  </si>
  <si>
    <t>出資金</t>
  </si>
  <si>
    <t>固定資産売却代金</t>
  </si>
  <si>
    <t>その他資本収入</t>
  </si>
  <si>
    <t xml:space="preserve">（注）消費税込み。 </t>
  </si>
  <si>
    <t>区　　　　分</t>
  </si>
  <si>
    <t>決　算　額</t>
  </si>
  <si>
    <t>構　成　比</t>
  </si>
  <si>
    <t>総 収 入 額 （Ａ）</t>
  </si>
  <si>
    <t>資本的支出</t>
  </si>
  <si>
    <t xml:space="preserve"> 総 支 出 額 （Ｂ）</t>
  </si>
  <si>
    <t>建設改良費</t>
  </si>
  <si>
    <t>企業債償還金</t>
  </si>
  <si>
    <t>その他資本支出</t>
  </si>
  <si>
    <t xml:space="preserve"> 翌年度への繰越財源（Ｃ）</t>
  </si>
  <si>
    <t>資本的収入額が資本的支出額に対し不足する額</t>
  </si>
  <si>
    <t>Ｂ－{（Ａ）－（Ｃ）}</t>
  </si>
  <si>
    <t xml:space="preserve">損益勘定留保資金 </t>
  </si>
  <si>
    <t>消費税資本的収支調整金</t>
  </si>
  <si>
    <t>一 時 借 入 金</t>
  </si>
  <si>
    <t>前年度より繰越財源</t>
  </si>
  <si>
    <t>（注）消費税込み。</t>
  </si>
  <si>
    <t>水道事業費用</t>
  </si>
  <si>
    <t>その他資本支出金</t>
  </si>
  <si>
    <t>ⅩⅢ　　財　　　　政</t>
  </si>
  <si>
    <t>（81）</t>
  </si>
  <si>
    <t>自主財源</t>
  </si>
  <si>
    <t>依存財源</t>
  </si>
  <si>
    <t>（82）</t>
  </si>
  <si>
    <t>（83）</t>
  </si>
  <si>
    <t>積立金</t>
  </si>
  <si>
    <t>（84）</t>
  </si>
  <si>
    <t>（85）</t>
  </si>
  <si>
    <t>予算</t>
  </si>
  <si>
    <t>決算</t>
  </si>
  <si>
    <t>地方交付税</t>
  </si>
  <si>
    <t>地方譲与税</t>
  </si>
  <si>
    <t>依存その他</t>
  </si>
  <si>
    <t>自主その他</t>
  </si>
  <si>
    <t>地方交付税及び地方特例交付金</t>
  </si>
  <si>
    <t>予算額(千円）</t>
  </si>
  <si>
    <t>決算額（千円）</t>
  </si>
  <si>
    <t>国有提供施設等所在
市町村助成交付金</t>
  </si>
  <si>
    <t>（86）</t>
  </si>
  <si>
    <t>予算額（千円）</t>
  </si>
  <si>
    <t>その他</t>
  </si>
  <si>
    <t>市たばこ消費税</t>
  </si>
  <si>
    <t>（89）</t>
  </si>
  <si>
    <t>（90）</t>
  </si>
  <si>
    <t>普通会計債</t>
  </si>
  <si>
    <t>その他の会計債</t>
  </si>
  <si>
    <t>（性質別内訳表）</t>
  </si>
  <si>
    <t>1人当り収入額 （千円）</t>
    <rPh sb="1" eb="2">
      <t>ニン</t>
    </rPh>
    <rPh sb="9" eb="11">
      <t>センエン</t>
    </rPh>
    <phoneticPr fontId="25"/>
  </si>
  <si>
    <t>1人当り歳出額 （円）</t>
    <rPh sb="9" eb="10">
      <t>エン</t>
    </rPh>
    <phoneticPr fontId="25"/>
  </si>
  <si>
    <t>公共事業等債</t>
    <rPh sb="4" eb="5">
      <t>トウ</t>
    </rPh>
    <phoneticPr fontId="25"/>
  </si>
  <si>
    <t>（82）普通会計歳入決算の構成 （Ｐ156・157参照）</t>
    <phoneticPr fontId="25"/>
  </si>
  <si>
    <t>（84）経常収支比率の推移 （Ｐ166・167参照）</t>
    <phoneticPr fontId="25"/>
  </si>
  <si>
    <t>（86）一般会計決算状況</t>
    <rPh sb="4" eb="6">
      <t>イッパン</t>
    </rPh>
    <rPh sb="6" eb="8">
      <t>カイケイ</t>
    </rPh>
    <rPh sb="8" eb="10">
      <t>ケッサン</t>
    </rPh>
    <rPh sb="10" eb="12">
      <t>ジョウキョウ</t>
    </rPh>
    <phoneticPr fontId="25"/>
  </si>
  <si>
    <t>総額</t>
    <rPh sb="0" eb="2">
      <t>ソウガク</t>
    </rPh>
    <phoneticPr fontId="25"/>
  </si>
  <si>
    <t>積  　　　立  　　　金</t>
  </si>
  <si>
    <t>（注）歳入歳出決算の数値である。</t>
    <phoneticPr fontId="25"/>
  </si>
  <si>
    <t xml:space="preserve">   老人保健特別会計は、後期高齢者医療特別会計の創設に伴い平成22年度末で廃止。</t>
    <phoneticPr fontId="25"/>
  </si>
  <si>
    <t>（注）公共水道事業特別会計については歳入歳出決算の数値であり、それ以外の会計については</t>
    <phoneticPr fontId="25"/>
  </si>
  <si>
    <t>区分</t>
    <phoneticPr fontId="25"/>
  </si>
  <si>
    <t>人口</t>
    <phoneticPr fontId="25"/>
  </si>
  <si>
    <t>総額</t>
    <phoneticPr fontId="25"/>
  </si>
  <si>
    <t>人件費</t>
    <phoneticPr fontId="25"/>
  </si>
  <si>
    <t>物件費</t>
    <phoneticPr fontId="25"/>
  </si>
  <si>
    <t>（81）普通会計歳入決算の推移（Ｐ156・157参照）</t>
    <phoneticPr fontId="25"/>
  </si>
  <si>
    <t>（83）普通会計歳出決算（Ｐ166・167参照）</t>
    <phoneticPr fontId="25"/>
  </si>
  <si>
    <t>（85）一般会計決算状況（Ｐ158・159参照）</t>
    <phoneticPr fontId="25"/>
  </si>
  <si>
    <t>（86）一般会計決算状況（Ｐ160・161参照）</t>
    <phoneticPr fontId="25"/>
  </si>
  <si>
    <t>（87）税目別市税調定額の推移 （Ｐ163参照）</t>
    <phoneticPr fontId="25"/>
  </si>
  <si>
    <t>（88）税目別市税調定額の内訳  （Ｐ163参照）</t>
    <phoneticPr fontId="25"/>
  </si>
  <si>
    <t>（現年度課税分）</t>
    <phoneticPr fontId="25"/>
  </si>
  <si>
    <t>（89）市民１人当り収入額及び歳出額 （Ｐ163参照）　</t>
    <phoneticPr fontId="25"/>
  </si>
  <si>
    <t>（90）市債現在高（Ｐ164・165参照）</t>
    <phoneticPr fontId="25"/>
  </si>
  <si>
    <t>（滞納繰越分を含む）</t>
    <phoneticPr fontId="25"/>
  </si>
  <si>
    <t>科  目</t>
    <phoneticPr fontId="25"/>
  </si>
  <si>
    <t>平成24年度</t>
    <phoneticPr fontId="25"/>
  </si>
  <si>
    <t>（旧）緊急防災・減災事業債</t>
    <rPh sb="1" eb="2">
      <t>キュウ</t>
    </rPh>
    <rPh sb="3" eb="5">
      <t>キンキュウ</t>
    </rPh>
    <rPh sb="5" eb="7">
      <t>ボウサイ</t>
    </rPh>
    <rPh sb="8" eb="9">
      <t>ゲン</t>
    </rPh>
    <rPh sb="9" eb="10">
      <t>ワザワ</t>
    </rPh>
    <rPh sb="10" eb="13">
      <t>ジギョウサイ</t>
    </rPh>
    <phoneticPr fontId="25"/>
  </si>
  <si>
    <t>　　　地方財政調査（決算統計）の数値である。</t>
    <phoneticPr fontId="25"/>
  </si>
  <si>
    <t xml:space="preserve">（注）諸収入には財産収入及び寄付金が含まれている。                                              </t>
    <phoneticPr fontId="25"/>
  </si>
  <si>
    <t>長期前受金戻入</t>
    <rPh sb="0" eb="2">
      <t>チョウキ</t>
    </rPh>
    <rPh sb="2" eb="5">
      <t>マエウケキン</t>
    </rPh>
    <rPh sb="5" eb="7">
      <t>レイニュウ</t>
    </rPh>
    <phoneticPr fontId="25"/>
  </si>
  <si>
    <t>その他特別損失</t>
    <rPh sb="2" eb="3">
      <t>タ</t>
    </rPh>
    <rPh sb="3" eb="5">
      <t>トクベツ</t>
    </rPh>
    <rPh sb="5" eb="7">
      <t>ソンシツ</t>
    </rPh>
    <phoneticPr fontId="25"/>
  </si>
  <si>
    <t>工事負担金</t>
    <rPh sb="0" eb="2">
      <t>コウジ</t>
    </rPh>
    <rPh sb="2" eb="5">
      <t>フタンキン</t>
    </rPh>
    <phoneticPr fontId="25"/>
  </si>
  <si>
    <t>土地区画整理事業
特別会計</t>
    <phoneticPr fontId="25"/>
  </si>
  <si>
    <t>不足額に対する
補てん財源総額</t>
    <phoneticPr fontId="25"/>
  </si>
  <si>
    <t>地方消費税交付金</t>
    <phoneticPr fontId="25"/>
  </si>
  <si>
    <t>地方交付税及び特例交付金</t>
    <rPh sb="5" eb="6">
      <t>オヨ</t>
    </rPh>
    <rPh sb="7" eb="9">
      <t>トクレイ</t>
    </rPh>
    <rPh sb="9" eb="12">
      <t>コウフキン</t>
    </rPh>
    <phoneticPr fontId="25"/>
  </si>
  <si>
    <t>平　成　27　年　度</t>
    <phoneticPr fontId="25"/>
  </si>
  <si>
    <t>平成27年度</t>
    <phoneticPr fontId="25"/>
  </si>
  <si>
    <t>農林水産債</t>
    <rPh sb="0" eb="4">
      <t>ノウリンスイサン</t>
    </rPh>
    <rPh sb="4" eb="5">
      <t>サイ</t>
    </rPh>
    <phoneticPr fontId="25"/>
  </si>
  <si>
    <t>（注）平成28年度より「農林水産債」を追加</t>
    <rPh sb="0" eb="3">
      <t>チュウ</t>
    </rPh>
    <rPh sb="3" eb="5">
      <t>ヘイセイ</t>
    </rPh>
    <rPh sb="7" eb="9">
      <t>ネンド</t>
    </rPh>
    <rPh sb="12" eb="16">
      <t>ノウリンスイサン</t>
    </rPh>
    <rPh sb="16" eb="17">
      <t>サイ</t>
    </rPh>
    <rPh sb="19" eb="21">
      <t>ツイカ</t>
    </rPh>
    <phoneticPr fontId="25"/>
  </si>
  <si>
    <t>収入未済額</t>
    <phoneticPr fontId="25"/>
  </si>
  <si>
    <t>※</t>
  </si>
  <si>
    <t>平成25年度</t>
  </si>
  <si>
    <t>平成26年度</t>
  </si>
  <si>
    <t>平成28年度</t>
    <phoneticPr fontId="25"/>
  </si>
  <si>
    <t>投資</t>
    <rPh sb="0" eb="2">
      <t>トウシ</t>
    </rPh>
    <phoneticPr fontId="25"/>
  </si>
  <si>
    <t>決算額</t>
    <rPh sb="0" eb="2">
      <t>ケッサン</t>
    </rPh>
    <rPh sb="2" eb="3">
      <t>ガク</t>
    </rPh>
    <phoneticPr fontId="25"/>
  </si>
  <si>
    <t>扶助費</t>
    <phoneticPr fontId="25"/>
  </si>
  <si>
    <t>補助費等</t>
    <phoneticPr fontId="25"/>
  </si>
  <si>
    <t>公債費</t>
    <phoneticPr fontId="25"/>
  </si>
  <si>
    <t>積立金</t>
    <phoneticPr fontId="25"/>
  </si>
  <si>
    <t>繰出金</t>
    <phoneticPr fontId="25"/>
  </si>
  <si>
    <t>災害復旧費</t>
    <rPh sb="4" eb="5">
      <t>ヒ</t>
    </rPh>
    <phoneticPr fontId="25"/>
  </si>
  <si>
    <t xml:space="preserve">（216）  財政状況（普通会計決算） </t>
    <phoneticPr fontId="25"/>
  </si>
  <si>
    <t xml:space="preserve">（216）  財政状況（普通会計決算） </t>
    <phoneticPr fontId="25"/>
  </si>
  <si>
    <t xml:space="preserve">（217）  年度別歳入決算                                                                       </t>
    <phoneticPr fontId="25"/>
  </si>
  <si>
    <t xml:space="preserve">（218）  年度別歳出決算                                                                         </t>
    <phoneticPr fontId="25"/>
  </si>
  <si>
    <t>（220）  過去５年間の市税状況（滞納繰越分を含む）</t>
    <phoneticPr fontId="25"/>
  </si>
  <si>
    <t xml:space="preserve">（221）  過去５年間の市民１人当り市税負担額                                  </t>
    <phoneticPr fontId="25"/>
  </si>
  <si>
    <t>（222）  税目別市税調定額の推移（現年度課税分）</t>
    <phoneticPr fontId="25"/>
  </si>
  <si>
    <t xml:space="preserve">（223）  事業別市債現在高の状況 </t>
    <phoneticPr fontId="25"/>
  </si>
  <si>
    <t>（224）  目的別市債現在高の状況</t>
    <phoneticPr fontId="25"/>
  </si>
  <si>
    <t xml:space="preserve">（225）  年度別普通会計歳出決算（性質別）                                                         </t>
    <phoneticPr fontId="25"/>
  </si>
  <si>
    <t xml:space="preserve">（226）  年度別経常収支比率の状況                                                                 </t>
    <phoneticPr fontId="25"/>
  </si>
  <si>
    <t xml:space="preserve">（227）  年度別公共下水道事業特別会計歳入歳出決算  </t>
    <phoneticPr fontId="25"/>
  </si>
  <si>
    <t xml:space="preserve">（228）  年度別国民健康保険特別会計歳入歳出決算                                                     </t>
    <phoneticPr fontId="25"/>
  </si>
  <si>
    <t>（229）  年度別水道事業会計損益決算</t>
    <phoneticPr fontId="25"/>
  </si>
  <si>
    <t>（230）  年度別水道事業会計歳入決算</t>
    <phoneticPr fontId="25"/>
  </si>
  <si>
    <t>（231）  年度別水道事業会計資本的収支決算</t>
    <phoneticPr fontId="25"/>
  </si>
  <si>
    <t>（232）  年度別水道事業会計歳出決算</t>
    <phoneticPr fontId="25"/>
  </si>
  <si>
    <t>平　成　29　年　度</t>
    <phoneticPr fontId="25"/>
  </si>
  <si>
    <t>平成29年度</t>
    <phoneticPr fontId="25"/>
  </si>
  <si>
    <t>平　成　28　年　度</t>
    <phoneticPr fontId="25"/>
  </si>
  <si>
    <t>平  成　27　年　度</t>
    <phoneticPr fontId="25"/>
  </si>
  <si>
    <t>平  成　28　年　度</t>
    <phoneticPr fontId="25"/>
  </si>
  <si>
    <t>平  成　29　年　度</t>
    <phoneticPr fontId="25"/>
  </si>
  <si>
    <t>平  成　30　年　度</t>
    <phoneticPr fontId="25"/>
  </si>
  <si>
    <t>平成30年度</t>
    <phoneticPr fontId="25"/>
  </si>
  <si>
    <t>平　成　30　年　度</t>
    <phoneticPr fontId="25"/>
  </si>
  <si>
    <t>平成25年度</t>
    <rPh sb="0" eb="2">
      <t>ヘイセイ</t>
    </rPh>
    <rPh sb="4" eb="5">
      <t>ネン</t>
    </rPh>
    <rPh sb="5" eb="6">
      <t>ド</t>
    </rPh>
    <phoneticPr fontId="25"/>
  </si>
  <si>
    <t>平　成　29  年　度</t>
    <phoneticPr fontId="25"/>
  </si>
  <si>
    <t>平成26年度</t>
    <rPh sb="0" eb="2">
      <t>ヘイセイ</t>
    </rPh>
    <rPh sb="4" eb="6">
      <t>ネンド</t>
    </rPh>
    <phoneticPr fontId="25"/>
  </si>
  <si>
    <t>療養給付費交付金（廃款）</t>
    <rPh sb="9" eb="10">
      <t>ハイ</t>
    </rPh>
    <rPh sb="10" eb="11">
      <t>カン</t>
    </rPh>
    <phoneticPr fontId="25"/>
  </si>
  <si>
    <t>前期高齢者交付金（廃款）</t>
    <phoneticPr fontId="25"/>
  </si>
  <si>
    <t>連合会支出金（廃款）</t>
    <phoneticPr fontId="25"/>
  </si>
  <si>
    <t>共同事業交付金（廃款）</t>
    <phoneticPr fontId="25"/>
  </si>
  <si>
    <t>県支出金</t>
    <rPh sb="0" eb="1">
      <t>ケン</t>
    </rPh>
    <rPh sb="1" eb="3">
      <t>シシュツ</t>
    </rPh>
    <rPh sb="3" eb="4">
      <t>キン</t>
    </rPh>
    <phoneticPr fontId="25"/>
  </si>
  <si>
    <t>市債</t>
    <rPh sb="0" eb="2">
      <t>シサイ</t>
    </rPh>
    <phoneticPr fontId="25"/>
  </si>
  <si>
    <t>後期高齢者支援金等（廃款）</t>
    <phoneticPr fontId="25"/>
  </si>
  <si>
    <t>老人保健拠出金（廃款）</t>
    <phoneticPr fontId="25"/>
  </si>
  <si>
    <t>共同事業拠出金（廃款）</t>
    <phoneticPr fontId="25"/>
  </si>
  <si>
    <t>介 護 納　付 金（廃款）</t>
    <phoneticPr fontId="25"/>
  </si>
  <si>
    <t>前期高齢者納付金等（廃款）</t>
    <phoneticPr fontId="25"/>
  </si>
  <si>
    <t>旧県支出金（廃款）</t>
    <rPh sb="0" eb="1">
      <t>キュウ</t>
    </rPh>
    <phoneticPr fontId="25"/>
  </si>
  <si>
    <t>国民健康保険事業費納付金</t>
    <rPh sb="6" eb="9">
      <t>ジギョウヒ</t>
    </rPh>
    <rPh sb="9" eb="11">
      <t>ノウフ</t>
    </rPh>
    <rPh sb="11" eb="12">
      <t>キン</t>
    </rPh>
    <phoneticPr fontId="25"/>
  </si>
  <si>
    <t xml:space="preserve">    （Ａ）－（Ｂ）</t>
    <phoneticPr fontId="25"/>
  </si>
  <si>
    <t>(注)平成30年度からの国保制度改正に伴い、予算科目が一部改正されています。</t>
    <rPh sb="1" eb="2">
      <t>チュウ</t>
    </rPh>
    <rPh sb="3" eb="5">
      <t>ヘイセイ</t>
    </rPh>
    <rPh sb="7" eb="9">
      <t>ネンド</t>
    </rPh>
    <rPh sb="12" eb="14">
      <t>コクホ</t>
    </rPh>
    <rPh sb="14" eb="16">
      <t>セイド</t>
    </rPh>
    <rPh sb="16" eb="18">
      <t>カイセイ</t>
    </rPh>
    <rPh sb="19" eb="20">
      <t>トモナ</t>
    </rPh>
    <rPh sb="22" eb="24">
      <t>ヨサン</t>
    </rPh>
    <rPh sb="24" eb="26">
      <t>カモク</t>
    </rPh>
    <rPh sb="27" eb="29">
      <t>イチブ</t>
    </rPh>
    <rPh sb="29" eb="31">
      <t>カイセイ</t>
    </rPh>
    <phoneticPr fontId="25"/>
  </si>
  <si>
    <t>令和元年版OK</t>
    <rPh sb="0" eb="2">
      <t>レイワ</t>
    </rPh>
    <rPh sb="2" eb="4">
      <t>ガンネン</t>
    </rPh>
    <rPh sb="4" eb="5">
      <t>ヘイネン</t>
    </rPh>
    <phoneticPr fontId="25"/>
  </si>
  <si>
    <t>その他は軽自動車、入湯税</t>
    <rPh sb="2" eb="3">
      <t>タ</t>
    </rPh>
    <rPh sb="4" eb="8">
      <t>ケイジドウシャ</t>
    </rPh>
    <rPh sb="9" eb="10">
      <t>ニュウ</t>
    </rPh>
    <rPh sb="10" eb="11">
      <t>ユ</t>
    </rPh>
    <rPh sb="11" eb="12">
      <t>ゼイ</t>
    </rPh>
    <phoneticPr fontId="25"/>
  </si>
  <si>
    <t>平　成　30  年　度</t>
    <phoneticPr fontId="25"/>
  </si>
  <si>
    <t>令和元年度</t>
    <rPh sb="0" eb="5">
      <t>レイワモトネンド</t>
    </rPh>
    <phoneticPr fontId="25"/>
  </si>
  <si>
    <t>平成27年度</t>
  </si>
  <si>
    <t>平成27年度</t>
    <rPh sb="0" eb="2">
      <t>ヘイセイ</t>
    </rPh>
    <rPh sb="4" eb="5">
      <t>ネン</t>
    </rPh>
    <rPh sb="5" eb="6">
      <t>ド</t>
    </rPh>
    <phoneticPr fontId="25"/>
  </si>
  <si>
    <t>27年度</t>
    <rPh sb="2" eb="3">
      <t>ネン</t>
    </rPh>
    <rPh sb="3" eb="4">
      <t>ド</t>
    </rPh>
    <phoneticPr fontId="25"/>
  </si>
  <si>
    <t>元年度</t>
    <rPh sb="0" eb="1">
      <t>モト</t>
    </rPh>
    <rPh sb="1" eb="3">
      <t>ネンド</t>
    </rPh>
    <phoneticPr fontId="25"/>
  </si>
  <si>
    <t xml:space="preserve"> （平成27年度＝100）</t>
    <phoneticPr fontId="25"/>
  </si>
  <si>
    <t>R元年度</t>
    <rPh sb="1" eb="2">
      <t>モト</t>
    </rPh>
    <phoneticPr fontId="25"/>
  </si>
  <si>
    <t>令和2年版　未</t>
    <rPh sb="0" eb="2">
      <t>レイワ</t>
    </rPh>
    <rPh sb="3" eb="5">
      <t>ネンバン</t>
    </rPh>
    <rPh sb="6" eb="7">
      <t>ミ</t>
    </rPh>
    <phoneticPr fontId="25"/>
  </si>
  <si>
    <t>令和2年版　未</t>
    <rPh sb="0" eb="2">
      <t>レイワ</t>
    </rPh>
    <rPh sb="3" eb="5">
      <t>ネンバン</t>
    </rPh>
    <rPh sb="4" eb="5">
      <t>ヘイネン</t>
    </rPh>
    <rPh sb="6" eb="7">
      <t>ミ</t>
    </rPh>
    <phoneticPr fontId="25"/>
  </si>
  <si>
    <t>令和元年度</t>
    <rPh sb="0" eb="2">
      <t>レイワ</t>
    </rPh>
    <rPh sb="2" eb="5">
      <t>モトネンド</t>
    </rPh>
    <phoneticPr fontId="25"/>
  </si>
  <si>
    <t>平成27年度</t>
    <rPh sb="0" eb="2">
      <t>ヘイセイ</t>
    </rPh>
    <rPh sb="4" eb="6">
      <t>ネンド</t>
    </rPh>
    <phoneticPr fontId="25"/>
  </si>
  <si>
    <t xml:space="preserve"> ⅩⅢ　　　財　　　　政</t>
  </si>
  <si>
    <t>平　成　27　年　度</t>
  </si>
  <si>
    <t>平　成　28　年　度</t>
  </si>
  <si>
    <t>平　成　29　年　度</t>
  </si>
  <si>
    <t>平　成　30　年　度</t>
  </si>
  <si>
    <t>令　和　元　年　度</t>
    <rPh sb="0" eb="1">
      <t>レイ</t>
    </rPh>
    <rPh sb="2" eb="3">
      <t>ワ</t>
    </rPh>
    <rPh sb="4" eb="5">
      <t>モト</t>
    </rPh>
    <phoneticPr fontId="25"/>
  </si>
  <si>
    <t>平　成　28　  年　　度</t>
  </si>
  <si>
    <t>平　　成　　29　  年　　度</t>
  </si>
  <si>
    <t>平　　成　　30　  年　　度</t>
  </si>
  <si>
    <t>令　　和　　元　  年　　度</t>
  </si>
  <si>
    <t>令　　和　　元　  年　　度</t>
    <rPh sb="0" eb="1">
      <t>レイ</t>
    </rPh>
    <rPh sb="3" eb="4">
      <t>ワ</t>
    </rPh>
    <rPh sb="6" eb="7">
      <t>モト</t>
    </rPh>
    <phoneticPr fontId="25"/>
  </si>
  <si>
    <t xml:space="preserve">（217）  年度別歳入決算                                                                       </t>
  </si>
  <si>
    <t>（注）歳入歳出決算の数値である。</t>
  </si>
  <si>
    <t xml:space="preserve">   老人保健特別会計は、後期高齢者医療特別会計の創設に伴い平成22年度末で廃止。</t>
  </si>
  <si>
    <t>平　成　28  年　度</t>
  </si>
  <si>
    <t>平　成　29  年　度</t>
  </si>
  <si>
    <t>平　　成　　30　　年　　度</t>
    <phoneticPr fontId="25"/>
  </si>
  <si>
    <t>令　　和　　元　　年　　度</t>
    <rPh sb="0" eb="1">
      <t>レイ</t>
    </rPh>
    <rPh sb="3" eb="4">
      <t>ワ</t>
    </rPh>
    <rPh sb="6" eb="7">
      <t>モト</t>
    </rPh>
    <rPh sb="9" eb="10">
      <t>トシ</t>
    </rPh>
    <rPh sb="12" eb="13">
      <t>ド</t>
    </rPh>
    <phoneticPr fontId="25"/>
  </si>
  <si>
    <t>（219）  市税状況（令和元年度）</t>
    <rPh sb="12" eb="14">
      <t>レイワ</t>
    </rPh>
    <rPh sb="14" eb="15">
      <t>モト</t>
    </rPh>
    <phoneticPr fontId="25"/>
  </si>
  <si>
    <t>平成29年度</t>
  </si>
  <si>
    <t>令和元年度</t>
    <rPh sb="0" eb="2">
      <t>レイワ</t>
    </rPh>
    <rPh sb="2" eb="3">
      <t>モト</t>
    </rPh>
    <phoneticPr fontId="25"/>
  </si>
  <si>
    <t>平成30年度末現在高（Ａ）</t>
    <phoneticPr fontId="25"/>
  </si>
  <si>
    <t>令和元年度発行額（Ｂ）</t>
    <rPh sb="0" eb="2">
      <t>レイワ</t>
    </rPh>
    <rPh sb="2" eb="3">
      <t>モト</t>
    </rPh>
    <phoneticPr fontId="25"/>
  </si>
  <si>
    <t>令　和　元　 年　度　元　利　償　還　額</t>
    <rPh sb="0" eb="1">
      <t>レイ</t>
    </rPh>
    <rPh sb="2" eb="3">
      <t>ワ</t>
    </rPh>
    <rPh sb="4" eb="5">
      <t>モト</t>
    </rPh>
    <phoneticPr fontId="25"/>
  </si>
  <si>
    <t>資料：上下水道部</t>
  </si>
  <si>
    <t>平  成　27　年　度</t>
  </si>
  <si>
    <t>平  成　28　年　度</t>
  </si>
  <si>
    <t>平  成　29　年　度</t>
  </si>
  <si>
    <t>平  成　30　年　度</t>
  </si>
  <si>
    <t>令  和　元　年　度</t>
    <rPh sb="0" eb="1">
      <t>レイ</t>
    </rPh>
    <rPh sb="3" eb="4">
      <t>ワ</t>
    </rPh>
    <rPh sb="5" eb="6">
      <t>モト</t>
    </rPh>
    <phoneticPr fontId="25"/>
  </si>
  <si>
    <t>平  成　29  年  度</t>
  </si>
  <si>
    <t>平  成　30  年  度</t>
  </si>
  <si>
    <t>令  和　元  年  度</t>
    <rPh sb="0" eb="1">
      <t>レイ</t>
    </rPh>
    <rPh sb="3" eb="4">
      <t>ワ</t>
    </rPh>
    <rPh sb="5" eb="6">
      <t>モト</t>
    </rPh>
    <phoneticPr fontId="25"/>
  </si>
  <si>
    <t>平　成　29 年　度</t>
  </si>
  <si>
    <t>平　成　30 年　度</t>
  </si>
  <si>
    <t>令　和　元  年　度</t>
    <rPh sb="0" eb="1">
      <t>レイ</t>
    </rPh>
    <rPh sb="2" eb="3">
      <t>ワ</t>
    </rPh>
    <rPh sb="4" eb="5">
      <t>モト</t>
    </rPh>
    <phoneticPr fontId="25"/>
  </si>
  <si>
    <t>失業対策事業費</t>
    <phoneticPr fontId="25"/>
  </si>
  <si>
    <t>令和元年度</t>
    <rPh sb="0" eb="2">
      <t>レイワ</t>
    </rPh>
    <rPh sb="2" eb="3">
      <t>モト</t>
    </rPh>
    <rPh sb="3" eb="5">
      <t>ネンド</t>
    </rPh>
    <phoneticPr fontId="25"/>
  </si>
  <si>
    <t>　平  成  29  年  度</t>
  </si>
  <si>
    <t>　平  成  30  年  度</t>
  </si>
  <si>
    <t>　令  和  元  年  度</t>
    <rPh sb="1" eb="2">
      <t>レイ</t>
    </rPh>
    <rPh sb="4" eb="5">
      <t>ワ</t>
    </rPh>
    <rPh sb="7" eb="8">
      <t>モト</t>
    </rPh>
    <phoneticPr fontId="25"/>
  </si>
  <si>
    <t>資料：上下水道部</t>
    <rPh sb="3" eb="8">
      <t>ジョウゲスイドウブ</t>
    </rPh>
    <phoneticPr fontId="25"/>
  </si>
  <si>
    <t>平成27年度</t>
    <phoneticPr fontId="25"/>
  </si>
  <si>
    <t>資料：上下水道部</t>
    <rPh sb="3" eb="8">
      <t>ジョウゲスイドウブ</t>
    </rPh>
    <phoneticPr fontId="25"/>
  </si>
  <si>
    <t>自動車取得税及び　　　　環境性能割交付金</t>
    <rPh sb="6" eb="7">
      <t>オヨ</t>
    </rPh>
    <rPh sb="12" eb="14">
      <t>カンキョウ</t>
    </rPh>
    <rPh sb="14" eb="17">
      <t>セイノウワリ</t>
    </rPh>
    <rPh sb="17" eb="20">
      <t>コウフキン</t>
    </rPh>
    <phoneticPr fontId="25"/>
  </si>
  <si>
    <t>決算額</t>
    <rPh sb="0" eb="3">
      <t>ケッサンガク</t>
    </rPh>
    <phoneticPr fontId="25"/>
  </si>
  <si>
    <t>令和元年度発行額（Ｂ）</t>
    <rPh sb="0" eb="2">
      <t>レイワ</t>
    </rPh>
    <rPh sb="2" eb="4">
      <t>ガンネン</t>
    </rPh>
    <phoneticPr fontId="25"/>
  </si>
  <si>
    <t>令和2年版OK</t>
    <rPh sb="0" eb="2">
      <t>レイワ</t>
    </rPh>
    <rPh sb="3" eb="5">
      <t>ネンバン</t>
    </rPh>
    <rPh sb="4" eb="5">
      <t>ヘイネン</t>
    </rPh>
    <phoneticPr fontId="25"/>
  </si>
  <si>
    <t>平令和2年版OK</t>
    <rPh sb="0" eb="1">
      <t>ヒラ</t>
    </rPh>
    <rPh sb="1" eb="3">
      <t>レイワ</t>
    </rPh>
    <rPh sb="4" eb="6">
      <t>ネンバン</t>
    </rPh>
    <rPh sb="5" eb="6">
      <t>ガンネン</t>
    </rPh>
    <phoneticPr fontId="25"/>
  </si>
  <si>
    <t>令和２年版</t>
    <rPh sb="0" eb="2">
      <t>レイワ</t>
    </rPh>
    <rPh sb="3" eb="5">
      <t>ネンバン</t>
    </rPh>
    <rPh sb="4" eb="5">
      <t>ヘイネン</t>
    </rPh>
    <phoneticPr fontId="25"/>
  </si>
  <si>
    <t>令　和　元  年　度　元　利　償　還　額</t>
    <rPh sb="0" eb="1">
      <t>レイ</t>
    </rPh>
    <rPh sb="2" eb="3">
      <t>ワ</t>
    </rPh>
    <rPh sb="4" eb="5">
      <t>モト</t>
    </rPh>
    <phoneticPr fontId="25"/>
  </si>
  <si>
    <t>平成27年度</t>
    <rPh sb="0" eb="2">
      <t>ヘイセイ</t>
    </rPh>
    <rPh sb="4" eb="6">
      <t>ネンド</t>
    </rPh>
    <phoneticPr fontId="25"/>
  </si>
  <si>
    <t>令和元年度</t>
    <rPh sb="0" eb="2">
      <t>レイワ</t>
    </rPh>
    <rPh sb="2" eb="5">
      <t>ガンネンド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</si>
</sst>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41" formatCode="_ * #,##0_ ;_ * \-#,##0_ ;_ * &quot;-&quot;_ ;_ @_ "/>
    <numFmt numFmtId="176" formatCode="#,##0_);[Red]\(#,##0\)"/>
    <numFmt numFmtId="177" formatCode="#,##0;&quot;△ &quot;#,##0"/>
    <numFmt numFmtId="178" formatCode="#,##0.0_);[Red]\(#,##0.0\)"/>
    <numFmt numFmtId="179" formatCode="#,##0.0;&quot;△ &quot;#,##0.0"/>
    <numFmt numFmtId="180" formatCode="_ * #,##0\ ;_ * &quot;△&quot;#,##0\ ;_ * \-_ ;_ @_ "/>
    <numFmt numFmtId="181" formatCode="#,##0.00;&quot;△ &quot;#,##0.00"/>
    <numFmt numFmtId="182" formatCode="#,##0.00_);[Red]\(#,##0.00\)"/>
    <numFmt numFmtId="183" formatCode="#,##0;[Red]#,##0"/>
    <numFmt numFmtId="184" formatCode="0.00;[Red]0.00"/>
    <numFmt numFmtId="185" formatCode="_ * #,##0_ ;_ * \-#,##0_ ;_ * \-_ ;_ @_ "/>
    <numFmt numFmtId="186" formatCode="_ * #,##0.0_ ;_ * \-#,##0.0_ ;_ * \-?_ ;_ @_ "/>
    <numFmt numFmtId="187" formatCode="0.0_ "/>
    <numFmt numFmtId="188" formatCode="#,##0.0;[Red]#,##0.0"/>
    <numFmt numFmtId="189" formatCode="#,##0_ "/>
    <numFmt numFmtId="190" formatCode="#,##0_ ;[Red]\-#,##0\ "/>
    <numFmt numFmtId="191" formatCode="#,##0.0_ "/>
    <numFmt numFmtId="192" formatCode="0.00_ "/>
    <numFmt numFmtId="193" formatCode="0;[Red]0"/>
    <numFmt numFmtId="194" formatCode="_ * \(#,##0\);_ * \-#,##0_ ;_ * \-_ ;_ @_ "/>
    <numFmt numFmtId="195" formatCode="#,##0_);\(#,##0\)"/>
    <numFmt numFmtId="196" formatCode="0.0_);[Red]\(0.0\)"/>
    <numFmt numFmtId="197" formatCode="_ * #,##0.0_ ;_ * \-#,##0.0_ ;_ * \-_ ;_ @_ "/>
    <numFmt numFmtId="198" formatCode="_ * #,##0.0_ ;_ * \-#,##0.0_ ;_ * \-??_ ;_ @_ "/>
    <numFmt numFmtId="199" formatCode="0_ "/>
    <numFmt numFmtId="200" formatCode="\(#,##0\)_);\(#,##0\)"/>
    <numFmt numFmtId="201" formatCode="0.0\ ;&quot;△&quot;0.0\ "/>
    <numFmt numFmtId="202" formatCode="0_);\(0\)"/>
    <numFmt numFmtId="203" formatCode="##&quot;年度&quot;"/>
    <numFmt numFmtId="204" formatCode="0.0%"/>
    <numFmt numFmtId="205" formatCode="_ * #,##0.0_ ;_ * \-#,##0.0_ ;_ * 0.0?"/>
    <numFmt numFmtId="206" formatCode="_ * \(#,##0.0\);_ * &quot;(-&quot;#,#?0.0\)\ "/>
    <numFmt numFmtId="207" formatCode="#,##0\ ;&quot;△ &quot;#,##0\ "/>
    <numFmt numFmtId="208" formatCode="_ * #,##0.0_ ;_ * \-#,##0.0_ ;_ * &quot;-&quot;?_ ;_ @_ "/>
    <numFmt numFmtId="209" formatCode="_ * #,##0.00_ ;_ * \-#,##0.00_ ;_ * \-_ ;_ @_ "/>
    <numFmt numFmtId="210" formatCode="\(#,##0.0\)_);\(#,##0.0\)"/>
  </numFmts>
  <fonts count="4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b/>
      <sz val="10"/>
      <color theme="0" tint="-0.34998626667073579"/>
      <name val="ＭＳ 明朝"/>
      <family val="1"/>
      <charset val="128"/>
    </font>
    <font>
      <sz val="9"/>
      <color theme="0" tint="-0.34998626667073579"/>
      <name val="ＭＳ ゴシック"/>
      <family val="3"/>
      <charset val="128"/>
    </font>
    <font>
      <b/>
      <sz val="10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Ｐゴシック"/>
      <family val="3"/>
      <charset val="128"/>
    </font>
    <font>
      <b/>
      <sz val="8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rgb="FFFF0000"/>
      <name val="ＭＳ ゴシック"/>
      <family val="3"/>
      <charset val="128"/>
    </font>
    <font>
      <b/>
      <sz val="9"/>
      <color rgb="FFFF0000"/>
      <name val="ＭＳ Ｐ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7"/>
      <color rgb="FFFF000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0"/>
        <bgColor indexed="15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26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26" fillId="0" borderId="0" applyFill="0" applyBorder="0" applyAlignment="0" applyProtection="0"/>
    <xf numFmtId="38" fontId="26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  <xf numFmtId="9" fontId="26" fillId="0" borderId="0" applyFont="0" applyFill="0" applyBorder="0" applyAlignment="0" applyProtection="0">
      <alignment vertical="center"/>
    </xf>
  </cellStyleXfs>
  <cellXfs count="690">
    <xf numFmtId="0" fontId="0" fillId="0" borderId="0" xfId="0"/>
    <xf numFmtId="0" fontId="20" fillId="0" borderId="0" xfId="0" applyFont="1" applyFill="1" applyAlignment="1">
      <alignment vertical="center"/>
    </xf>
    <xf numFmtId="182" fontId="19" fillId="0" borderId="0" xfId="0" applyNumberFormat="1" applyFont="1" applyFill="1" applyBorder="1" applyAlignment="1">
      <alignment horizontal="right" vertical="center"/>
    </xf>
    <xf numFmtId="0" fontId="19" fillId="0" borderId="16" xfId="0" applyFont="1" applyFill="1" applyBorder="1" applyAlignment="1">
      <alignment horizontal="distributed" vertical="center" shrinkToFit="1"/>
    </xf>
    <xf numFmtId="0" fontId="19" fillId="0" borderId="16" xfId="0" applyFont="1" applyFill="1" applyBorder="1" applyAlignment="1">
      <alignment horizontal="distributed" vertical="center" wrapText="1" shrinkToFit="1"/>
    </xf>
    <xf numFmtId="0" fontId="19" fillId="0" borderId="16" xfId="0" applyFont="1" applyFill="1" applyBorder="1" applyAlignment="1">
      <alignment horizontal="distributed" vertical="center" wrapText="1"/>
    </xf>
    <xf numFmtId="176" fontId="19" fillId="0" borderId="0" xfId="0" applyNumberFormat="1" applyFont="1" applyFill="1" applyBorder="1" applyAlignment="1">
      <alignment horizontal="left" vertical="center"/>
    </xf>
    <xf numFmtId="182" fontId="19" fillId="0" borderId="0" xfId="0" applyNumberFormat="1" applyFont="1" applyFill="1" applyBorder="1" applyAlignment="1">
      <alignment horizontal="left" vertical="center"/>
    </xf>
    <xf numFmtId="182" fontId="19" fillId="0" borderId="0" xfId="0" applyNumberFormat="1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justify" vertical="center"/>
    </xf>
    <xf numFmtId="0" fontId="19" fillId="0" borderId="16" xfId="0" applyFont="1" applyFill="1" applyBorder="1" applyAlignment="1">
      <alignment horizontal="justify" vertical="center"/>
    </xf>
    <xf numFmtId="0" fontId="19" fillId="0" borderId="0" xfId="0" applyFont="1" applyFill="1" applyAlignment="1">
      <alignment horizontal="right" vertical="center"/>
    </xf>
    <xf numFmtId="0" fontId="19" fillId="0" borderId="18" xfId="0" applyFont="1" applyFill="1" applyBorder="1" applyAlignment="1">
      <alignment vertical="center" shrinkToFit="1"/>
    </xf>
    <xf numFmtId="176" fontId="19" fillId="0" borderId="18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93" fontId="19" fillId="0" borderId="0" xfId="0" applyNumberFormat="1" applyFont="1" applyFill="1" applyAlignment="1">
      <alignment horizontal="right" vertical="center"/>
    </xf>
    <xf numFmtId="0" fontId="19" fillId="0" borderId="16" xfId="0" applyFont="1" applyFill="1" applyBorder="1" applyAlignment="1">
      <alignment horizontal="justify" vertical="center" indent="1"/>
    </xf>
    <xf numFmtId="185" fontId="19" fillId="0" borderId="18" xfId="0" applyNumberFormat="1" applyFont="1" applyFill="1" applyBorder="1" applyAlignment="1">
      <alignment horizontal="right" vertical="center"/>
    </xf>
    <xf numFmtId="185" fontId="19" fillId="0" borderId="0" xfId="0" applyNumberFormat="1" applyFont="1" applyFill="1" applyBorder="1" applyAlignment="1">
      <alignment horizontal="right" vertical="center" shrinkToFit="1"/>
    </xf>
    <xf numFmtId="0" fontId="19" fillId="0" borderId="16" xfId="0" applyFont="1" applyFill="1" applyBorder="1" applyAlignment="1">
      <alignment vertical="center"/>
    </xf>
    <xf numFmtId="0" fontId="19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distributed" vertical="center" indent="1"/>
    </xf>
    <xf numFmtId="0" fontId="19" fillId="0" borderId="17" xfId="0" applyFont="1" applyFill="1" applyBorder="1" applyAlignment="1">
      <alignment horizontal="distributed" vertical="center"/>
    </xf>
    <xf numFmtId="0" fontId="19" fillId="0" borderId="15" xfId="0" applyFont="1" applyFill="1" applyBorder="1" applyAlignment="1">
      <alignment horizontal="center" vertical="center"/>
    </xf>
    <xf numFmtId="189" fontId="19" fillId="0" borderId="0" xfId="0" applyNumberFormat="1" applyFont="1" applyFill="1" applyBorder="1" applyAlignment="1">
      <alignment horizontal="right" vertical="center" shrinkToFit="1"/>
    </xf>
    <xf numFmtId="0" fontId="19" fillId="0" borderId="19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distributed" vertical="center" indent="1"/>
    </xf>
    <xf numFmtId="185" fontId="19" fillId="0" borderId="18" xfId="0" applyNumberFormat="1" applyFont="1" applyFill="1" applyBorder="1" applyAlignment="1">
      <alignment horizontal="right" vertical="center" shrinkToFit="1"/>
    </xf>
    <xf numFmtId="197" fontId="19" fillId="0" borderId="18" xfId="0" applyNumberFormat="1" applyFont="1" applyFill="1" applyBorder="1" applyAlignment="1">
      <alignment horizontal="right" vertical="center"/>
    </xf>
    <xf numFmtId="197" fontId="19" fillId="0" borderId="0" xfId="0" applyNumberFormat="1" applyFont="1" applyFill="1" applyBorder="1" applyAlignment="1">
      <alignment horizontal="right" vertical="center"/>
    </xf>
    <xf numFmtId="0" fontId="19" fillId="0" borderId="15" xfId="0" applyFont="1" applyFill="1" applyBorder="1" applyAlignment="1">
      <alignment horizontal="right" vertical="center"/>
    </xf>
    <xf numFmtId="0" fontId="19" fillId="0" borderId="15" xfId="0" applyFont="1" applyFill="1" applyBorder="1" applyAlignment="1">
      <alignment horizontal="right" vertical="center" indent="1"/>
    </xf>
    <xf numFmtId="0" fontId="19" fillId="0" borderId="14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distributed" vertical="center"/>
    </xf>
    <xf numFmtId="0" fontId="19" fillId="0" borderId="15" xfId="0" applyFont="1" applyFill="1" applyBorder="1" applyAlignment="1">
      <alignment horizontal="left" vertical="center" indent="1"/>
    </xf>
    <xf numFmtId="0" fontId="19" fillId="0" borderId="15" xfId="0" applyFont="1" applyFill="1" applyBorder="1" applyAlignment="1">
      <alignment horizontal="left" vertical="center"/>
    </xf>
    <xf numFmtId="196" fontId="19" fillId="0" borderId="18" xfId="0" applyNumberFormat="1" applyFont="1" applyFill="1" applyBorder="1" applyAlignment="1">
      <alignment vertical="center"/>
    </xf>
    <xf numFmtId="0" fontId="19" fillId="0" borderId="0" xfId="0" applyFont="1" applyAlignment="1"/>
    <xf numFmtId="183" fontId="19" fillId="0" borderId="0" xfId="0" applyNumberFormat="1" applyFont="1" applyFill="1" applyBorder="1" applyAlignment="1">
      <alignment vertical="center"/>
    </xf>
    <xf numFmtId="188" fontId="19" fillId="0" borderId="0" xfId="0" applyNumberFormat="1" applyFont="1" applyFill="1" applyBorder="1" applyAlignment="1">
      <alignment vertical="center"/>
    </xf>
    <xf numFmtId="0" fontId="19" fillId="0" borderId="0" xfId="0" applyFont="1"/>
    <xf numFmtId="0" fontId="19" fillId="0" borderId="0" xfId="0" applyFont="1" applyFill="1"/>
    <xf numFmtId="0" fontId="19" fillId="0" borderId="0" xfId="0" applyFont="1" applyFill="1" applyBorder="1"/>
    <xf numFmtId="192" fontId="19" fillId="0" borderId="0" xfId="0" applyNumberFormat="1" applyFont="1" applyFill="1" applyBorder="1" applyAlignment="1">
      <alignment vertical="center" shrinkToFit="1"/>
    </xf>
    <xf numFmtId="0" fontId="22" fillId="0" borderId="0" xfId="0" applyFont="1" applyFill="1" applyBorder="1" applyAlignment="1">
      <alignment horizontal="justify" vertical="top"/>
    </xf>
    <xf numFmtId="183" fontId="19" fillId="0" borderId="0" xfId="0" applyNumberFormat="1" applyFont="1" applyFill="1" applyBorder="1" applyAlignment="1">
      <alignment horizontal="right" vertical="top"/>
    </xf>
    <xf numFmtId="187" fontId="19" fillId="0" borderId="0" xfId="0" applyNumberFormat="1" applyFont="1" applyFill="1" applyBorder="1" applyAlignment="1">
      <alignment vertical="top" shrinkToFit="1"/>
    </xf>
    <xf numFmtId="189" fontId="19" fillId="0" borderId="0" xfId="0" applyNumberFormat="1" applyFont="1" applyFill="1" applyBorder="1" applyAlignment="1">
      <alignment horizontal="right" vertical="top"/>
    </xf>
    <xf numFmtId="187" fontId="19" fillId="0" borderId="0" xfId="0" applyNumberFormat="1" applyFont="1" applyFill="1" applyBorder="1" applyAlignment="1">
      <alignment horizontal="center" vertical="top" shrinkToFit="1"/>
    </xf>
    <xf numFmtId="0" fontId="19" fillId="0" borderId="0" xfId="0" applyFont="1" applyFill="1" applyAlignment="1"/>
    <xf numFmtId="0" fontId="19" fillId="0" borderId="0" xfId="0" applyFont="1" applyFill="1" applyBorder="1" applyAlignment="1">
      <alignment horizontal="center" vertical="top" textRotation="255" wrapText="1" indent="2"/>
    </xf>
    <xf numFmtId="0" fontId="19" fillId="0" borderId="0" xfId="0" applyFont="1" applyFill="1" applyBorder="1" applyAlignment="1">
      <alignment horizontal="justify" vertical="center" indent="1"/>
    </xf>
    <xf numFmtId="0" fontId="20" fillId="0" borderId="0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justify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20" fillId="0" borderId="21" xfId="0" applyFont="1" applyFill="1" applyBorder="1" applyAlignment="1">
      <alignment horizontal="center" vertical="center"/>
    </xf>
    <xf numFmtId="177" fontId="20" fillId="0" borderId="0" xfId="0" applyNumberFormat="1" applyFont="1" applyFill="1" applyBorder="1" applyAlignment="1">
      <alignment vertical="center"/>
    </xf>
    <xf numFmtId="179" fontId="20" fillId="0" borderId="0" xfId="0" applyNumberFormat="1" applyFont="1" applyFill="1" applyBorder="1" applyAlignment="1">
      <alignment vertical="center"/>
    </xf>
    <xf numFmtId="181" fontId="20" fillId="0" borderId="0" xfId="0" applyNumberFormat="1" applyFont="1" applyFill="1" applyBorder="1" applyAlignment="1">
      <alignment vertical="center"/>
    </xf>
    <xf numFmtId="184" fontId="19" fillId="0" borderId="0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/>
    </xf>
    <xf numFmtId="0" fontId="19" fillId="0" borderId="0" xfId="0" applyFont="1" applyBorder="1" applyAlignment="1"/>
    <xf numFmtId="0" fontId="19" fillId="0" borderId="0" xfId="0" applyFont="1" applyBorder="1" applyAlignment="1">
      <alignment horizontal="center"/>
    </xf>
    <xf numFmtId="0" fontId="19" fillId="0" borderId="26" xfId="0" applyFont="1" applyFill="1" applyBorder="1" applyAlignment="1">
      <alignment vertical="center"/>
    </xf>
    <xf numFmtId="0" fontId="19" fillId="0" borderId="27" xfId="0" applyFont="1" applyFill="1" applyBorder="1" applyAlignment="1">
      <alignment horizontal="distributed" vertical="center" indent="1"/>
    </xf>
    <xf numFmtId="0" fontId="19" fillId="0" borderId="27" xfId="0" applyFont="1" applyFill="1" applyBorder="1" applyAlignment="1">
      <alignment vertical="center"/>
    </xf>
    <xf numFmtId="0" fontId="19" fillId="0" borderId="27" xfId="0" applyFont="1" applyFill="1" applyBorder="1" applyAlignment="1">
      <alignment horizontal="right" vertical="center" indent="1"/>
    </xf>
    <xf numFmtId="0" fontId="20" fillId="0" borderId="27" xfId="0" applyFont="1" applyFill="1" applyBorder="1" applyAlignment="1">
      <alignment vertical="center"/>
    </xf>
    <xf numFmtId="0" fontId="20" fillId="0" borderId="31" xfId="0" applyFont="1" applyFill="1" applyBorder="1" applyAlignment="1">
      <alignment vertical="center"/>
    </xf>
    <xf numFmtId="0" fontId="20" fillId="0" borderId="0" xfId="0" applyFont="1" applyFill="1"/>
    <xf numFmtId="0" fontId="20" fillId="0" borderId="15" xfId="0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/>
    <xf numFmtId="0" fontId="20" fillId="0" borderId="24" xfId="0" applyFont="1" applyFill="1" applyBorder="1" applyAlignment="1">
      <alignment vertical="center"/>
    </xf>
    <xf numFmtId="0" fontId="20" fillId="0" borderId="25" xfId="0" applyFont="1" applyFill="1" applyBorder="1" applyAlignment="1">
      <alignment vertical="center"/>
    </xf>
    <xf numFmtId="0" fontId="20" fillId="0" borderId="0" xfId="0" applyFont="1" applyFill="1" applyAlignment="1"/>
    <xf numFmtId="0" fontId="20" fillId="0" borderId="0" xfId="0" applyFont="1" applyFill="1" applyAlignment="1">
      <alignment vertical="top"/>
    </xf>
    <xf numFmtId="0" fontId="20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27" xfId="0" applyFont="1" applyFill="1" applyBorder="1"/>
    <xf numFmtId="0" fontId="20" fillId="0" borderId="31" xfId="0" applyFont="1" applyFill="1" applyBorder="1"/>
    <xf numFmtId="182" fontId="19" fillId="0" borderId="0" xfId="0" applyNumberFormat="1" applyFont="1" applyFill="1" applyBorder="1" applyAlignment="1">
      <alignment vertical="center"/>
    </xf>
    <xf numFmtId="182" fontId="19" fillId="0" borderId="0" xfId="0" applyNumberFormat="1" applyFont="1" applyFill="1" applyBorder="1"/>
    <xf numFmtId="176" fontId="19" fillId="0" borderId="0" xfId="0" applyNumberFormat="1" applyFont="1" applyFill="1" applyAlignment="1">
      <alignment vertical="center"/>
    </xf>
    <xf numFmtId="182" fontId="19" fillId="0" borderId="0" xfId="0" applyNumberFormat="1" applyFont="1" applyFill="1"/>
    <xf numFmtId="182" fontId="19" fillId="0" borderId="12" xfId="0" applyNumberFormat="1" applyFont="1" applyFill="1" applyBorder="1" applyAlignment="1">
      <alignment horizontal="center" vertical="center"/>
    </xf>
    <xf numFmtId="182" fontId="19" fillId="0" borderId="39" xfId="0" applyNumberFormat="1" applyFont="1" applyFill="1" applyBorder="1" applyAlignment="1">
      <alignment horizontal="center" vertical="center"/>
    </xf>
    <xf numFmtId="182" fontId="19" fillId="0" borderId="14" xfId="0" applyNumberFormat="1" applyFont="1" applyFill="1" applyBorder="1" applyAlignment="1">
      <alignment horizontal="center" vertical="center"/>
    </xf>
    <xf numFmtId="182" fontId="19" fillId="0" borderId="40" xfId="0" applyNumberFormat="1" applyFont="1" applyFill="1" applyBorder="1" applyAlignment="1">
      <alignment horizontal="center" vertical="center"/>
    </xf>
    <xf numFmtId="0" fontId="19" fillId="0" borderId="27" xfId="0" applyFont="1" applyFill="1" applyBorder="1"/>
    <xf numFmtId="176" fontId="19" fillId="0" borderId="18" xfId="0" applyNumberFormat="1" applyFont="1" applyFill="1" applyBorder="1" applyAlignment="1">
      <alignment horizontal="center" vertical="center"/>
    </xf>
    <xf numFmtId="182" fontId="19" fillId="0" borderId="18" xfId="0" applyNumberFormat="1" applyFont="1" applyFill="1" applyBorder="1" applyAlignment="1">
      <alignment horizontal="center" vertical="center"/>
    </xf>
    <xf numFmtId="182" fontId="19" fillId="0" borderId="30" xfId="0" applyNumberFormat="1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justify" vertical="center"/>
    </xf>
    <xf numFmtId="180" fontId="19" fillId="0" borderId="0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>
      <alignment horizontal="center" vertical="center" shrinkToFit="1"/>
    </xf>
    <xf numFmtId="0" fontId="19" fillId="0" borderId="31" xfId="0" applyFont="1" applyFill="1" applyBorder="1"/>
    <xf numFmtId="0" fontId="19" fillId="0" borderId="29" xfId="0" applyFont="1" applyFill="1" applyBorder="1" applyAlignment="1">
      <alignment horizontal="justify" vertical="center" indent="1"/>
    </xf>
    <xf numFmtId="182" fontId="19" fillId="0" borderId="29" xfId="0" applyNumberFormat="1" applyFont="1" applyFill="1" applyBorder="1" applyAlignment="1">
      <alignment vertical="center"/>
    </xf>
    <xf numFmtId="176" fontId="19" fillId="0" borderId="29" xfId="0" applyNumberFormat="1" applyFont="1" applyFill="1" applyBorder="1" applyAlignment="1">
      <alignment horizontal="center" vertical="center"/>
    </xf>
    <xf numFmtId="182" fontId="19" fillId="0" borderId="29" xfId="0" applyNumberFormat="1" applyFont="1" applyFill="1" applyBorder="1" applyAlignment="1">
      <alignment horizontal="center" vertical="center"/>
    </xf>
    <xf numFmtId="182" fontId="19" fillId="0" borderId="33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/>
    <xf numFmtId="0" fontId="20" fillId="0" borderId="5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176" fontId="20" fillId="0" borderId="29" xfId="0" applyNumberFormat="1" applyFont="1" applyFill="1" applyBorder="1" applyAlignment="1">
      <alignment horizontal="right" vertical="center" indent="4"/>
    </xf>
    <xf numFmtId="0" fontId="19" fillId="0" borderId="31" xfId="0" applyFont="1" applyFill="1" applyBorder="1" applyAlignment="1">
      <alignment vertical="center"/>
    </xf>
    <xf numFmtId="0" fontId="19" fillId="0" borderId="32" xfId="0" applyFont="1" applyFill="1" applyBorder="1" applyAlignment="1">
      <alignment horizontal="distributed" vertical="center" shrinkToFit="1"/>
    </xf>
    <xf numFmtId="183" fontId="19" fillId="0" borderId="0" xfId="0" applyNumberFormat="1" applyFont="1" applyFill="1" applyBorder="1" applyAlignment="1">
      <alignment horizontal="right" vertical="center"/>
    </xf>
    <xf numFmtId="183" fontId="19" fillId="0" borderId="18" xfId="0" applyNumberFormat="1" applyFont="1" applyFill="1" applyBorder="1" applyAlignment="1">
      <alignment horizontal="right" vertical="center"/>
    </xf>
    <xf numFmtId="184" fontId="19" fillId="0" borderId="18" xfId="0" applyNumberFormat="1" applyFont="1" applyFill="1" applyBorder="1" applyAlignment="1">
      <alignment horizontal="right" vertical="center"/>
    </xf>
    <xf numFmtId="183" fontId="19" fillId="0" borderId="29" xfId="0" applyNumberFormat="1" applyFont="1" applyFill="1" applyBorder="1" applyAlignment="1">
      <alignment horizontal="right" vertical="center"/>
    </xf>
    <xf numFmtId="184" fontId="19" fillId="0" borderId="29" xfId="0" applyNumberFormat="1" applyFont="1" applyFill="1" applyBorder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9" fillId="0" borderId="55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/>
    </xf>
    <xf numFmtId="188" fontId="19" fillId="0" borderId="29" xfId="0" applyNumberFormat="1" applyFont="1" applyFill="1" applyBorder="1" applyAlignment="1">
      <alignment horizontal="right" vertical="center" indent="1"/>
    </xf>
    <xf numFmtId="0" fontId="19" fillId="0" borderId="58" xfId="0" applyFont="1" applyFill="1" applyBorder="1"/>
    <xf numFmtId="0" fontId="19" fillId="0" borderId="0" xfId="0" applyFont="1" applyFill="1" applyBorder="1" applyAlignment="1">
      <alignment horizontal="justify"/>
    </xf>
    <xf numFmtId="0" fontId="19" fillId="0" borderId="29" xfId="0" applyFont="1" applyFill="1" applyBorder="1"/>
    <xf numFmtId="0" fontId="19" fillId="0" borderId="18" xfId="0" applyFont="1" applyFill="1" applyBorder="1"/>
    <xf numFmtId="0" fontId="19" fillId="0" borderId="18" xfId="0" applyFont="1" applyFill="1" applyBorder="1" applyAlignment="1">
      <alignment vertical="center"/>
    </xf>
    <xf numFmtId="0" fontId="19" fillId="0" borderId="29" xfId="0" applyFont="1" applyFill="1" applyBorder="1" applyAlignment="1">
      <alignment horizontal="right" vertical="center" indent="1"/>
    </xf>
    <xf numFmtId="0" fontId="19" fillId="0" borderId="59" xfId="0" applyFont="1" applyFill="1" applyBorder="1" applyAlignment="1">
      <alignment horizontal="center" vertical="center"/>
    </xf>
    <xf numFmtId="176" fontId="19" fillId="0" borderId="0" xfId="33" applyNumberFormat="1" applyFont="1" applyFill="1" applyBorder="1" applyAlignment="1" applyProtection="1">
      <alignment vertical="center" shrinkToFit="1"/>
    </xf>
    <xf numFmtId="193" fontId="19" fillId="0" borderId="0" xfId="0" applyNumberFormat="1" applyFont="1" applyFill="1" applyBorder="1" applyAlignment="1">
      <alignment vertical="center"/>
    </xf>
    <xf numFmtId="193" fontId="19" fillId="0" borderId="0" xfId="0" applyNumberFormat="1" applyFont="1" applyFill="1" applyAlignment="1">
      <alignment vertical="center"/>
    </xf>
    <xf numFmtId="0" fontId="19" fillId="0" borderId="31" xfId="0" applyFont="1" applyFill="1" applyBorder="1" applyAlignment="1">
      <alignment horizontal="justify" vertical="center"/>
    </xf>
    <xf numFmtId="0" fontId="19" fillId="0" borderId="29" xfId="0" applyFont="1" applyFill="1" applyBorder="1" applyAlignment="1">
      <alignment horizontal="justify" vertical="center"/>
    </xf>
    <xf numFmtId="0" fontId="19" fillId="0" borderId="32" xfId="0" applyFont="1" applyFill="1" applyBorder="1" applyAlignment="1">
      <alignment horizontal="justify" vertical="center"/>
    </xf>
    <xf numFmtId="186" fontId="19" fillId="0" borderId="29" xfId="0" applyNumberFormat="1" applyFont="1" applyFill="1" applyBorder="1" applyAlignment="1">
      <alignment horizontal="right" vertical="center"/>
    </xf>
    <xf numFmtId="196" fontId="19" fillId="0" borderId="18" xfId="0" applyNumberFormat="1" applyFont="1" applyFill="1" applyBorder="1" applyAlignment="1">
      <alignment horizontal="right" vertical="center" shrinkToFit="1"/>
    </xf>
    <xf numFmtId="189" fontId="19" fillId="0" borderId="18" xfId="0" applyNumberFormat="1" applyFont="1" applyFill="1" applyBorder="1" applyAlignment="1">
      <alignment vertical="center" shrinkToFit="1"/>
    </xf>
    <xf numFmtId="196" fontId="19" fillId="0" borderId="0" xfId="0" applyNumberFormat="1" applyFont="1" applyFill="1" applyBorder="1" applyAlignment="1">
      <alignment horizontal="right" vertical="center" shrinkToFit="1"/>
    </xf>
    <xf numFmtId="189" fontId="19" fillId="0" borderId="0" xfId="0" applyNumberFormat="1" applyFont="1" applyFill="1" applyBorder="1" applyAlignment="1">
      <alignment vertical="center" shrinkToFit="1"/>
    </xf>
    <xf numFmtId="196" fontId="19" fillId="0" borderId="0" xfId="0" applyNumberFormat="1" applyFont="1" applyFill="1" applyBorder="1" applyAlignment="1">
      <alignment vertical="center" shrinkToFit="1"/>
    </xf>
    <xf numFmtId="0" fontId="19" fillId="0" borderId="15" xfId="0" applyFont="1" applyFill="1" applyBorder="1" applyAlignment="1">
      <alignment horizontal="center" vertical="top" textRotation="255" wrapText="1"/>
    </xf>
    <xf numFmtId="0" fontId="19" fillId="0" borderId="36" xfId="0" applyFont="1" applyFill="1" applyBorder="1" applyAlignment="1">
      <alignment vertical="center"/>
    </xf>
    <xf numFmtId="0" fontId="19" fillId="0" borderId="32" xfId="0" applyFont="1" applyFill="1" applyBorder="1" applyAlignment="1">
      <alignment horizontal="justify" vertical="center" indent="1"/>
    </xf>
    <xf numFmtId="187" fontId="19" fillId="0" borderId="29" xfId="0" applyNumberFormat="1" applyFont="1" applyFill="1" applyBorder="1" applyAlignment="1">
      <alignment horizontal="right" vertical="center"/>
    </xf>
    <xf numFmtId="185" fontId="19" fillId="0" borderId="29" xfId="0" applyNumberFormat="1" applyFont="1" applyFill="1" applyBorder="1" applyAlignment="1">
      <alignment horizontal="right" vertical="center"/>
    </xf>
    <xf numFmtId="0" fontId="20" fillId="0" borderId="29" xfId="0" applyFont="1" applyFill="1" applyBorder="1" applyAlignment="1">
      <alignment horizontal="distributed" vertical="center"/>
    </xf>
    <xf numFmtId="197" fontId="19" fillId="0" borderId="62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 textRotation="255"/>
    </xf>
    <xf numFmtId="0" fontId="19" fillId="0" borderId="0" xfId="0" applyFont="1" applyAlignment="1">
      <alignment horizontal="center"/>
    </xf>
    <xf numFmtId="186" fontId="19" fillId="0" borderId="18" xfId="0" applyNumberFormat="1" applyFont="1" applyFill="1" applyBorder="1" applyAlignment="1">
      <alignment horizontal="right" vertical="center"/>
    </xf>
    <xf numFmtId="186" fontId="19" fillId="0" borderId="29" xfId="0" applyNumberFormat="1" applyFont="1" applyFill="1" applyBorder="1" applyAlignment="1">
      <alignment horizontal="right" vertical="center" shrinkToFit="1"/>
    </xf>
    <xf numFmtId="179" fontId="19" fillId="0" borderId="29" xfId="0" applyNumberFormat="1" applyFont="1" applyFill="1" applyBorder="1" applyAlignment="1">
      <alignment horizontal="right" vertical="center" shrinkToFit="1"/>
    </xf>
    <xf numFmtId="0" fontId="19" fillId="0" borderId="0" xfId="0" applyFont="1" applyFill="1" applyAlignment="1">
      <alignment vertical="center" shrinkToFit="1"/>
    </xf>
    <xf numFmtId="0" fontId="19" fillId="0" borderId="0" xfId="0" applyFont="1" applyFill="1" applyAlignment="1">
      <alignment horizontal="right" vertical="center" shrinkToFit="1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 shrinkToFit="1"/>
    </xf>
    <xf numFmtId="187" fontId="19" fillId="0" borderId="18" xfId="0" applyNumberFormat="1" applyFont="1" applyFill="1" applyBorder="1" applyAlignment="1">
      <alignment horizontal="right" vertical="center" shrinkToFit="1"/>
    </xf>
    <xf numFmtId="0" fontId="19" fillId="0" borderId="0" xfId="0" applyFont="1" applyFill="1" applyBorder="1" applyAlignment="1">
      <alignment vertical="center" shrinkToFit="1"/>
    </xf>
    <xf numFmtId="191" fontId="19" fillId="0" borderId="0" xfId="0" applyNumberFormat="1" applyFont="1" applyFill="1" applyBorder="1" applyAlignment="1">
      <alignment vertical="center" shrinkToFit="1"/>
    </xf>
    <xf numFmtId="187" fontId="19" fillId="0" borderId="33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 vertical="center" shrinkToFit="1"/>
    </xf>
    <xf numFmtId="186" fontId="19" fillId="0" borderId="0" xfId="0" applyNumberFormat="1" applyFont="1" applyFill="1" applyBorder="1" applyAlignment="1">
      <alignment horizontal="right" vertical="center" shrinkToFit="1"/>
    </xf>
    <xf numFmtId="0" fontId="19" fillId="0" borderId="14" xfId="0" applyFont="1" applyFill="1" applyBorder="1" applyAlignment="1">
      <alignment horizontal="distributed" vertical="center"/>
    </xf>
    <xf numFmtId="0" fontId="19" fillId="0" borderId="17" xfId="0" applyFont="1" applyFill="1" applyBorder="1" applyAlignment="1">
      <alignment horizontal="distributed" vertical="center" indent="1"/>
    </xf>
    <xf numFmtId="0" fontId="19" fillId="0" borderId="19" xfId="0" applyFont="1" applyFill="1" applyBorder="1" applyAlignment="1">
      <alignment horizontal="distributed" vertical="center" indent="1"/>
    </xf>
    <xf numFmtId="0" fontId="19" fillId="0" borderId="15" xfId="0" applyFont="1" applyFill="1" applyBorder="1" applyAlignment="1">
      <alignment horizontal="distributed" vertical="center" textRotation="255"/>
    </xf>
    <xf numFmtId="0" fontId="19" fillId="0" borderId="19" xfId="0" applyFont="1" applyFill="1" applyBorder="1" applyAlignment="1">
      <alignment horizontal="justify" vertical="center" indent="1"/>
    </xf>
    <xf numFmtId="0" fontId="19" fillId="0" borderId="36" xfId="0" applyFont="1" applyFill="1" applyBorder="1"/>
    <xf numFmtId="0" fontId="19" fillId="0" borderId="29" xfId="0" applyFont="1" applyFill="1" applyBorder="1" applyAlignment="1">
      <alignment horizontal="distributed" vertical="center"/>
    </xf>
    <xf numFmtId="49" fontId="19" fillId="0" borderId="29" xfId="0" applyNumberFormat="1" applyFont="1" applyFill="1" applyBorder="1" applyAlignment="1">
      <alignment vertical="center"/>
    </xf>
    <xf numFmtId="191" fontId="19" fillId="0" borderId="0" xfId="0" applyNumberFormat="1" applyFont="1" applyFill="1" applyBorder="1" applyAlignment="1">
      <alignment horizontal="right" vertical="center" shrinkToFit="1"/>
    </xf>
    <xf numFmtId="0" fontId="19" fillId="0" borderId="17" xfId="0" applyFont="1" applyFill="1" applyBorder="1" applyAlignment="1">
      <alignment horizontal="justify" vertical="center"/>
    </xf>
    <xf numFmtId="0" fontId="19" fillId="0" borderId="17" xfId="0" applyFont="1" applyFill="1" applyBorder="1" applyAlignment="1">
      <alignment horizontal="justify" vertical="center" indent="1"/>
    </xf>
    <xf numFmtId="189" fontId="19" fillId="0" borderId="29" xfId="0" applyNumberFormat="1" applyFont="1" applyFill="1" applyBorder="1" applyAlignment="1">
      <alignment vertical="center"/>
    </xf>
    <xf numFmtId="185" fontId="19" fillId="0" borderId="62" xfId="0" applyNumberFormat="1" applyFont="1" applyFill="1" applyBorder="1" applyAlignment="1">
      <alignment horizontal="right" vertical="center"/>
    </xf>
    <xf numFmtId="185" fontId="19" fillId="0" borderId="0" xfId="0" applyNumberFormat="1" applyFont="1" applyFill="1" applyBorder="1" applyAlignment="1">
      <alignment horizontal="right" vertical="center"/>
    </xf>
    <xf numFmtId="0" fontId="19" fillId="0" borderId="38" xfId="0" applyFont="1" applyFill="1" applyBorder="1"/>
    <xf numFmtId="0" fontId="19" fillId="0" borderId="70" xfId="0" applyFont="1" applyFill="1" applyBorder="1" applyAlignment="1">
      <alignment horizontal="center" vertical="center"/>
    </xf>
    <xf numFmtId="0" fontId="19" fillId="0" borderId="71" xfId="0" applyFont="1" applyFill="1" applyBorder="1" applyAlignment="1">
      <alignment horizontal="distributed" vertical="center" shrinkToFit="1"/>
    </xf>
    <xf numFmtId="0" fontId="19" fillId="0" borderId="72" xfId="0" applyFont="1" applyFill="1" applyBorder="1" applyAlignment="1">
      <alignment horizontal="justify" vertical="center" indent="1"/>
    </xf>
    <xf numFmtId="189" fontId="20" fillId="0" borderId="0" xfId="0" applyNumberFormat="1" applyFont="1" applyFill="1" applyBorder="1" applyAlignment="1">
      <alignment vertical="center"/>
    </xf>
    <xf numFmtId="191" fontId="19" fillId="0" borderId="0" xfId="0" applyNumberFormat="1" applyFont="1" applyFill="1" applyBorder="1" applyAlignment="1">
      <alignment vertical="center"/>
    </xf>
    <xf numFmtId="187" fontId="19" fillId="0" borderId="0" xfId="0" applyNumberFormat="1" applyFont="1" applyFill="1" applyBorder="1" applyAlignment="1">
      <alignment vertical="center" shrinkToFit="1"/>
    </xf>
    <xf numFmtId="184" fontId="19" fillId="0" borderId="41" xfId="0" applyNumberFormat="1" applyFont="1" applyFill="1" applyBorder="1" applyAlignment="1">
      <alignment horizontal="right" vertical="center"/>
    </xf>
    <xf numFmtId="189" fontId="19" fillId="0" borderId="0" xfId="0" applyNumberFormat="1" applyFont="1" applyFill="1" applyBorder="1" applyAlignment="1">
      <alignment horizontal="right" vertical="center"/>
    </xf>
    <xf numFmtId="189" fontId="19" fillId="0" borderId="29" xfId="0" applyNumberFormat="1" applyFont="1" applyFill="1" applyBorder="1" applyAlignment="1">
      <alignment horizontal="right" vertical="center"/>
    </xf>
    <xf numFmtId="185" fontId="19" fillId="0" borderId="69" xfId="0" applyNumberFormat="1" applyFont="1" applyFill="1" applyBorder="1" applyAlignment="1">
      <alignment horizontal="right" vertical="center" shrinkToFit="1"/>
    </xf>
    <xf numFmtId="198" fontId="19" fillId="0" borderId="0" xfId="0" applyNumberFormat="1" applyFont="1" applyFill="1" applyBorder="1" applyAlignment="1">
      <alignment horizontal="right" vertical="center" shrinkToFit="1"/>
    </xf>
    <xf numFmtId="186" fontId="19" fillId="0" borderId="0" xfId="0" applyNumberFormat="1" applyFont="1" applyFill="1" applyBorder="1" applyAlignment="1">
      <alignment vertical="center"/>
    </xf>
    <xf numFmtId="0" fontId="19" fillId="0" borderId="71" xfId="0" applyFont="1" applyFill="1" applyBorder="1" applyAlignment="1">
      <alignment horizontal="distributed" vertical="center" wrapText="1" shrinkToFit="1"/>
    </xf>
    <xf numFmtId="206" fontId="19" fillId="0" borderId="0" xfId="0" applyNumberFormat="1" applyFont="1" applyFill="1" applyBorder="1" applyAlignment="1">
      <alignment vertical="center" shrinkToFit="1"/>
    </xf>
    <xf numFmtId="207" fontId="19" fillId="0" borderId="0" xfId="0" applyNumberFormat="1" applyFont="1" applyFill="1" applyBorder="1" applyAlignment="1">
      <alignment horizontal="right" vertical="center" shrinkToFit="1"/>
    </xf>
    <xf numFmtId="185" fontId="19" fillId="0" borderId="0" xfId="0" applyNumberFormat="1" applyFont="1" applyFill="1" applyBorder="1" applyAlignment="1">
      <alignment vertical="center" shrinkToFit="1"/>
    </xf>
    <xf numFmtId="205" fontId="19" fillId="0" borderId="0" xfId="0" applyNumberFormat="1" applyFont="1" applyFill="1" applyBorder="1" applyAlignment="1">
      <alignment horizontal="right" vertical="center" shrinkToFit="1"/>
    </xf>
    <xf numFmtId="185" fontId="19" fillId="0" borderId="0" xfId="0" applyNumberFormat="1" applyFont="1" applyFill="1" applyBorder="1" applyAlignment="1">
      <alignment vertical="center"/>
    </xf>
    <xf numFmtId="0" fontId="19" fillId="0" borderId="22" xfId="0" applyFont="1" applyFill="1" applyBorder="1" applyAlignment="1">
      <alignment horizontal="center" vertical="center"/>
    </xf>
    <xf numFmtId="179" fontId="20" fillId="0" borderId="0" xfId="0" applyNumberFormat="1" applyFont="1" applyFill="1" applyBorder="1" applyAlignment="1">
      <alignment horizontal="right" vertical="center"/>
    </xf>
    <xf numFmtId="177" fontId="19" fillId="0" borderId="0" xfId="0" applyNumberFormat="1" applyFont="1" applyFill="1" applyBorder="1" applyAlignment="1">
      <alignment horizontal="right" vertical="center" shrinkToFit="1"/>
    </xf>
    <xf numFmtId="208" fontId="19" fillId="0" borderId="0" xfId="0" applyNumberFormat="1" applyFont="1" applyFill="1" applyBorder="1" applyAlignment="1">
      <alignment vertical="center" shrinkToFit="1"/>
    </xf>
    <xf numFmtId="0" fontId="19" fillId="0" borderId="31" xfId="0" applyFont="1" applyFill="1" applyBorder="1" applyAlignment="1">
      <alignment horizontal="distributed" vertical="center"/>
    </xf>
    <xf numFmtId="182" fontId="19" fillId="0" borderId="69" xfId="0" applyNumberFormat="1" applyFont="1" applyFill="1" applyBorder="1" applyAlignment="1">
      <alignment horizontal="right" vertical="center"/>
    </xf>
    <xf numFmtId="176" fontId="19" fillId="0" borderId="0" xfId="34" applyNumberFormat="1" applyFont="1" applyFill="1" applyBorder="1" applyAlignment="1" applyProtection="1">
      <alignment vertical="center" shrinkToFit="1"/>
    </xf>
    <xf numFmtId="176" fontId="19" fillId="0" borderId="0" xfId="34" applyNumberFormat="1" applyFont="1" applyFill="1" applyBorder="1" applyAlignment="1" applyProtection="1">
      <alignment horizontal="right" vertical="center" shrinkToFit="1"/>
    </xf>
    <xf numFmtId="194" fontId="19" fillId="0" borderId="0" xfId="34" applyNumberFormat="1" applyFont="1" applyFill="1" applyBorder="1" applyAlignment="1" applyProtection="1">
      <alignment vertical="center" shrinkToFit="1"/>
    </xf>
    <xf numFmtId="195" fontId="19" fillId="0" borderId="0" xfId="34" applyNumberFormat="1" applyFont="1" applyFill="1" applyBorder="1" applyAlignment="1" applyProtection="1">
      <alignment vertical="center" shrinkToFit="1"/>
    </xf>
    <xf numFmtId="185" fontId="19" fillId="0" borderId="0" xfId="34" applyNumberFormat="1" applyFont="1" applyFill="1" applyBorder="1" applyAlignment="1" applyProtection="1">
      <alignment vertical="center" shrinkToFit="1"/>
    </xf>
    <xf numFmtId="189" fontId="19" fillId="0" borderId="0" xfId="0" applyNumberFormat="1" applyFont="1" applyFill="1" applyAlignment="1">
      <alignment vertical="center"/>
    </xf>
    <xf numFmtId="185" fontId="19" fillId="0" borderId="74" xfId="0" applyNumberFormat="1" applyFont="1" applyFill="1" applyBorder="1" applyAlignment="1">
      <alignment vertical="center"/>
    </xf>
    <xf numFmtId="185" fontId="19" fillId="0" borderId="81" xfId="0" applyNumberFormat="1" applyFont="1" applyFill="1" applyBorder="1" applyAlignment="1">
      <alignment vertical="center"/>
    </xf>
    <xf numFmtId="185" fontId="19" fillId="0" borderId="18" xfId="0" applyNumberFormat="1" applyFont="1" applyFill="1" applyBorder="1" applyAlignment="1">
      <alignment vertical="center"/>
    </xf>
    <xf numFmtId="185" fontId="19" fillId="0" borderId="69" xfId="0" applyNumberFormat="1" applyFont="1" applyFill="1" applyBorder="1" applyAlignment="1">
      <alignment horizontal="right" vertical="center"/>
    </xf>
    <xf numFmtId="185" fontId="19" fillId="0" borderId="0" xfId="0" applyNumberFormat="1" applyFont="1" applyFill="1" applyBorder="1"/>
    <xf numFmtId="185" fontId="19" fillId="0" borderId="69" xfId="0" applyNumberFormat="1" applyFont="1" applyFill="1" applyBorder="1" applyAlignment="1">
      <alignment vertical="center" shrinkToFit="1"/>
    </xf>
    <xf numFmtId="0" fontId="20" fillId="0" borderId="91" xfId="0" applyFont="1" applyFill="1" applyBorder="1" applyAlignment="1">
      <alignment horizontal="center" vertical="center"/>
    </xf>
    <xf numFmtId="176" fontId="19" fillId="0" borderId="36" xfId="0" applyNumberFormat="1" applyFont="1" applyFill="1" applyBorder="1"/>
    <xf numFmtId="176" fontId="19" fillId="0" borderId="29" xfId="0" applyNumberFormat="1" applyFont="1" applyFill="1" applyBorder="1"/>
    <xf numFmtId="187" fontId="19" fillId="0" borderId="33" xfId="0" applyNumberFormat="1" applyFont="1" applyFill="1" applyBorder="1"/>
    <xf numFmtId="0" fontId="27" fillId="0" borderId="33" xfId="0" applyFont="1" applyFill="1" applyBorder="1" applyAlignment="1">
      <alignment horizontal="right" vertical="center" indent="1"/>
    </xf>
    <xf numFmtId="176" fontId="19" fillId="0" borderId="0" xfId="34" applyNumberFormat="1" applyFont="1" applyFill="1" applyBorder="1" applyAlignment="1" applyProtection="1">
      <alignment vertical="center"/>
    </xf>
    <xf numFmtId="176" fontId="19" fillId="0" borderId="29" xfId="34" applyNumberFormat="1" applyFont="1" applyFill="1" applyBorder="1" applyAlignment="1" applyProtection="1">
      <alignment vertical="center"/>
    </xf>
    <xf numFmtId="197" fontId="19" fillId="0" borderId="84" xfId="0" applyNumberFormat="1" applyFont="1" applyFill="1" applyBorder="1" applyAlignment="1">
      <alignment horizontal="right" vertical="center"/>
    </xf>
    <xf numFmtId="196" fontId="19" fillId="0" borderId="28" xfId="0" applyNumberFormat="1" applyFont="1" applyFill="1" applyBorder="1" applyAlignment="1">
      <alignment vertical="center"/>
    </xf>
    <xf numFmtId="187" fontId="19" fillId="0" borderId="0" xfId="0" applyNumberFormat="1" applyFont="1" applyFill="1" applyBorder="1" applyAlignment="1">
      <alignment vertical="center"/>
    </xf>
    <xf numFmtId="209" fontId="19" fillId="0" borderId="0" xfId="0" applyNumberFormat="1" applyFont="1" applyFill="1" applyBorder="1" applyAlignment="1">
      <alignment horizontal="right" vertical="center"/>
    </xf>
    <xf numFmtId="207" fontId="20" fillId="0" borderId="0" xfId="0" applyNumberFormat="1" applyFont="1" applyFill="1" applyBorder="1" applyAlignment="1">
      <alignment vertical="center"/>
    </xf>
    <xf numFmtId="0" fontId="19" fillId="0" borderId="96" xfId="0" applyFont="1" applyFill="1" applyBorder="1"/>
    <xf numFmtId="0" fontId="19" fillId="0" borderId="97" xfId="0" applyFont="1" applyFill="1" applyBorder="1"/>
    <xf numFmtId="0" fontId="20" fillId="0" borderId="97" xfId="0" applyFont="1" applyFill="1" applyBorder="1" applyAlignment="1">
      <alignment vertical="center"/>
    </xf>
    <xf numFmtId="41" fontId="19" fillId="0" borderId="0" xfId="0" applyNumberFormat="1" applyFont="1" applyFill="1" applyBorder="1" applyAlignment="1">
      <alignment horizontal="right" vertical="center" shrinkToFit="1"/>
    </xf>
    <xf numFmtId="178" fontId="19" fillId="0" borderId="0" xfId="0" applyNumberFormat="1" applyFont="1" applyFill="1" applyAlignment="1">
      <alignment vertical="center"/>
    </xf>
    <xf numFmtId="0" fontId="19" fillId="0" borderId="28" xfId="0" applyFont="1" applyFill="1" applyBorder="1" applyAlignment="1">
      <alignment horizontal="center" vertical="center"/>
    </xf>
    <xf numFmtId="185" fontId="19" fillId="0" borderId="15" xfId="33" applyNumberFormat="1" applyFont="1" applyFill="1" applyBorder="1" applyAlignment="1" applyProtection="1">
      <alignment vertical="center"/>
    </xf>
    <xf numFmtId="185" fontId="19" fillId="0" borderId="0" xfId="33" applyNumberFormat="1" applyFont="1" applyFill="1" applyBorder="1" applyAlignment="1" applyProtection="1">
      <alignment vertical="center"/>
    </xf>
    <xf numFmtId="186" fontId="19" fillId="0" borderId="28" xfId="33" applyNumberFormat="1" applyFont="1" applyFill="1" applyBorder="1" applyAlignment="1" applyProtection="1">
      <alignment vertical="center" shrinkToFit="1"/>
    </xf>
    <xf numFmtId="0" fontId="19" fillId="0" borderId="0" xfId="0" applyFont="1" applyFill="1" applyBorder="1" applyAlignment="1"/>
    <xf numFmtId="186" fontId="19" fillId="0" borderId="28" xfId="33" applyNumberFormat="1" applyFont="1" applyFill="1" applyBorder="1" applyAlignment="1" applyProtection="1">
      <alignment vertical="center"/>
    </xf>
    <xf numFmtId="186" fontId="19" fillId="0" borderId="90" xfId="33" applyNumberFormat="1" applyFont="1" applyFill="1" applyBorder="1" applyAlignment="1" applyProtection="1">
      <alignment vertical="center" shrinkToFit="1"/>
    </xf>
    <xf numFmtId="176" fontId="19" fillId="0" borderId="90" xfId="0" applyNumberFormat="1" applyFont="1" applyFill="1" applyBorder="1" applyAlignment="1">
      <alignment vertical="center"/>
    </xf>
    <xf numFmtId="180" fontId="19" fillId="0" borderId="90" xfId="0" applyNumberFormat="1" applyFont="1" applyFill="1" applyBorder="1" applyAlignment="1">
      <alignment vertical="center"/>
    </xf>
    <xf numFmtId="176" fontId="19" fillId="0" borderId="33" xfId="0" applyNumberFormat="1" applyFont="1" applyFill="1" applyBorder="1" applyAlignment="1">
      <alignment vertical="center"/>
    </xf>
    <xf numFmtId="186" fontId="19" fillId="0" borderId="33" xfId="0" applyNumberFormat="1" applyFont="1" applyFill="1" applyBorder="1" applyAlignment="1">
      <alignment horizontal="right" vertical="center" shrinkToFit="1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distributed" vertical="center"/>
    </xf>
    <xf numFmtId="0" fontId="19" fillId="0" borderId="94" xfId="0" applyFont="1" applyFill="1" applyBorder="1" applyAlignment="1">
      <alignment vertical="center"/>
    </xf>
    <xf numFmtId="0" fontId="19" fillId="0" borderId="95" xfId="0" applyFont="1" applyFill="1" applyBorder="1" applyAlignment="1">
      <alignment vertical="center"/>
    </xf>
    <xf numFmtId="197" fontId="19" fillId="0" borderId="85" xfId="0" applyNumberFormat="1" applyFont="1" applyFill="1" applyBorder="1" applyAlignment="1">
      <alignment horizontal="right" vertical="center"/>
    </xf>
    <xf numFmtId="185" fontId="19" fillId="0" borderId="30" xfId="0" applyNumberFormat="1" applyFont="1" applyFill="1" applyBorder="1" applyAlignment="1">
      <alignment horizontal="right" vertical="center"/>
    </xf>
    <xf numFmtId="185" fontId="19" fillId="0" borderId="28" xfId="0" applyNumberFormat="1" applyFont="1" applyFill="1" applyBorder="1" applyAlignment="1">
      <alignment horizontal="right" vertical="center"/>
    </xf>
    <xf numFmtId="196" fontId="19" fillId="0" borderId="93" xfId="0" applyNumberFormat="1" applyFont="1" applyFill="1" applyBorder="1" applyAlignment="1">
      <alignment vertical="center"/>
    </xf>
    <xf numFmtId="185" fontId="19" fillId="0" borderId="93" xfId="0" applyNumberFormat="1" applyFont="1" applyFill="1" applyBorder="1" applyAlignment="1">
      <alignment vertical="center"/>
    </xf>
    <xf numFmtId="0" fontId="19" fillId="0" borderId="33" xfId="0" applyFont="1" applyFill="1" applyBorder="1" applyAlignment="1">
      <alignment vertical="center"/>
    </xf>
    <xf numFmtId="186" fontId="19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176" fontId="20" fillId="0" borderId="33" xfId="0" applyNumberFormat="1" applyFont="1" applyFill="1" applyBorder="1" applyAlignment="1">
      <alignment horizontal="right" vertical="center" indent="4"/>
    </xf>
    <xf numFmtId="184" fontId="19" fillId="0" borderId="30" xfId="0" applyNumberFormat="1" applyFont="1" applyFill="1" applyBorder="1" applyAlignment="1">
      <alignment horizontal="right" vertical="center"/>
    </xf>
    <xf numFmtId="184" fontId="19" fillId="0" borderId="90" xfId="0" applyNumberFormat="1" applyFont="1" applyFill="1" applyBorder="1" applyAlignment="1">
      <alignment horizontal="right" vertical="center"/>
    </xf>
    <xf numFmtId="184" fontId="19" fillId="0" borderId="69" xfId="0" applyNumberFormat="1" applyFont="1" applyFill="1" applyBorder="1" applyAlignment="1">
      <alignment horizontal="right" vertical="center"/>
    </xf>
    <xf numFmtId="184" fontId="19" fillId="0" borderId="86" xfId="0" applyNumberFormat="1" applyFont="1" applyFill="1" applyBorder="1" applyAlignment="1">
      <alignment horizontal="right" vertical="center"/>
    </xf>
    <xf numFmtId="183" fontId="19" fillId="25" borderId="0" xfId="0" applyNumberFormat="1" applyFont="1" applyFill="1" applyBorder="1" applyAlignment="1">
      <alignment horizontal="right" vertical="center"/>
    </xf>
    <xf numFmtId="180" fontId="19" fillId="25" borderId="0" xfId="0" applyNumberFormat="1" applyFont="1" applyFill="1" applyBorder="1" applyAlignment="1">
      <alignment horizontal="right" vertical="center"/>
    </xf>
    <xf numFmtId="183" fontId="19" fillId="25" borderId="29" xfId="0" applyNumberFormat="1" applyFont="1" applyFill="1" applyBorder="1" applyAlignment="1">
      <alignment horizontal="right" vertical="center"/>
    </xf>
    <xf numFmtId="182" fontId="19" fillId="0" borderId="92" xfId="0" applyNumberFormat="1" applyFont="1" applyFill="1" applyBorder="1" applyAlignment="1">
      <alignment horizontal="center" vertical="center"/>
    </xf>
    <xf numFmtId="185" fontId="19" fillId="0" borderId="90" xfId="0" applyNumberFormat="1" applyFont="1" applyFill="1" applyBorder="1" applyAlignment="1">
      <alignment horizontal="right" vertical="center"/>
    </xf>
    <xf numFmtId="177" fontId="20" fillId="25" borderId="28" xfId="0" applyNumberFormat="1" applyFont="1" applyFill="1" applyBorder="1" applyAlignment="1">
      <alignment vertical="center"/>
    </xf>
    <xf numFmtId="179" fontId="20" fillId="25" borderId="28" xfId="0" applyNumberFormat="1" applyFont="1" applyFill="1" applyBorder="1" applyAlignment="1">
      <alignment vertical="center"/>
    </xf>
    <xf numFmtId="181" fontId="20" fillId="25" borderId="28" xfId="0" applyNumberFormat="1" applyFont="1" applyFill="1" applyBorder="1" applyAlignment="1">
      <alignment vertical="center"/>
    </xf>
    <xf numFmtId="179" fontId="20" fillId="25" borderId="0" xfId="0" applyNumberFormat="1" applyFont="1" applyFill="1" applyBorder="1" applyAlignment="1">
      <alignment horizontal="right" vertical="center"/>
    </xf>
    <xf numFmtId="41" fontId="19" fillId="0" borderId="0" xfId="0" applyNumberFormat="1" applyFont="1" applyFill="1" applyBorder="1" applyAlignment="1">
      <alignment horizontal="right" vertical="center"/>
    </xf>
    <xf numFmtId="182" fontId="19" fillId="0" borderId="28" xfId="0" applyNumberFormat="1" applyFont="1" applyFill="1" applyBorder="1" applyAlignment="1">
      <alignment horizontal="right" vertical="center"/>
    </xf>
    <xf numFmtId="185" fontId="19" fillId="0" borderId="84" xfId="0" applyNumberFormat="1" applyFont="1" applyFill="1" applyBorder="1" applyAlignment="1">
      <alignment horizontal="right" vertical="center"/>
    </xf>
    <xf numFmtId="185" fontId="19" fillId="0" borderId="0" xfId="33" applyNumberFormat="1" applyFont="1" applyFill="1" applyBorder="1" applyAlignment="1" applyProtection="1">
      <alignment horizontal="left" vertical="center"/>
    </xf>
    <xf numFmtId="0" fontId="19" fillId="0" borderId="30" xfId="0" applyFont="1" applyFill="1" applyBorder="1" applyAlignment="1">
      <alignment vertical="center"/>
    </xf>
    <xf numFmtId="188" fontId="27" fillId="0" borderId="29" xfId="0" applyNumberFormat="1" applyFont="1" applyFill="1" applyBorder="1" applyAlignment="1">
      <alignment horizontal="right" vertical="center" indent="1"/>
    </xf>
    <xf numFmtId="182" fontId="19" fillId="0" borderId="28" xfId="0" applyNumberFormat="1" applyFont="1" applyFill="1" applyBorder="1" applyAlignment="1">
      <alignment vertical="center"/>
    </xf>
    <xf numFmtId="183" fontId="19" fillId="0" borderId="0" xfId="0" applyNumberFormat="1" applyFont="1" applyFill="1" applyBorder="1" applyAlignment="1">
      <alignment vertical="top"/>
    </xf>
    <xf numFmtId="183" fontId="19" fillId="0" borderId="0" xfId="0" applyNumberFormat="1" applyFont="1" applyFill="1" applyBorder="1" applyAlignment="1"/>
    <xf numFmtId="176" fontId="19" fillId="0" borderId="30" xfId="0" applyNumberFormat="1" applyFont="1" applyFill="1" applyBorder="1" applyAlignment="1">
      <alignment vertical="center"/>
    </xf>
    <xf numFmtId="180" fontId="19" fillId="0" borderId="0" xfId="34" applyNumberFormat="1" applyFont="1" applyFill="1" applyBorder="1" applyAlignment="1" applyProtection="1">
      <alignment horizontal="right" vertical="center"/>
    </xf>
    <xf numFmtId="180" fontId="19" fillId="0" borderId="0" xfId="34" applyNumberFormat="1" applyFont="1" applyFill="1" applyBorder="1" applyAlignment="1" applyProtection="1">
      <alignment horizontal="right" vertical="center" shrinkToFit="1"/>
    </xf>
    <xf numFmtId="38" fontId="19" fillId="0" borderId="12" xfId="33" applyFont="1" applyFill="1" applyBorder="1" applyAlignment="1">
      <alignment horizontal="right" vertical="center"/>
    </xf>
    <xf numFmtId="38" fontId="19" fillId="0" borderId="15" xfId="33" applyFont="1" applyFill="1" applyBorder="1" applyAlignment="1">
      <alignment horizontal="right" vertical="center"/>
    </xf>
    <xf numFmtId="38" fontId="19" fillId="0" borderId="15" xfId="33" applyFont="1" applyFill="1" applyBorder="1" applyAlignment="1">
      <alignment vertical="center"/>
    </xf>
    <xf numFmtId="38" fontId="19" fillId="0" borderId="99" xfId="33" applyFont="1" applyFill="1" applyBorder="1" applyAlignment="1" applyProtection="1">
      <alignment horizontal="right" vertical="center"/>
    </xf>
    <xf numFmtId="0" fontId="19" fillId="0" borderId="21" xfId="0" applyFont="1" applyFill="1" applyBorder="1" applyAlignment="1">
      <alignment horizontal="justify" vertical="center" indent="1"/>
    </xf>
    <xf numFmtId="185" fontId="19" fillId="0" borderId="12" xfId="0" applyNumberFormat="1" applyFont="1" applyFill="1" applyBorder="1" applyAlignment="1">
      <alignment horizontal="right" vertical="center"/>
    </xf>
    <xf numFmtId="186" fontId="19" fillId="0" borderId="30" xfId="0" applyNumberFormat="1" applyFont="1" applyFill="1" applyBorder="1" applyAlignment="1">
      <alignment horizontal="right" vertical="center"/>
    </xf>
    <xf numFmtId="206" fontId="19" fillId="0" borderId="90" xfId="0" applyNumberFormat="1" applyFont="1" applyFill="1" applyBorder="1" applyAlignment="1">
      <alignment vertical="center"/>
    </xf>
    <xf numFmtId="185" fontId="19" fillId="0" borderId="90" xfId="0" applyNumberFormat="1" applyFont="1" applyFill="1" applyBorder="1" applyAlignment="1">
      <alignment vertical="center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 shrinkToFit="1"/>
    </xf>
    <xf numFmtId="187" fontId="19" fillId="0" borderId="30" xfId="0" applyNumberFormat="1" applyFont="1" applyFill="1" applyBorder="1" applyAlignment="1">
      <alignment horizontal="right" vertical="center" shrinkToFit="1"/>
    </xf>
    <xf numFmtId="0" fontId="19" fillId="0" borderId="90" xfId="0" applyFont="1" applyFill="1" applyBorder="1" applyAlignment="1">
      <alignment vertical="center" shrinkToFit="1"/>
    </xf>
    <xf numFmtId="191" fontId="19" fillId="0" borderId="90" xfId="0" applyNumberFormat="1" applyFont="1" applyFill="1" applyBorder="1" applyAlignment="1">
      <alignment vertical="center" shrinkToFit="1"/>
    </xf>
    <xf numFmtId="0" fontId="19" fillId="0" borderId="30" xfId="0" applyFont="1" applyFill="1" applyBorder="1" applyAlignment="1">
      <alignment horizontal="center" vertical="center"/>
    </xf>
    <xf numFmtId="186" fontId="19" fillId="0" borderId="28" xfId="0" applyNumberFormat="1" applyFont="1" applyFill="1" applyBorder="1" applyAlignment="1">
      <alignment horizontal="right" vertical="center" shrinkToFit="1"/>
    </xf>
    <xf numFmtId="0" fontId="19" fillId="0" borderId="28" xfId="0" applyFont="1" applyFill="1" applyBorder="1"/>
    <xf numFmtId="185" fontId="19" fillId="0" borderId="28" xfId="0" applyNumberFormat="1" applyFont="1" applyFill="1" applyBorder="1" applyAlignment="1">
      <alignment horizontal="right" vertical="center" shrinkToFit="1"/>
    </xf>
    <xf numFmtId="49" fontId="19" fillId="0" borderId="33" xfId="0" applyNumberFormat="1" applyFont="1" applyFill="1" applyBorder="1" applyAlignment="1">
      <alignment vertical="center"/>
    </xf>
    <xf numFmtId="197" fontId="19" fillId="0" borderId="28" xfId="0" applyNumberFormat="1" applyFont="1" applyFill="1" applyBorder="1" applyAlignment="1">
      <alignment horizontal="right" vertical="center" shrinkToFit="1"/>
    </xf>
    <xf numFmtId="186" fontId="19" fillId="0" borderId="86" xfId="0" applyNumberFormat="1" applyFont="1" applyFill="1" applyBorder="1" applyAlignment="1">
      <alignment horizontal="center" vertical="center" shrinkToFit="1"/>
    </xf>
    <xf numFmtId="0" fontId="19" fillId="0" borderId="83" xfId="0" applyFont="1" applyFill="1" applyBorder="1" applyAlignment="1">
      <alignment horizontal="center" vertical="center"/>
    </xf>
    <xf numFmtId="0" fontId="19" fillId="0" borderId="79" xfId="0" applyFont="1" applyFill="1" applyBorder="1" applyAlignment="1">
      <alignment horizontal="center" vertical="center"/>
    </xf>
    <xf numFmtId="41" fontId="19" fillId="0" borderId="0" xfId="0" applyNumberFormat="1" applyFont="1" applyFill="1" applyBorder="1" applyAlignment="1">
      <alignment vertical="center"/>
    </xf>
    <xf numFmtId="210" fontId="19" fillId="0" borderId="0" xfId="0" applyNumberFormat="1" applyFont="1" applyFill="1" applyBorder="1" applyAlignment="1">
      <alignment vertical="center"/>
    </xf>
    <xf numFmtId="41" fontId="19" fillId="0" borderId="0" xfId="0" applyNumberFormat="1" applyFont="1" applyFill="1" applyBorder="1"/>
    <xf numFmtId="197" fontId="19" fillId="0" borderId="0" xfId="0" applyNumberFormat="1" applyFont="1" applyFill="1" applyBorder="1" applyAlignment="1">
      <alignment vertical="center" shrinkToFit="1"/>
    </xf>
    <xf numFmtId="41" fontId="19" fillId="0" borderId="28" xfId="0" applyNumberFormat="1" applyFont="1" applyFill="1" applyBorder="1" applyAlignment="1">
      <alignment vertical="center"/>
    </xf>
    <xf numFmtId="197" fontId="19" fillId="0" borderId="0" xfId="0" applyNumberFormat="1" applyFont="1" applyFill="1" applyBorder="1" applyAlignment="1">
      <alignment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distributed" vertical="center"/>
    </xf>
    <xf numFmtId="0" fontId="19" fillId="0" borderId="71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vertical="center"/>
    </xf>
    <xf numFmtId="0" fontId="19" fillId="0" borderId="29" xfId="0" applyFont="1" applyFill="1" applyBorder="1" applyAlignment="1">
      <alignment vertical="center"/>
    </xf>
    <xf numFmtId="0" fontId="19" fillId="0" borderId="26" xfId="0" applyFont="1" applyFill="1" applyBorder="1" applyAlignment="1">
      <alignment horizontal="center" vertical="center"/>
    </xf>
    <xf numFmtId="182" fontId="19" fillId="0" borderId="11" xfId="0" applyNumberFormat="1" applyFont="1" applyFill="1" applyBorder="1" applyAlignment="1">
      <alignment horizontal="center" vertical="center"/>
    </xf>
    <xf numFmtId="182" fontId="19" fillId="0" borderId="13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left" vertical="center"/>
    </xf>
    <xf numFmtId="176" fontId="19" fillId="0" borderId="0" xfId="0" applyNumberFormat="1" applyFont="1" applyFill="1" applyBorder="1" applyAlignment="1">
      <alignment horizontal="right" vertical="center"/>
    </xf>
    <xf numFmtId="0" fontId="19" fillId="0" borderId="55" xfId="0" applyFont="1" applyFill="1" applyBorder="1" applyAlignment="1">
      <alignment horizontal="center" vertical="center" shrinkToFit="1"/>
    </xf>
    <xf numFmtId="178" fontId="19" fillId="0" borderId="0" xfId="0" applyNumberFormat="1" applyFont="1" applyFill="1" applyBorder="1" applyAlignment="1">
      <alignment vertical="center"/>
    </xf>
    <xf numFmtId="178" fontId="19" fillId="0" borderId="90" xfId="0" applyNumberFormat="1" applyFont="1" applyFill="1" applyBorder="1" applyAlignment="1">
      <alignment vertical="center"/>
    </xf>
    <xf numFmtId="178" fontId="19" fillId="0" borderId="0" xfId="0" applyNumberFormat="1" applyFont="1" applyFill="1" applyBorder="1" applyAlignment="1">
      <alignment vertical="center" shrinkToFit="1"/>
    </xf>
    <xf numFmtId="176" fontId="19" fillId="0" borderId="0" xfId="0" applyNumberFormat="1" applyFont="1" applyFill="1" applyBorder="1" applyAlignment="1">
      <alignment vertical="center"/>
    </xf>
    <xf numFmtId="178" fontId="19" fillId="0" borderId="28" xfId="0" applyNumberFormat="1" applyFont="1" applyFill="1" applyBorder="1" applyAlignment="1">
      <alignment vertical="center"/>
    </xf>
    <xf numFmtId="176" fontId="19" fillId="0" borderId="0" xfId="33" applyNumberFormat="1" applyFont="1" applyFill="1" applyBorder="1" applyAlignment="1" applyProtection="1">
      <alignment vertical="center"/>
    </xf>
    <xf numFmtId="176" fontId="19" fillId="0" borderId="18" xfId="0" applyNumberFormat="1" applyFont="1" applyFill="1" applyBorder="1" applyAlignment="1">
      <alignment vertical="center"/>
    </xf>
    <xf numFmtId="189" fontId="19" fillId="0" borderId="18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178" fontId="19" fillId="0" borderId="18" xfId="0" applyNumberFormat="1" applyFont="1" applyFill="1" applyBorder="1" applyAlignment="1">
      <alignment vertical="center"/>
    </xf>
    <xf numFmtId="189" fontId="19" fillId="0" borderId="0" xfId="0" applyNumberFormat="1" applyFont="1" applyFill="1" applyBorder="1" applyAlignment="1">
      <alignment vertical="center"/>
    </xf>
    <xf numFmtId="176" fontId="19" fillId="0" borderId="29" xfId="0" applyNumberFormat="1" applyFont="1" applyFill="1" applyBorder="1" applyAlignment="1">
      <alignment vertical="center"/>
    </xf>
    <xf numFmtId="178" fontId="19" fillId="0" borderId="29" xfId="0" applyNumberFormat="1" applyFont="1" applyFill="1" applyBorder="1" applyAlignment="1">
      <alignment vertical="center" shrinkToFit="1"/>
    </xf>
    <xf numFmtId="0" fontId="19" fillId="0" borderId="13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distributed" vertical="center"/>
    </xf>
    <xf numFmtId="0" fontId="19" fillId="0" borderId="16" xfId="0" applyFont="1" applyFill="1" applyBorder="1" applyAlignment="1">
      <alignment horizontal="distributed" vertical="center"/>
    </xf>
    <xf numFmtId="0" fontId="19" fillId="0" borderId="12" xfId="0" applyFont="1" applyFill="1" applyBorder="1" applyAlignment="1">
      <alignment horizontal="distributed" vertical="center"/>
    </xf>
    <xf numFmtId="0" fontId="19" fillId="0" borderId="18" xfId="0" applyFont="1" applyFill="1" applyBorder="1" applyAlignment="1">
      <alignment horizontal="distributed" vertical="center"/>
    </xf>
    <xf numFmtId="0" fontId="19" fillId="0" borderId="21" xfId="0" applyFont="1" applyFill="1" applyBorder="1" applyAlignment="1">
      <alignment horizontal="distributed" vertical="center"/>
    </xf>
    <xf numFmtId="0" fontId="19" fillId="0" borderId="32" xfId="0" applyFont="1" applyFill="1" applyBorder="1" applyAlignment="1">
      <alignment horizontal="distributed" vertical="center"/>
    </xf>
    <xf numFmtId="0" fontId="22" fillId="0" borderId="16" xfId="0" applyFont="1" applyFill="1" applyBorder="1" applyAlignment="1">
      <alignment horizontal="distributed" vertical="center"/>
    </xf>
    <xf numFmtId="196" fontId="19" fillId="0" borderId="0" xfId="0" applyNumberFormat="1" applyFont="1" applyFill="1" applyBorder="1" applyAlignment="1">
      <alignment vertical="center"/>
    </xf>
    <xf numFmtId="0" fontId="19" fillId="0" borderId="77" xfId="0" applyFont="1" applyFill="1" applyBorder="1" applyAlignment="1">
      <alignment horizontal="center" vertical="center"/>
    </xf>
    <xf numFmtId="177" fontId="20" fillId="0" borderId="28" xfId="0" applyNumberFormat="1" applyFont="1" applyFill="1" applyBorder="1" applyAlignment="1">
      <alignment vertical="center"/>
    </xf>
    <xf numFmtId="179" fontId="20" fillId="0" borderId="28" xfId="0" applyNumberFormat="1" applyFont="1" applyFill="1" applyBorder="1" applyAlignment="1">
      <alignment vertical="center"/>
    </xf>
    <xf numFmtId="181" fontId="20" fillId="0" borderId="28" xfId="0" applyNumberFormat="1" applyFont="1" applyFill="1" applyBorder="1" applyAlignment="1">
      <alignment vertical="center"/>
    </xf>
    <xf numFmtId="177" fontId="20" fillId="0" borderId="93" xfId="0" applyNumberFormat="1" applyFont="1" applyFill="1" applyBorder="1" applyAlignment="1">
      <alignment vertical="center"/>
    </xf>
    <xf numFmtId="179" fontId="20" fillId="0" borderId="93" xfId="0" applyNumberFormat="1" applyFont="1" applyFill="1" applyBorder="1" applyAlignment="1">
      <alignment horizontal="right" vertical="center"/>
    </xf>
    <xf numFmtId="179" fontId="20" fillId="0" borderId="93" xfId="0" applyNumberFormat="1" applyFont="1" applyFill="1" applyBorder="1" applyAlignment="1">
      <alignment vertical="center"/>
    </xf>
    <xf numFmtId="0" fontId="19" fillId="0" borderId="16" xfId="0" applyFont="1" applyBorder="1" applyAlignment="1">
      <alignment horizontal="distributed" vertical="center"/>
    </xf>
    <xf numFmtId="176" fontId="19" fillId="0" borderId="41" xfId="33" applyNumberFormat="1" applyFont="1" applyFill="1" applyBorder="1" applyAlignment="1" applyProtection="1">
      <alignment vertical="center"/>
    </xf>
    <xf numFmtId="189" fontId="19" fillId="0" borderId="30" xfId="0" applyNumberFormat="1" applyFont="1" applyFill="1" applyBorder="1" applyAlignment="1">
      <alignment vertical="center"/>
    </xf>
    <xf numFmtId="189" fontId="19" fillId="0" borderId="90" xfId="0" applyNumberFormat="1" applyFont="1" applyFill="1" applyBorder="1" applyAlignment="1">
      <alignment vertical="center"/>
    </xf>
    <xf numFmtId="194" fontId="19" fillId="0" borderId="90" xfId="0" applyNumberFormat="1" applyFont="1" applyFill="1" applyBorder="1" applyAlignment="1">
      <alignment vertical="center"/>
    </xf>
    <xf numFmtId="209" fontId="19" fillId="0" borderId="90" xfId="0" applyNumberFormat="1" applyFont="1" applyFill="1" applyBorder="1" applyAlignment="1">
      <alignment vertical="center"/>
    </xf>
    <xf numFmtId="189" fontId="19" fillId="0" borderId="33" xfId="0" applyNumberFormat="1" applyFont="1" applyFill="1" applyBorder="1" applyAlignment="1">
      <alignment vertical="center"/>
    </xf>
    <xf numFmtId="185" fontId="19" fillId="0" borderId="0" xfId="34" applyNumberFormat="1" applyFont="1" applyFill="1" applyBorder="1" applyAlignment="1" applyProtection="1">
      <alignment vertical="center"/>
    </xf>
    <xf numFmtId="178" fontId="19" fillId="0" borderId="90" xfId="0" applyNumberFormat="1" applyFont="1" applyFill="1" applyBorder="1" applyAlignment="1">
      <alignment vertical="center" shrinkToFit="1"/>
    </xf>
    <xf numFmtId="185" fontId="19" fillId="0" borderId="86" xfId="0" applyNumberFormat="1" applyFont="1" applyFill="1" applyBorder="1" applyAlignment="1">
      <alignment horizontal="right" vertical="center"/>
    </xf>
    <xf numFmtId="185" fontId="19" fillId="0" borderId="33" xfId="0" applyNumberFormat="1" applyFont="1" applyFill="1" applyBorder="1" applyAlignment="1">
      <alignment horizontal="right" vertical="center"/>
    </xf>
    <xf numFmtId="0" fontId="28" fillId="0" borderId="0" xfId="0" applyFont="1"/>
    <xf numFmtId="204" fontId="28" fillId="0" borderId="0" xfId="44" applyNumberFormat="1" applyFont="1" applyAlignment="1">
      <alignment horizontal="left"/>
    </xf>
    <xf numFmtId="204" fontId="28" fillId="0" borderId="0" xfId="0" applyNumberFormat="1" applyFont="1" applyAlignment="1">
      <alignment shrinkToFit="1"/>
    </xf>
    <xf numFmtId="0" fontId="28" fillId="0" borderId="0" xfId="0" applyFont="1" applyAlignment="1">
      <alignment shrinkToFit="1"/>
    </xf>
    <xf numFmtId="0" fontId="28" fillId="0" borderId="0" xfId="0" applyFont="1" applyBorder="1"/>
    <xf numFmtId="187" fontId="28" fillId="0" borderId="0" xfId="0" applyNumberFormat="1" applyFont="1" applyBorder="1"/>
    <xf numFmtId="183" fontId="29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center"/>
    </xf>
    <xf numFmtId="185" fontId="30" fillId="0" borderId="0" xfId="0" applyNumberFormat="1" applyFont="1"/>
    <xf numFmtId="183" fontId="29" fillId="0" borderId="0" xfId="0" applyNumberFormat="1" applyFont="1" applyAlignment="1"/>
    <xf numFmtId="183" fontId="28" fillId="0" borderId="0" xfId="0" applyNumberFormat="1" applyFont="1" applyBorder="1" applyAlignment="1">
      <alignment vertical="center"/>
    </xf>
    <xf numFmtId="0" fontId="28" fillId="0" borderId="0" xfId="0" applyFont="1" applyAlignment="1"/>
    <xf numFmtId="0" fontId="19" fillId="0" borderId="77" xfId="0" applyFont="1" applyFill="1" applyBorder="1" applyAlignment="1">
      <alignment horizontal="center" vertical="center"/>
    </xf>
    <xf numFmtId="0" fontId="27" fillId="0" borderId="0" xfId="0" applyFont="1"/>
    <xf numFmtId="49" fontId="27" fillId="0" borderId="0" xfId="0" applyNumberFormat="1" applyFont="1"/>
    <xf numFmtId="0" fontId="27" fillId="0" borderId="98" xfId="0" applyFont="1" applyBorder="1"/>
    <xf numFmtId="0" fontId="31" fillId="0" borderId="98" xfId="0" applyFont="1" applyBorder="1" applyAlignment="1">
      <alignment vertical="center"/>
    </xf>
    <xf numFmtId="0" fontId="27" fillId="0" borderId="98" xfId="0" applyFont="1" applyBorder="1" applyAlignment="1">
      <alignment vertical="center"/>
    </xf>
    <xf numFmtId="0" fontId="27" fillId="0" borderId="98" xfId="0" applyFont="1" applyBorder="1" applyAlignment="1">
      <alignment vertical="center" wrapText="1"/>
    </xf>
    <xf numFmtId="0" fontId="27" fillId="0" borderId="0" xfId="0" applyFont="1" applyBorder="1"/>
    <xf numFmtId="0" fontId="31" fillId="0" borderId="0" xfId="0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left" vertical="center"/>
    </xf>
    <xf numFmtId="0" fontId="32" fillId="0" borderId="98" xfId="0" applyFont="1" applyBorder="1" applyAlignment="1">
      <alignment horizontal="center" vertical="center"/>
    </xf>
    <xf numFmtId="0" fontId="27" fillId="6" borderId="98" xfId="0" applyFont="1" applyFill="1" applyBorder="1"/>
    <xf numFmtId="0" fontId="31" fillId="21" borderId="98" xfId="0" applyFont="1" applyFill="1" applyBorder="1"/>
    <xf numFmtId="0" fontId="27" fillId="0" borderId="9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98" xfId="0" applyFont="1" applyBorder="1" applyAlignment="1">
      <alignment shrinkToFit="1"/>
    </xf>
    <xf numFmtId="0" fontId="27" fillId="0" borderId="98" xfId="0" applyFont="1" applyBorder="1" applyAlignment="1">
      <alignment horizontal="center" vertical="center" shrinkToFit="1"/>
    </xf>
    <xf numFmtId="0" fontId="27" fillId="0" borderId="98" xfId="0" applyNumberFormat="1" applyFont="1" applyBorder="1" applyAlignment="1">
      <alignment horizontal="left" vertical="center" shrinkToFit="1"/>
    </xf>
    <xf numFmtId="0" fontId="27" fillId="0" borderId="98" xfId="0" applyFont="1" applyBorder="1" applyAlignment="1">
      <alignment horizontal="center" vertical="center" wrapText="1" shrinkToFit="1"/>
    </xf>
    <xf numFmtId="0" fontId="27" fillId="0" borderId="98" xfId="0" applyFont="1" applyBorder="1" applyAlignment="1">
      <alignment vertical="center" shrinkToFit="1"/>
    </xf>
    <xf numFmtId="0" fontId="27" fillId="0" borderId="0" xfId="0" applyFont="1" applyAlignment="1">
      <alignment vertical="center"/>
    </xf>
    <xf numFmtId="49" fontId="27" fillId="0" borderId="98" xfId="0" applyNumberFormat="1" applyFont="1" applyBorder="1"/>
    <xf numFmtId="202" fontId="27" fillId="0" borderId="0" xfId="0" applyNumberFormat="1" applyFont="1" applyAlignment="1">
      <alignment horizontal="left"/>
    </xf>
    <xf numFmtId="0" fontId="33" fillId="0" borderId="98" xfId="0" applyFont="1" applyBorder="1" applyAlignment="1">
      <alignment vertical="center"/>
    </xf>
    <xf numFmtId="183" fontId="27" fillId="0" borderId="0" xfId="0" applyNumberFormat="1" applyFont="1" applyBorder="1" applyAlignment="1">
      <alignment vertical="center"/>
    </xf>
    <xf numFmtId="189" fontId="27" fillId="0" borderId="98" xfId="0" applyNumberFormat="1" applyFont="1" applyBorder="1" applyAlignment="1">
      <alignment horizontal="right"/>
    </xf>
    <xf numFmtId="189" fontId="32" fillId="0" borderId="98" xfId="0" applyNumberFormat="1" applyFont="1" applyBorder="1" applyAlignment="1">
      <alignment horizontal="left" vertical="center"/>
    </xf>
    <xf numFmtId="199" fontId="34" fillId="0" borderId="98" xfId="0" applyNumberFormat="1" applyFont="1" applyFill="1" applyBorder="1"/>
    <xf numFmtId="199" fontId="34" fillId="0" borderId="98" xfId="0" applyNumberFormat="1" applyFont="1" applyBorder="1"/>
    <xf numFmtId="189" fontId="34" fillId="0" borderId="98" xfId="0" applyNumberFormat="1" applyFont="1" applyBorder="1"/>
    <xf numFmtId="189" fontId="34" fillId="0" borderId="0" xfId="33" applyNumberFormat="1" applyFont="1" applyFill="1" applyBorder="1" applyAlignment="1" applyProtection="1">
      <alignment horizontal="right" shrinkToFit="1"/>
    </xf>
    <xf numFmtId="189" fontId="35" fillId="0" borderId="0" xfId="0" applyNumberFormat="1" applyFont="1" applyBorder="1" applyAlignment="1">
      <alignment horizontal="right" vertical="center" shrinkToFit="1"/>
    </xf>
    <xf numFmtId="38" fontId="34" fillId="0" borderId="0" xfId="0" applyNumberFormat="1" applyFont="1"/>
    <xf numFmtId="0" fontId="34" fillId="0" borderId="0" xfId="0" applyFont="1"/>
    <xf numFmtId="203" fontId="34" fillId="0" borderId="98" xfId="0" applyNumberFormat="1" applyFont="1" applyBorder="1" applyAlignment="1">
      <alignment horizontal="right"/>
    </xf>
    <xf numFmtId="187" fontId="34" fillId="0" borderId="98" xfId="0" applyNumberFormat="1" applyFont="1" applyBorder="1"/>
    <xf numFmtId="200" fontId="31" fillId="0" borderId="0" xfId="33" applyNumberFormat="1" applyFont="1" applyFill="1" applyBorder="1" applyAlignment="1" applyProtection="1">
      <alignment horizontal="right" vertical="center"/>
    </xf>
    <xf numFmtId="185" fontId="31" fillId="0" borderId="0" xfId="0" applyNumberFormat="1" applyFont="1" applyBorder="1" applyAlignment="1">
      <alignment horizontal="right" vertical="center"/>
    </xf>
    <xf numFmtId="185" fontId="27" fillId="0" borderId="0" xfId="0" applyNumberFormat="1" applyFont="1" applyBorder="1" applyAlignment="1">
      <alignment horizontal="right" vertical="center"/>
    </xf>
    <xf numFmtId="195" fontId="27" fillId="0" borderId="0" xfId="0" applyNumberFormat="1" applyFont="1" applyBorder="1" applyAlignment="1">
      <alignment horizontal="right" vertical="center"/>
    </xf>
    <xf numFmtId="195" fontId="31" fillId="0" borderId="0" xfId="33" applyNumberFormat="1" applyFont="1" applyFill="1" applyBorder="1" applyAlignment="1" applyProtection="1">
      <alignment horizontal="right" vertical="center"/>
    </xf>
    <xf numFmtId="185" fontId="31" fillId="0" borderId="0" xfId="33" applyNumberFormat="1" applyFont="1" applyFill="1" applyBorder="1" applyAlignment="1" applyProtection="1">
      <alignment horizontal="right" vertical="center"/>
    </xf>
    <xf numFmtId="195" fontId="36" fillId="0" borderId="98" xfId="33" applyNumberFormat="1" applyFont="1" applyFill="1" applyBorder="1" applyAlignment="1" applyProtection="1">
      <alignment horizontal="right" vertical="center"/>
    </xf>
    <xf numFmtId="204" fontId="36" fillId="0" borderId="98" xfId="44" applyNumberFormat="1" applyFont="1" applyFill="1" applyBorder="1" applyAlignment="1" applyProtection="1">
      <alignment horizontal="left" vertical="center"/>
    </xf>
    <xf numFmtId="195" fontId="27" fillId="0" borderId="0" xfId="33" applyNumberFormat="1" applyFont="1" applyFill="1" applyBorder="1" applyAlignment="1" applyProtection="1">
      <alignment horizontal="right" vertical="center"/>
    </xf>
    <xf numFmtId="195" fontId="27" fillId="0" borderId="98" xfId="33" applyNumberFormat="1" applyFont="1" applyFill="1" applyBorder="1" applyAlignment="1" applyProtection="1">
      <alignment horizontal="right" vertical="center"/>
    </xf>
    <xf numFmtId="204" fontId="31" fillId="0" borderId="98" xfId="44" applyNumberFormat="1" applyFont="1" applyBorder="1" applyAlignment="1">
      <alignment horizontal="left" vertical="center"/>
    </xf>
    <xf numFmtId="203" fontId="27" fillId="0" borderId="98" xfId="0" applyNumberFormat="1" applyFont="1" applyBorder="1" applyAlignment="1">
      <alignment horizontal="center"/>
    </xf>
    <xf numFmtId="191" fontId="27" fillId="0" borderId="98" xfId="0" applyNumberFormat="1" applyFont="1" applyBorder="1" applyAlignment="1">
      <alignment horizontal="right" vertical="center"/>
    </xf>
    <xf numFmtId="188" fontId="27" fillId="0" borderId="0" xfId="0" applyNumberFormat="1" applyFont="1" applyBorder="1" applyAlignment="1">
      <alignment horizontal="right" vertical="center"/>
    </xf>
    <xf numFmtId="183" fontId="31" fillId="0" borderId="0" xfId="0" applyNumberFormat="1" applyFont="1" applyBorder="1" applyAlignment="1">
      <alignment vertical="center"/>
    </xf>
    <xf numFmtId="185" fontId="37" fillId="0" borderId="0" xfId="0" applyNumberFormat="1" applyFont="1" applyBorder="1" applyAlignment="1">
      <alignment vertical="center"/>
    </xf>
    <xf numFmtId="185" fontId="27" fillId="0" borderId="0" xfId="0" applyNumberFormat="1" applyFont="1"/>
    <xf numFmtId="185" fontId="38" fillId="0" borderId="98" xfId="0" applyNumberFormat="1" applyFont="1" applyBorder="1"/>
    <xf numFmtId="185" fontId="37" fillId="0" borderId="0" xfId="0" applyNumberFormat="1" applyFont="1" applyBorder="1" applyAlignment="1">
      <alignment vertical="center" shrinkToFit="1"/>
    </xf>
    <xf numFmtId="187" fontId="27" fillId="0" borderId="98" xfId="0" applyNumberFormat="1" applyFont="1" applyBorder="1"/>
    <xf numFmtId="196" fontId="27" fillId="0" borderId="98" xfId="0" applyNumberFormat="1" applyFont="1" applyBorder="1" applyAlignment="1">
      <alignment horizontal="right"/>
    </xf>
    <xf numFmtId="185" fontId="39" fillId="6" borderId="98" xfId="0" applyNumberFormat="1" applyFont="1" applyFill="1" applyBorder="1" applyAlignment="1">
      <alignment vertical="center" shrinkToFit="1"/>
    </xf>
    <xf numFmtId="38" fontId="27" fillId="0" borderId="0" xfId="33" applyFont="1" applyFill="1" applyBorder="1" applyAlignment="1" applyProtection="1">
      <alignment shrinkToFit="1"/>
    </xf>
    <xf numFmtId="185" fontId="39" fillId="21" borderId="98" xfId="0" applyNumberFormat="1" applyFont="1" applyFill="1" applyBorder="1" applyAlignment="1">
      <alignment vertical="center" shrinkToFit="1"/>
    </xf>
    <xf numFmtId="185" fontId="36" fillId="0" borderId="98" xfId="0" applyNumberFormat="1" applyFont="1" applyBorder="1"/>
    <xf numFmtId="185" fontId="27" fillId="0" borderId="0" xfId="0" applyNumberFormat="1" applyFont="1" applyBorder="1" applyAlignment="1">
      <alignment vertical="center" shrinkToFit="1"/>
    </xf>
    <xf numFmtId="3" fontId="27" fillId="0" borderId="0" xfId="0" applyNumberFormat="1" applyFont="1"/>
    <xf numFmtId="185" fontId="38" fillId="0" borderId="98" xfId="0" applyNumberFormat="1" applyFont="1" applyBorder="1" applyAlignment="1">
      <alignment vertical="center"/>
    </xf>
    <xf numFmtId="185" fontId="27" fillId="0" borderId="98" xfId="0" applyNumberFormat="1" applyFont="1" applyBorder="1" applyAlignment="1">
      <alignment shrinkToFit="1"/>
    </xf>
    <xf numFmtId="176" fontId="40" fillId="0" borderId="98" xfId="0" applyNumberFormat="1" applyFont="1" applyFill="1" applyBorder="1" applyAlignment="1">
      <alignment horizontal="right" vertical="center"/>
    </xf>
    <xf numFmtId="9" fontId="27" fillId="0" borderId="98" xfId="44" applyFont="1" applyBorder="1" applyAlignment="1">
      <alignment horizontal="left"/>
    </xf>
    <xf numFmtId="204" fontId="27" fillId="0" borderId="98" xfId="44" applyNumberFormat="1" applyFont="1" applyBorder="1" applyAlignment="1">
      <alignment horizontal="left"/>
    </xf>
    <xf numFmtId="0" fontId="33" fillId="0" borderId="0" xfId="0" applyFont="1"/>
    <xf numFmtId="9" fontId="27" fillId="0" borderId="0" xfId="0" applyNumberFormat="1" applyFont="1" applyBorder="1" applyAlignment="1">
      <alignment shrinkToFit="1"/>
    </xf>
    <xf numFmtId="0" fontId="34" fillId="0" borderId="98" xfId="0" applyFont="1" applyBorder="1"/>
    <xf numFmtId="176" fontId="36" fillId="0" borderId="98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center"/>
    </xf>
    <xf numFmtId="0" fontId="27" fillId="0" borderId="98" xfId="0" applyNumberFormat="1" applyFont="1" applyBorder="1"/>
    <xf numFmtId="183" fontId="27" fillId="0" borderId="98" xfId="0" applyNumberFormat="1" applyFont="1" applyBorder="1" applyAlignment="1">
      <alignment vertical="center"/>
    </xf>
    <xf numFmtId="0" fontId="27" fillId="0" borderId="0" xfId="0" applyFont="1" applyFill="1" applyBorder="1"/>
    <xf numFmtId="176" fontId="27" fillId="0" borderId="98" xfId="0" applyNumberFormat="1" applyFont="1" applyFill="1" applyBorder="1" applyAlignment="1">
      <alignment horizontal="right" vertical="center"/>
    </xf>
    <xf numFmtId="204" fontId="31" fillId="0" borderId="0" xfId="0" applyNumberFormat="1" applyFont="1" applyBorder="1" applyAlignment="1">
      <alignment horizontal="left"/>
    </xf>
    <xf numFmtId="183" fontId="31" fillId="0" borderId="0" xfId="0" applyNumberFormat="1" applyFont="1" applyBorder="1" applyAlignment="1"/>
    <xf numFmtId="176" fontId="27" fillId="0" borderId="98" xfId="33" applyNumberFormat="1" applyFont="1" applyFill="1" applyBorder="1" applyAlignment="1" applyProtection="1">
      <alignment horizontal="right" vertical="center"/>
    </xf>
    <xf numFmtId="204" fontId="27" fillId="0" borderId="0" xfId="0" applyNumberFormat="1" applyFont="1" applyBorder="1" applyAlignment="1">
      <alignment horizontal="left"/>
    </xf>
    <xf numFmtId="183" fontId="40" fillId="0" borderId="98" xfId="0" applyNumberFormat="1" applyFont="1" applyBorder="1"/>
    <xf numFmtId="191" fontId="27" fillId="0" borderId="0" xfId="0" applyNumberFormat="1" applyFont="1" applyBorder="1" applyAlignment="1">
      <alignment vertical="center"/>
    </xf>
    <xf numFmtId="176" fontId="27" fillId="0" borderId="0" xfId="0" applyNumberFormat="1" applyFont="1" applyBorder="1" applyAlignment="1">
      <alignment vertical="top"/>
    </xf>
    <xf numFmtId="189" fontId="27" fillId="0" borderId="98" xfId="0" applyNumberFormat="1" applyFont="1" applyBorder="1" applyAlignment="1">
      <alignment vertical="center" shrinkToFit="1"/>
    </xf>
    <xf numFmtId="189" fontId="34" fillId="0" borderId="98" xfId="0" applyNumberFormat="1" applyFont="1" applyBorder="1" applyAlignment="1">
      <alignment horizontal="right"/>
    </xf>
    <xf numFmtId="3" fontId="41" fillId="0" borderId="98" xfId="0" applyNumberFormat="1" applyFont="1" applyBorder="1" applyAlignment="1">
      <alignment vertical="center"/>
    </xf>
    <xf numFmtId="0" fontId="27" fillId="24" borderId="0" xfId="0" applyFont="1" applyFill="1"/>
    <xf numFmtId="189" fontId="34" fillId="0" borderId="0" xfId="0" applyNumberFormat="1" applyFont="1" applyBorder="1" applyAlignment="1">
      <alignment horizontal="right" vertical="center" shrinkToFit="1"/>
    </xf>
    <xf numFmtId="189" fontId="35" fillId="0" borderId="0" xfId="0" applyNumberFormat="1" applyFont="1" applyFill="1" applyBorder="1" applyAlignment="1">
      <alignment horizontal="right" vertical="center" shrinkToFit="1"/>
    </xf>
    <xf numFmtId="186" fontId="31" fillId="0" borderId="0" xfId="0" applyNumberFormat="1" applyFont="1" applyBorder="1" applyAlignment="1">
      <alignment horizontal="right" vertical="center"/>
    </xf>
    <xf numFmtId="186" fontId="27" fillId="0" borderId="0" xfId="0" applyNumberFormat="1" applyFont="1" applyBorder="1" applyAlignment="1">
      <alignment horizontal="right" vertical="center"/>
    </xf>
    <xf numFmtId="201" fontId="27" fillId="0" borderId="0" xfId="0" applyNumberFormat="1" applyFont="1" applyBorder="1" applyAlignment="1">
      <alignment horizontal="right" vertical="center"/>
    </xf>
    <xf numFmtId="0" fontId="27" fillId="0" borderId="98" xfId="0" applyFont="1" applyBorder="1" applyAlignment="1">
      <alignment horizontal="center"/>
    </xf>
    <xf numFmtId="0" fontId="27" fillId="0" borderId="0" xfId="0" applyNumberFormat="1" applyFont="1" applyAlignment="1">
      <alignment horizontal="left" vertical="center" shrinkToFit="1"/>
    </xf>
    <xf numFmtId="0" fontId="34" fillId="0" borderId="0" xfId="0" applyNumberFormat="1" applyFont="1" applyAlignment="1">
      <alignment horizontal="right" vertical="center"/>
    </xf>
    <xf numFmtId="185" fontId="38" fillId="0" borderId="0" xfId="0" applyNumberFormat="1" applyFont="1"/>
    <xf numFmtId="0" fontId="42" fillId="0" borderId="0" xfId="0" applyNumberFormat="1" applyFont="1" applyAlignment="1">
      <alignment horizontal="right" vertical="center"/>
    </xf>
    <xf numFmtId="0" fontId="34" fillId="0" borderId="0" xfId="0" applyNumberFormat="1" applyFont="1" applyBorder="1" applyAlignment="1">
      <alignment horizontal="right" vertical="center"/>
    </xf>
    <xf numFmtId="183" fontId="31" fillId="0" borderId="0" xfId="0" applyNumberFormat="1" applyFont="1" applyAlignment="1"/>
    <xf numFmtId="0" fontId="27" fillId="0" borderId="0" xfId="0" applyFont="1" applyBorder="1" applyAlignment="1">
      <alignment vertical="center"/>
    </xf>
    <xf numFmtId="176" fontId="31" fillId="0" borderId="0" xfId="33" applyNumberFormat="1" applyFont="1" applyFill="1" applyBorder="1" applyAlignment="1" applyProtection="1">
      <alignment horizontal="right" vertical="center"/>
    </xf>
    <xf numFmtId="188" fontId="27" fillId="0" borderId="0" xfId="0" applyNumberFormat="1" applyFont="1" applyBorder="1" applyAlignment="1">
      <alignment vertical="center"/>
    </xf>
    <xf numFmtId="0" fontId="27" fillId="0" borderId="0" xfId="0" applyFont="1" applyAlignment="1"/>
    <xf numFmtId="0" fontId="20" fillId="0" borderId="0" xfId="0" applyFont="1" applyFill="1" applyBorder="1" applyAlignment="1">
      <alignment horizontal="left" vertical="center"/>
    </xf>
    <xf numFmtId="0" fontId="20" fillId="0" borderId="42" xfId="0" applyFont="1" applyFill="1" applyBorder="1" applyAlignment="1">
      <alignment horizontal="distributed" vertical="center"/>
    </xf>
    <xf numFmtId="0" fontId="20" fillId="0" borderId="43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176" fontId="19" fillId="0" borderId="10" xfId="0" applyNumberFormat="1" applyFont="1" applyFill="1" applyBorder="1" applyAlignment="1">
      <alignment horizontal="center" vertical="center"/>
    </xf>
    <xf numFmtId="182" fontId="19" fillId="0" borderId="37" xfId="0" applyNumberFormat="1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distributed" vertical="center" shrinkToFit="1"/>
    </xf>
    <xf numFmtId="0" fontId="19" fillId="0" borderId="43" xfId="0" applyFont="1" applyFill="1" applyBorder="1" applyAlignment="1">
      <alignment horizontal="distributed" vertical="center" shrinkToFit="1"/>
    </xf>
    <xf numFmtId="0" fontId="19" fillId="0" borderId="54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182" fontId="19" fillId="0" borderId="10" xfId="0" applyNumberFormat="1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distributed" vertical="center"/>
    </xf>
    <xf numFmtId="0" fontId="19" fillId="0" borderId="43" xfId="0" applyFont="1" applyFill="1" applyBorder="1" applyAlignment="1">
      <alignment horizontal="distributed" vertical="center"/>
    </xf>
    <xf numFmtId="182" fontId="19" fillId="0" borderId="46" xfId="0" applyNumberFormat="1" applyFont="1" applyFill="1" applyBorder="1" applyAlignment="1">
      <alignment horizontal="center" vertical="center"/>
    </xf>
    <xf numFmtId="176" fontId="19" fillId="0" borderId="23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29" xfId="0" applyFont="1" applyFill="1" applyBorder="1" applyAlignment="1">
      <alignment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176" fontId="19" fillId="0" borderId="11" xfId="0" applyNumberFormat="1" applyFont="1" applyFill="1" applyBorder="1" applyAlignment="1">
      <alignment horizontal="center" vertical="center"/>
    </xf>
    <xf numFmtId="176" fontId="19" fillId="0" borderId="13" xfId="0" applyNumberFormat="1" applyFont="1" applyFill="1" applyBorder="1" applyAlignment="1">
      <alignment horizontal="center" vertical="center"/>
    </xf>
    <xf numFmtId="182" fontId="19" fillId="0" borderId="11" xfId="0" applyNumberFormat="1" applyFont="1" applyFill="1" applyBorder="1" applyAlignment="1">
      <alignment horizontal="center" vertical="center"/>
    </xf>
    <xf numFmtId="182" fontId="19" fillId="0" borderId="1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27" xfId="0" applyFont="1" applyFill="1" applyBorder="1" applyAlignment="1">
      <alignment horizontal="distributed" vertical="center"/>
    </xf>
    <xf numFmtId="0" fontId="19" fillId="0" borderId="71" xfId="0" applyFont="1" applyFill="1" applyBorder="1" applyAlignment="1">
      <alignment horizontal="distributed" vertical="center"/>
    </xf>
    <xf numFmtId="0" fontId="19" fillId="0" borderId="73" xfId="0" applyFont="1" applyFill="1" applyBorder="1" applyAlignment="1">
      <alignment horizontal="left" vertical="center"/>
    </xf>
    <xf numFmtId="182" fontId="19" fillId="0" borderId="20" xfId="0" applyNumberFormat="1" applyFont="1" applyFill="1" applyBorder="1" applyAlignment="1">
      <alignment horizontal="center" vertical="center"/>
    </xf>
    <xf numFmtId="182" fontId="19" fillId="0" borderId="87" xfId="0" applyNumberFormat="1" applyFont="1" applyFill="1" applyBorder="1" applyAlignment="1">
      <alignment horizontal="center" vertical="center"/>
    </xf>
    <xf numFmtId="182" fontId="19" fillId="0" borderId="88" xfId="0" applyNumberFormat="1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178" fontId="19" fillId="0" borderId="0" xfId="0" applyNumberFormat="1" applyFont="1" applyFill="1" applyBorder="1" applyAlignment="1">
      <alignment vertical="center"/>
    </xf>
    <xf numFmtId="178" fontId="19" fillId="0" borderId="16" xfId="0" applyNumberFormat="1" applyFont="1" applyFill="1" applyBorder="1" applyAlignment="1">
      <alignment vertical="center"/>
    </xf>
    <xf numFmtId="178" fontId="19" fillId="0" borderId="90" xfId="0" applyNumberFormat="1" applyFont="1" applyFill="1" applyBorder="1" applyAlignment="1">
      <alignment vertical="center"/>
    </xf>
    <xf numFmtId="176" fontId="19" fillId="0" borderId="16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176" fontId="19" fillId="0" borderId="28" xfId="0" applyNumberFormat="1" applyFont="1" applyFill="1" applyBorder="1" applyAlignment="1">
      <alignment horizontal="right" vertical="center"/>
    </xf>
    <xf numFmtId="186" fontId="19" fillId="0" borderId="28" xfId="33" applyNumberFormat="1" applyFont="1" applyFill="1" applyBorder="1" applyAlignment="1" applyProtection="1">
      <alignment horizontal="center" vertical="center" shrinkToFit="1"/>
    </xf>
    <xf numFmtId="0" fontId="19" fillId="0" borderId="0" xfId="0" applyFont="1" applyFill="1" applyBorder="1" applyAlignment="1">
      <alignment horizontal="distributed" vertical="center"/>
    </xf>
    <xf numFmtId="0" fontId="19" fillId="0" borderId="47" xfId="0" applyFont="1" applyFill="1" applyBorder="1" applyAlignment="1">
      <alignment horizontal="center" vertical="center" shrinkToFit="1"/>
    </xf>
    <xf numFmtId="0" fontId="19" fillId="0" borderId="48" xfId="0" applyFont="1" applyFill="1" applyBorder="1" applyAlignment="1">
      <alignment horizontal="center" vertical="center" shrinkToFit="1"/>
    </xf>
    <xf numFmtId="185" fontId="19" fillId="0" borderId="0" xfId="33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55" xfId="0" applyFont="1" applyFill="1" applyBorder="1" applyAlignment="1">
      <alignment horizontal="center" vertical="center" shrinkToFit="1"/>
    </xf>
    <xf numFmtId="185" fontId="19" fillId="0" borderId="0" xfId="33" applyNumberFormat="1" applyFont="1" applyFill="1" applyBorder="1" applyAlignment="1" applyProtection="1">
      <alignment horizontal="center" vertical="center"/>
    </xf>
    <xf numFmtId="185" fontId="19" fillId="0" borderId="15" xfId="33" applyNumberFormat="1" applyFont="1" applyFill="1" applyBorder="1" applyAlignment="1" applyProtection="1">
      <alignment horizontal="right" vertical="center"/>
    </xf>
    <xf numFmtId="189" fontId="19" fillId="0" borderId="0" xfId="33" applyNumberFormat="1" applyFont="1" applyFill="1" applyBorder="1" applyAlignment="1" applyProtection="1">
      <alignment horizontal="right" vertical="center"/>
    </xf>
    <xf numFmtId="178" fontId="19" fillId="0" borderId="28" xfId="0" applyNumberFormat="1" applyFont="1" applyFill="1" applyBorder="1" applyAlignment="1">
      <alignment vertical="center"/>
    </xf>
    <xf numFmtId="189" fontId="19" fillId="0" borderId="0" xfId="0" applyNumberFormat="1" applyFont="1" applyFill="1" applyBorder="1" applyAlignment="1">
      <alignment vertical="center"/>
    </xf>
    <xf numFmtId="178" fontId="19" fillId="0" borderId="0" xfId="0" applyNumberFormat="1" applyFont="1" applyFill="1" applyBorder="1" applyAlignment="1">
      <alignment vertical="center" shrinkToFit="1"/>
    </xf>
    <xf numFmtId="176" fontId="19" fillId="0" borderId="0" xfId="0" applyNumberFormat="1" applyFont="1" applyFill="1" applyBorder="1" applyAlignment="1">
      <alignment vertical="center"/>
    </xf>
    <xf numFmtId="189" fontId="19" fillId="0" borderId="69" xfId="33" applyNumberFormat="1" applyFont="1" applyFill="1" applyBorder="1" applyAlignment="1" applyProtection="1">
      <alignment horizontal="right" vertical="center"/>
    </xf>
    <xf numFmtId="178" fontId="19" fillId="0" borderId="21" xfId="0" applyNumberFormat="1" applyFont="1" applyFill="1" applyBorder="1" applyAlignment="1">
      <alignment vertical="center"/>
    </xf>
    <xf numFmtId="178" fontId="19" fillId="0" borderId="30" xfId="0" applyNumberFormat="1" applyFont="1" applyFill="1" applyBorder="1" applyAlignment="1">
      <alignment vertical="center"/>
    </xf>
    <xf numFmtId="178" fontId="19" fillId="0" borderId="93" xfId="0" applyNumberFormat="1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distributed" vertical="center"/>
    </xf>
    <xf numFmtId="0" fontId="22" fillId="0" borderId="45" xfId="0" applyFont="1" applyFill="1" applyBorder="1" applyAlignment="1">
      <alignment horizontal="distributed" vertical="center"/>
    </xf>
    <xf numFmtId="176" fontId="19" fillId="0" borderId="36" xfId="0" applyNumberFormat="1" applyFont="1" applyFill="1" applyBorder="1" applyAlignment="1">
      <alignment vertical="center"/>
    </xf>
    <xf numFmtId="176" fontId="19" fillId="0" borderId="29" xfId="0" applyNumberFormat="1" applyFont="1" applyFill="1" applyBorder="1" applyAlignment="1">
      <alignment vertical="center"/>
    </xf>
    <xf numFmtId="176" fontId="19" fillId="0" borderId="15" xfId="0" applyNumberFormat="1" applyFont="1" applyFill="1" applyBorder="1" applyAlignment="1">
      <alignment vertical="center"/>
    </xf>
    <xf numFmtId="178" fontId="19" fillId="0" borderId="29" xfId="0" applyNumberFormat="1" applyFont="1" applyFill="1" applyBorder="1" applyAlignment="1">
      <alignment vertical="center"/>
    </xf>
    <xf numFmtId="178" fontId="19" fillId="0" borderId="32" xfId="0" applyNumberFormat="1" applyFont="1" applyFill="1" applyBorder="1" applyAlignment="1">
      <alignment vertical="center"/>
    </xf>
    <xf numFmtId="178" fontId="19" fillId="0" borderId="33" xfId="0" applyNumberFormat="1" applyFont="1" applyFill="1" applyBorder="1" applyAlignment="1">
      <alignment vertical="center"/>
    </xf>
    <xf numFmtId="189" fontId="19" fillId="0" borderId="29" xfId="33" applyNumberFormat="1" applyFont="1" applyFill="1" applyBorder="1" applyAlignment="1" applyProtection="1">
      <alignment vertical="center"/>
    </xf>
    <xf numFmtId="178" fontId="19" fillId="0" borderId="29" xfId="0" applyNumberFormat="1" applyFont="1" applyFill="1" applyBorder="1" applyAlignment="1">
      <alignment vertical="center" shrinkToFit="1"/>
    </xf>
    <xf numFmtId="176" fontId="19" fillId="0" borderId="29" xfId="33" applyNumberFormat="1" applyFont="1" applyFill="1" applyBorder="1" applyAlignment="1" applyProtection="1">
      <alignment vertical="center"/>
    </xf>
    <xf numFmtId="0" fontId="0" fillId="0" borderId="90" xfId="0" applyFont="1" applyFill="1" applyBorder="1" applyAlignment="1">
      <alignment vertical="center"/>
    </xf>
    <xf numFmtId="0" fontId="22" fillId="0" borderId="42" xfId="0" applyFont="1" applyFill="1" applyBorder="1" applyAlignment="1">
      <alignment horizontal="distributed" vertical="center"/>
    </xf>
    <xf numFmtId="0" fontId="22" fillId="0" borderId="43" xfId="0" applyFont="1" applyFill="1" applyBorder="1" applyAlignment="1">
      <alignment horizontal="distributed" vertical="center"/>
    </xf>
    <xf numFmtId="189" fontId="19" fillId="0" borderId="0" xfId="33" applyNumberFormat="1" applyFont="1" applyFill="1" applyBorder="1" applyAlignment="1" applyProtection="1">
      <alignment vertical="center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53" xfId="0" applyFont="1" applyFill="1" applyBorder="1" applyAlignment="1">
      <alignment horizontal="center" vertical="center" shrinkToFit="1"/>
    </xf>
    <xf numFmtId="176" fontId="19" fillId="0" borderId="29" xfId="33" applyNumberFormat="1" applyFont="1" applyFill="1" applyBorder="1" applyAlignment="1" applyProtection="1">
      <alignment horizontal="right" vertical="center"/>
    </xf>
    <xf numFmtId="38" fontId="19" fillId="0" borderId="18" xfId="33" applyFont="1" applyFill="1" applyBorder="1" applyAlignment="1">
      <alignment vertical="center"/>
    </xf>
    <xf numFmtId="176" fontId="19" fillId="0" borderId="0" xfId="33" applyNumberFormat="1" applyFont="1" applyFill="1" applyBorder="1" applyAlignment="1" applyProtection="1">
      <alignment horizontal="right" vertical="center"/>
    </xf>
    <xf numFmtId="0" fontId="19" fillId="0" borderId="14" xfId="0" applyFont="1" applyFill="1" applyBorder="1" applyAlignment="1">
      <alignment horizontal="center" vertical="center"/>
    </xf>
    <xf numFmtId="176" fontId="19" fillId="0" borderId="28" xfId="33" applyNumberFormat="1" applyFont="1" applyFill="1" applyBorder="1" applyAlignment="1" applyProtection="1">
      <alignment horizontal="right" vertical="center"/>
    </xf>
    <xf numFmtId="189" fontId="19" fillId="0" borderId="23" xfId="0" applyNumberFormat="1" applyFont="1" applyFill="1" applyBorder="1" applyAlignment="1">
      <alignment horizontal="center" vertical="center"/>
    </xf>
    <xf numFmtId="178" fontId="19" fillId="0" borderId="18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190" fontId="19" fillId="0" borderId="0" xfId="33" applyNumberFormat="1" applyFont="1" applyFill="1" applyBorder="1" applyAlignment="1" applyProtection="1">
      <alignment horizontal="right" vertical="center"/>
    </xf>
    <xf numFmtId="190" fontId="19" fillId="0" borderId="18" xfId="33" applyNumberFormat="1" applyFont="1" applyFill="1" applyBorder="1" applyAlignment="1" applyProtection="1">
      <alignment horizontal="right" vertical="center"/>
    </xf>
    <xf numFmtId="190" fontId="19" fillId="0" borderId="30" xfId="33" applyNumberFormat="1" applyFont="1" applyFill="1" applyBorder="1" applyAlignment="1" applyProtection="1">
      <alignment horizontal="right" vertical="center"/>
    </xf>
    <xf numFmtId="190" fontId="19" fillId="0" borderId="28" xfId="33" applyNumberFormat="1" applyFont="1" applyFill="1" applyBorder="1" applyAlignment="1" applyProtection="1">
      <alignment horizontal="right" vertical="center"/>
    </xf>
    <xf numFmtId="0" fontId="19" fillId="0" borderId="50" xfId="0" applyFont="1" applyFill="1" applyBorder="1" applyAlignment="1">
      <alignment horizontal="center" vertical="distributed" textRotation="255" wrapText="1" justifyLastLine="1"/>
    </xf>
    <xf numFmtId="0" fontId="19" fillId="0" borderId="54" xfId="0" applyFont="1" applyFill="1" applyBorder="1" applyAlignment="1">
      <alignment horizontal="distributed" vertical="center" justifyLastLine="1"/>
    </xf>
    <xf numFmtId="0" fontId="19" fillId="0" borderId="47" xfId="0" applyFont="1" applyFill="1" applyBorder="1" applyAlignment="1">
      <alignment horizontal="distributed" vertical="center" justifyLastLine="1"/>
    </xf>
    <xf numFmtId="0" fontId="19" fillId="0" borderId="50" xfId="0" applyFont="1" applyFill="1" applyBorder="1" applyAlignment="1">
      <alignment horizontal="distributed" vertical="center" justifyLastLine="1"/>
    </xf>
    <xf numFmtId="0" fontId="19" fillId="0" borderId="10" xfId="0" applyFont="1" applyFill="1" applyBorder="1" applyAlignment="1">
      <alignment horizontal="distributed" vertical="center" justifyLastLine="1"/>
    </xf>
    <xf numFmtId="189" fontId="19" fillId="0" borderId="68" xfId="33" applyNumberFormat="1" applyFont="1" applyFill="1" applyBorder="1" applyAlignment="1" applyProtection="1">
      <alignment horizontal="right" vertical="center"/>
    </xf>
    <xf numFmtId="176" fontId="19" fillId="0" borderId="33" xfId="33" applyNumberFormat="1" applyFont="1" applyFill="1" applyBorder="1" applyAlignment="1" applyProtection="1">
      <alignment horizontal="right" vertical="center"/>
    </xf>
    <xf numFmtId="176" fontId="19" fillId="0" borderId="0" xfId="33" applyNumberFormat="1" applyFont="1" applyFill="1" applyBorder="1" applyAlignment="1" applyProtection="1">
      <alignment vertical="center"/>
    </xf>
    <xf numFmtId="0" fontId="19" fillId="0" borderId="65" xfId="0" applyFont="1" applyFill="1" applyBorder="1" applyAlignment="1">
      <alignment horizontal="center" vertical="center"/>
    </xf>
    <xf numFmtId="0" fontId="19" fillId="0" borderId="66" xfId="0" applyFont="1" applyFill="1" applyBorder="1" applyAlignment="1">
      <alignment horizontal="center" vertical="center"/>
    </xf>
    <xf numFmtId="0" fontId="19" fillId="0" borderId="67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distributed" vertical="center" justifyLastLine="1"/>
    </xf>
    <xf numFmtId="0" fontId="19" fillId="0" borderId="21" xfId="0" applyFont="1" applyFill="1" applyBorder="1" applyAlignment="1">
      <alignment horizontal="distributed" vertical="center" justifyLastLine="1"/>
    </xf>
    <xf numFmtId="176" fontId="19" fillId="0" borderId="12" xfId="0" applyNumberFormat="1" applyFont="1" applyFill="1" applyBorder="1" applyAlignment="1">
      <alignment vertical="center"/>
    </xf>
    <xf numFmtId="176" fontId="19" fillId="0" borderId="18" xfId="0" applyNumberFormat="1" applyFont="1" applyFill="1" applyBorder="1" applyAlignment="1">
      <alignment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distributed" textRotation="255" wrapText="1" justifyLastLine="1"/>
    </xf>
    <xf numFmtId="0" fontId="22" fillId="0" borderId="51" xfId="0" applyFont="1" applyFill="1" applyBorder="1" applyAlignment="1">
      <alignment horizontal="center" vertical="distributed" textRotation="255" wrapText="1" justifyLastLine="1"/>
    </xf>
    <xf numFmtId="178" fontId="19" fillId="0" borderId="18" xfId="0" applyNumberFormat="1" applyFont="1" applyFill="1" applyBorder="1" applyAlignment="1">
      <alignment vertical="center" shrinkToFit="1"/>
    </xf>
    <xf numFmtId="189" fontId="19" fillId="0" borderId="18" xfId="0" applyNumberFormat="1" applyFont="1" applyFill="1" applyBorder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distributed" vertical="center"/>
    </xf>
    <xf numFmtId="0" fontId="19" fillId="0" borderId="11" xfId="0" applyFont="1" applyFill="1" applyBorder="1" applyAlignment="1">
      <alignment horizontal="distributed" vertical="center"/>
    </xf>
    <xf numFmtId="0" fontId="19" fillId="0" borderId="50" xfId="0" applyFont="1" applyFill="1" applyBorder="1" applyAlignment="1">
      <alignment horizontal="distributed" vertical="center"/>
    </xf>
    <xf numFmtId="0" fontId="19" fillId="0" borderId="10" xfId="0" applyFont="1" applyFill="1" applyBorder="1" applyAlignment="1">
      <alignment horizontal="distributed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justify" vertical="distributed" textRotation="255" wrapText="1"/>
    </xf>
    <xf numFmtId="0" fontId="19" fillId="0" borderId="43" xfId="0" applyFont="1" applyFill="1" applyBorder="1" applyAlignment="1">
      <alignment horizontal="justify" vertical="distributed" textRotation="255" wrapText="1"/>
    </xf>
    <xf numFmtId="0" fontId="19" fillId="0" borderId="56" xfId="0" applyFont="1" applyFill="1" applyBorder="1" applyAlignment="1">
      <alignment horizontal="center" vertical="center" shrinkToFit="1"/>
    </xf>
    <xf numFmtId="0" fontId="19" fillId="0" borderId="49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right" vertical="center" shrinkToFit="1"/>
    </xf>
    <xf numFmtId="0" fontId="19" fillId="0" borderId="38" xfId="0" applyFont="1" applyFill="1" applyBorder="1" applyAlignment="1">
      <alignment horizontal="justify" vertical="center" indent="1"/>
    </xf>
    <xf numFmtId="0" fontId="19" fillId="0" borderId="12" xfId="0" applyFont="1" applyFill="1" applyBorder="1" applyAlignment="1">
      <alignment horizontal="justify" vertical="center" indent="1"/>
    </xf>
    <xf numFmtId="0" fontId="19" fillId="0" borderId="37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 shrinkToFit="1"/>
    </xf>
    <xf numFmtId="0" fontId="19" fillId="0" borderId="42" xfId="0" applyFont="1" applyFill="1" applyBorder="1" applyAlignment="1">
      <alignment horizontal="center" vertical="center" textRotation="255"/>
    </xf>
    <xf numFmtId="0" fontId="19" fillId="0" borderId="15" xfId="0" applyFont="1" applyFill="1" applyBorder="1" applyAlignment="1">
      <alignment horizontal="distributed" vertical="center"/>
    </xf>
    <xf numFmtId="0" fontId="19" fillId="0" borderId="16" xfId="0" applyFont="1" applyFill="1" applyBorder="1" applyAlignment="1">
      <alignment horizontal="distributed" vertical="center"/>
    </xf>
    <xf numFmtId="0" fontId="19" fillId="0" borderId="60" xfId="0" applyFont="1" applyFill="1" applyBorder="1" applyAlignment="1">
      <alignment horizontal="center" vertical="center" textRotation="255"/>
    </xf>
    <xf numFmtId="0" fontId="19" fillId="0" borderId="61" xfId="0" applyFont="1" applyFill="1" applyBorder="1" applyAlignment="1">
      <alignment horizontal="center" vertical="center" textRotation="255"/>
    </xf>
    <xf numFmtId="0" fontId="19" fillId="0" borderId="73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89" xfId="0" applyFont="1" applyFill="1" applyBorder="1" applyAlignment="1">
      <alignment horizontal="center" vertical="center"/>
    </xf>
    <xf numFmtId="0" fontId="19" fillId="0" borderId="80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center" vertical="center"/>
    </xf>
    <xf numFmtId="0" fontId="19" fillId="0" borderId="78" xfId="0" applyFont="1" applyFill="1" applyBorder="1" applyAlignment="1">
      <alignment horizontal="center" vertical="center"/>
    </xf>
    <xf numFmtId="0" fontId="19" fillId="0" borderId="82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distributed" vertical="center"/>
    </xf>
    <xf numFmtId="0" fontId="22" fillId="0" borderId="16" xfId="0" applyFont="1" applyFill="1" applyBorder="1" applyAlignment="1">
      <alignment horizontal="distributed" vertical="center"/>
    </xf>
    <xf numFmtId="0" fontId="20" fillId="0" borderId="2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3" fillId="0" borderId="75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23" fillId="0" borderId="76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distributed" vertical="center"/>
    </xf>
    <xf numFmtId="0" fontId="19" fillId="0" borderId="18" xfId="0" applyFont="1" applyFill="1" applyBorder="1" applyAlignment="1">
      <alignment horizontal="distributed" vertical="center"/>
    </xf>
    <xf numFmtId="0" fontId="19" fillId="0" borderId="21" xfId="0" applyFont="1" applyFill="1" applyBorder="1" applyAlignment="1">
      <alignment horizontal="distributed" vertical="center"/>
    </xf>
    <xf numFmtId="0" fontId="19" fillId="0" borderId="27" xfId="0" applyFont="1" applyFill="1" applyBorder="1" applyAlignment="1">
      <alignment horizontal="distributed" vertical="center" justifyLastLine="1"/>
    </xf>
    <xf numFmtId="0" fontId="19" fillId="0" borderId="0" xfId="0" applyFont="1" applyFill="1" applyBorder="1" applyAlignment="1">
      <alignment horizontal="distributed" vertical="center" justifyLastLine="1"/>
    </xf>
    <xf numFmtId="0" fontId="19" fillId="0" borderId="16" xfId="0" applyFont="1" applyFill="1" applyBorder="1" applyAlignment="1">
      <alignment horizontal="distributed" vertical="center" justifyLastLine="1"/>
    </xf>
    <xf numFmtId="0" fontId="19" fillId="0" borderId="31" xfId="0" applyFont="1" applyFill="1" applyBorder="1" applyAlignment="1">
      <alignment horizontal="justify" vertical="center" indent="1"/>
    </xf>
    <xf numFmtId="0" fontId="19" fillId="0" borderId="36" xfId="0" applyFont="1" applyFill="1" applyBorder="1" applyAlignment="1">
      <alignment horizontal="justify" vertical="center" indent="1"/>
    </xf>
    <xf numFmtId="0" fontId="19" fillId="0" borderId="58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19" fillId="0" borderId="77" xfId="0" applyFont="1" applyFill="1" applyBorder="1" applyAlignment="1">
      <alignment horizontal="center" vertical="center"/>
    </xf>
    <xf numFmtId="0" fontId="19" fillId="0" borderId="100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vertical="center" shrinkToFit="1"/>
    </xf>
    <xf numFmtId="0" fontId="19" fillId="0" borderId="10" xfId="0" applyFont="1" applyFill="1" applyBorder="1" applyAlignment="1">
      <alignment vertical="center" shrinkToFit="1"/>
    </xf>
    <xf numFmtId="196" fontId="19" fillId="0" borderId="0" xfId="0" applyNumberFormat="1" applyFont="1" applyFill="1" applyBorder="1" applyAlignment="1">
      <alignment vertical="center"/>
    </xf>
    <xf numFmtId="0" fontId="19" fillId="0" borderId="42" xfId="0" applyFont="1" applyFill="1" applyBorder="1" applyAlignment="1">
      <alignment horizontal="distributed" vertical="center" justifyLastLine="1"/>
    </xf>
    <xf numFmtId="0" fontId="19" fillId="0" borderId="43" xfId="0" applyFont="1" applyFill="1" applyBorder="1" applyAlignment="1">
      <alignment horizontal="distributed" vertical="center" justifyLastLine="1"/>
    </xf>
    <xf numFmtId="0" fontId="19" fillId="0" borderId="27" xfId="0" applyFont="1" applyFill="1" applyBorder="1" applyAlignment="1">
      <alignment horizontal="distributed" vertical="center" wrapText="1" justifyLastLine="1"/>
    </xf>
    <xf numFmtId="0" fontId="19" fillId="0" borderId="0" xfId="0" applyFont="1" applyFill="1" applyBorder="1" applyAlignment="1">
      <alignment horizontal="distributed" vertical="center" wrapText="1" justifyLastLine="1"/>
    </xf>
    <xf numFmtId="0" fontId="19" fillId="0" borderId="16" xfId="0" applyFont="1" applyFill="1" applyBorder="1" applyAlignment="1">
      <alignment horizontal="distributed" vertical="center" wrapText="1" justifyLastLine="1"/>
    </xf>
    <xf numFmtId="176" fontId="19" fillId="0" borderId="0" xfId="34" applyNumberFormat="1" applyFont="1" applyFill="1" applyBorder="1" applyAlignment="1" applyProtection="1">
      <alignment horizontal="right" vertical="center"/>
    </xf>
    <xf numFmtId="0" fontId="19" fillId="0" borderId="38" xfId="0" applyFont="1" applyFill="1" applyBorder="1" applyAlignment="1">
      <alignment horizontal="distributed" vertical="center" wrapText="1" justifyLastLine="1"/>
    </xf>
    <xf numFmtId="0" fontId="19" fillId="0" borderId="18" xfId="0" applyFont="1" applyFill="1" applyBorder="1" applyAlignment="1">
      <alignment horizontal="distributed" vertical="center" wrapText="1" justifyLastLine="1"/>
    </xf>
    <xf numFmtId="0" fontId="19" fillId="0" borderId="21" xfId="0" applyFont="1" applyFill="1" applyBorder="1" applyAlignment="1">
      <alignment horizontal="distributed" vertical="center" wrapText="1" justifyLastLine="1"/>
    </xf>
    <xf numFmtId="0" fontId="19" fillId="0" borderId="101" xfId="0" applyFont="1" applyFill="1" applyBorder="1" applyAlignment="1">
      <alignment horizontal="center" vertical="center"/>
    </xf>
    <xf numFmtId="196" fontId="19" fillId="0" borderId="0" xfId="0" applyNumberFormat="1" applyFont="1" applyFill="1" applyBorder="1" applyAlignment="1">
      <alignment horizontal="right" vertical="center"/>
    </xf>
    <xf numFmtId="196" fontId="19" fillId="0" borderId="93" xfId="0" applyNumberFormat="1" applyFont="1" applyFill="1" applyBorder="1" applyAlignment="1">
      <alignment horizontal="right" vertical="center"/>
    </xf>
    <xf numFmtId="0" fontId="19" fillId="0" borderId="50" xfId="0" applyFont="1" applyFill="1" applyBorder="1" applyAlignment="1">
      <alignment horizontal="center" vertical="center" textRotation="255" wrapText="1"/>
    </xf>
    <xf numFmtId="0" fontId="24" fillId="0" borderId="0" xfId="0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4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2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66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令和元年度</a:t>
            </a:r>
          </a:p>
        </c:rich>
      </c:tx>
      <c:layout>
        <c:manualLayout>
          <c:xMode val="edge"/>
          <c:yMode val="edge"/>
          <c:x val="0.33703521237060557"/>
          <c:y val="8.73273079515191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159459497942501E-2"/>
          <c:y val="0.21133645589420996"/>
          <c:w val="0.78442028985507251"/>
          <c:h val="0.64868913857678123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15-4DCC-861E-641EB6232CAD}"/>
              </c:ext>
            </c:extLst>
          </c:dPt>
          <c:dPt>
            <c:idx val="1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15-4DCC-861E-641EB6232CAD}"/>
              </c:ext>
            </c:extLst>
          </c:dPt>
          <c:dPt>
            <c:idx val="3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15-4DCC-861E-641EB6232CAD}"/>
              </c:ext>
            </c:extLst>
          </c:dPt>
          <c:dPt>
            <c:idx val="4"/>
            <c:bubble3D val="0"/>
            <c:spPr>
              <a:pattFill prst="nar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715-4DCC-861E-641EB6232CAD}"/>
              </c:ext>
            </c:extLst>
          </c:dPt>
          <c:dPt>
            <c:idx val="5"/>
            <c:bubble3D val="0"/>
            <c:spPr>
              <a:pattFill prst="pct8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715-4DCC-861E-641EB6232CAD}"/>
              </c:ext>
            </c:extLst>
          </c:dPt>
          <c:dPt>
            <c:idx val="6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715-4DCC-861E-641EB6232CAD}"/>
              </c:ext>
            </c:extLst>
          </c:dPt>
          <c:dPt>
            <c:idx val="8"/>
            <c:bubble3D val="0"/>
            <c:spPr>
              <a:pattFill prst="pct9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715-4DCC-861E-641EB6232CAD}"/>
              </c:ext>
            </c:extLst>
          </c:dPt>
          <c:dPt>
            <c:idx val="9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715-4DCC-861E-641EB6232CAD}"/>
              </c:ext>
            </c:extLst>
          </c:dPt>
          <c:dLbls>
            <c:dLbl>
              <c:idx val="2"/>
              <c:layout>
                <c:manualLayout>
                  <c:x val="0.1960980828483396"/>
                  <c:y val="6.276721663936635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維持</a:t>
                    </a:r>
                  </a:p>
                  <a:p>
                    <a:r>
                      <a:rPr lang="ja-JP" altLang="en-US" sz="900"/>
                      <a:t>補修費
</a:t>
                    </a:r>
                    <a:r>
                      <a:rPr lang="en-US" altLang="ja-JP" sz="900"/>
                      <a:t>0.8%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5715-4DCC-861E-641EB6232CAD}"/>
                </c:ext>
              </c:extLst>
            </c:dLbl>
            <c:dLbl>
              <c:idx val="3"/>
              <c:layout>
                <c:manualLayout>
                  <c:x val="9.0363682264363882E-3"/>
                  <c:y val="2.53802550195714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32914518618196"/>
                      <c:h val="9.29738939620126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715-4DCC-861E-641EB6232CAD}"/>
                </c:ext>
              </c:extLst>
            </c:dLbl>
            <c:dLbl>
              <c:idx val="4"/>
              <c:layout>
                <c:manualLayout>
                  <c:x val="8.0230570633711598E-2"/>
                  <c:y val="0.200429978941751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15-4DCC-861E-641EB6232CAD}"/>
                </c:ext>
              </c:extLst>
            </c:dLbl>
            <c:dLbl>
              <c:idx val="5"/>
              <c:layout>
                <c:manualLayout>
                  <c:x val="-3.6109695148865882E-2"/>
                  <c:y val="0.313849610807377"/>
                </c:manualLayout>
              </c:layout>
              <c:tx>
                <c:rich>
                  <a:bodyPr/>
                  <a:lstStyle/>
                  <a:p>
                    <a:fld id="{3CD677AF-8D5B-4EB4-BFBF-EEBCABA38271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715-4DCC-861E-641EB6232CAD}"/>
                </c:ext>
              </c:extLst>
            </c:dLbl>
            <c:dLbl>
              <c:idx val="6"/>
              <c:layout>
                <c:manualLayout>
                  <c:x val="-0.14250209187066876"/>
                  <c:y val="1.09212269050091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15-4DCC-861E-641EB6232CAD}"/>
                </c:ext>
              </c:extLst>
            </c:dLbl>
            <c:dLbl>
              <c:idx val="7"/>
              <c:layout>
                <c:manualLayout>
                  <c:x val="-8.9984909924406595E-2"/>
                  <c:y val="0.30347353902445995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投資出資金・貸付金
</a:t>
                    </a:r>
                    <a:r>
                      <a:rPr lang="en-US" altLang="ja-JP"/>
                      <a:t>0.4%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>
                  <a:solidFill>
                    <a:srgbClr val="000000"/>
                  </a:solidFill>
                  <a:prstDash val="solid"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88171858952413"/>
                      <c:h val="0.11770001454754307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1-5715-4DCC-861E-641EB6232CAD}"/>
                </c:ext>
              </c:extLst>
            </c:dLbl>
            <c:dLbl>
              <c:idx val="8"/>
              <c:layout>
                <c:manualLayout>
                  <c:x val="-3.4699303891361409E-2"/>
                  <c:y val="-6.1685361204158711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15-4DCC-861E-641EB6232CAD}"/>
                </c:ext>
              </c:extLst>
            </c:dLbl>
            <c:dLbl>
              <c:idx val="9"/>
              <c:layout>
                <c:manualLayout>
                  <c:x val="2.203183841150291E-2"/>
                  <c:y val="-1.877530469545574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普通建設</a:t>
                    </a:r>
                  </a:p>
                  <a:p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事業費
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19.7%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5715-4DCC-861E-641EB6232CA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15-4DCC-861E-641EB6232CAD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グラフ!$H$41:$H$51</c:f>
              <c:strCache>
                <c:ptCount val="11"/>
                <c:pt idx="0">
                  <c:v>人件費</c:v>
                </c:pt>
                <c:pt idx="1">
                  <c:v>物件費</c:v>
                </c:pt>
                <c:pt idx="2">
                  <c:v>維持補修費</c:v>
                </c:pt>
                <c:pt idx="3">
                  <c:v>扶助費</c:v>
                </c:pt>
                <c:pt idx="4">
                  <c:v>補助費等</c:v>
                </c:pt>
                <c:pt idx="5">
                  <c:v>公債費</c:v>
                </c:pt>
                <c:pt idx="6">
                  <c:v>積立金</c:v>
                </c:pt>
                <c:pt idx="7">
                  <c:v>投資・出資金・貸付金</c:v>
                </c:pt>
                <c:pt idx="8">
                  <c:v>繰出金</c:v>
                </c:pt>
                <c:pt idx="9">
                  <c:v>普通建設事業費</c:v>
                </c:pt>
                <c:pt idx="10">
                  <c:v>災害復旧費</c:v>
                </c:pt>
              </c:strCache>
            </c:strRef>
          </c:cat>
          <c:val>
            <c:numRef>
              <c:f>グラフ!$I$41:$I$51</c:f>
              <c:numCache>
                <c:formatCode>#,##0_);\(#,##0\)</c:formatCode>
                <c:ptCount val="11"/>
                <c:pt idx="0">
                  <c:v>5998353</c:v>
                </c:pt>
                <c:pt idx="1">
                  <c:v>5943904</c:v>
                </c:pt>
                <c:pt idx="2">
                  <c:v>550392</c:v>
                </c:pt>
                <c:pt idx="3">
                  <c:v>18509629</c:v>
                </c:pt>
                <c:pt idx="4">
                  <c:v>2229462</c:v>
                </c:pt>
                <c:pt idx="5">
                  <c:v>3065857</c:v>
                </c:pt>
                <c:pt idx="6">
                  <c:v>2020181</c:v>
                </c:pt>
                <c:pt idx="7">
                  <c:v>11650</c:v>
                </c:pt>
                <c:pt idx="8">
                  <c:v>3785052</c:v>
                </c:pt>
                <c:pt idx="9">
                  <c:v>8727154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715-4DCC-861E-641EB6232C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69963369965068E-2"/>
          <c:y val="7.909619066360403E-2"/>
          <c:w val="0.88369963369965565"/>
          <c:h val="0.54425712147098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グラフ!$I$94</c:f>
              <c:strCache>
                <c:ptCount val="1"/>
                <c:pt idx="0">
                  <c:v>予算額(千円）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地方交付税及び特例交付金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グラフ!$I$95:$I$114</c:f>
              <c:numCache>
                <c:formatCode>_ * #,##0_ ;_ * \-#,##0_ ;_ * \-_ ;_ @_ </c:formatCode>
                <c:ptCount val="20"/>
                <c:pt idx="0">
                  <c:v>15701311</c:v>
                </c:pt>
                <c:pt idx="1">
                  <c:v>183416</c:v>
                </c:pt>
                <c:pt idx="2">
                  <c:v>6204</c:v>
                </c:pt>
                <c:pt idx="3">
                  <c:v>21089</c:v>
                </c:pt>
                <c:pt idx="4">
                  <c:v>20824</c:v>
                </c:pt>
                <c:pt idx="5">
                  <c:v>2064667</c:v>
                </c:pt>
                <c:pt idx="6">
                  <c:v>35174</c:v>
                </c:pt>
                <c:pt idx="7">
                  <c:v>472317</c:v>
                </c:pt>
                <c:pt idx="8">
                  <c:v>3741011</c:v>
                </c:pt>
                <c:pt idx="9">
                  <c:v>16000</c:v>
                </c:pt>
                <c:pt idx="10">
                  <c:v>398153</c:v>
                </c:pt>
                <c:pt idx="11">
                  <c:v>606739</c:v>
                </c:pt>
                <c:pt idx="12">
                  <c:v>12865517</c:v>
                </c:pt>
                <c:pt idx="13">
                  <c:v>6365763</c:v>
                </c:pt>
                <c:pt idx="14">
                  <c:v>296343</c:v>
                </c:pt>
                <c:pt idx="15">
                  <c:v>204202</c:v>
                </c:pt>
                <c:pt idx="16">
                  <c:v>6134303</c:v>
                </c:pt>
                <c:pt idx="17">
                  <c:v>1243993</c:v>
                </c:pt>
                <c:pt idx="18">
                  <c:v>479318</c:v>
                </c:pt>
                <c:pt idx="19">
                  <c:v>2091980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0-4C36-A507-8C14262781E7}"/>
            </c:ext>
          </c:extLst>
        </c:ser>
        <c:ser>
          <c:idx val="1"/>
          <c:order val="1"/>
          <c:tx>
            <c:strRef>
              <c:f>グラフ!$J$94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地方交付税及び特例交付金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グラフ!$J$95:$J$114</c:f>
              <c:numCache>
                <c:formatCode>_ * #,##0_ ;_ * \-#,##0_ ;_ * \-_ ;_ @_ </c:formatCode>
                <c:ptCount val="20"/>
                <c:pt idx="0">
                  <c:v>16188625</c:v>
                </c:pt>
                <c:pt idx="1">
                  <c:v>178881</c:v>
                </c:pt>
                <c:pt idx="2">
                  <c:v>6292</c:v>
                </c:pt>
                <c:pt idx="3">
                  <c:v>22220</c:v>
                </c:pt>
                <c:pt idx="4">
                  <c:v>15573</c:v>
                </c:pt>
                <c:pt idx="5">
                  <c:v>2038950</c:v>
                </c:pt>
                <c:pt idx="6">
                  <c:v>35154</c:v>
                </c:pt>
                <c:pt idx="7">
                  <c:v>482317</c:v>
                </c:pt>
                <c:pt idx="8">
                  <c:v>3667909</c:v>
                </c:pt>
                <c:pt idx="9">
                  <c:v>13465</c:v>
                </c:pt>
                <c:pt idx="10">
                  <c:v>426114</c:v>
                </c:pt>
                <c:pt idx="11">
                  <c:v>632347</c:v>
                </c:pt>
                <c:pt idx="12">
                  <c:v>12143930</c:v>
                </c:pt>
                <c:pt idx="13">
                  <c:v>5853834</c:v>
                </c:pt>
                <c:pt idx="14">
                  <c:v>288619</c:v>
                </c:pt>
                <c:pt idx="15">
                  <c:v>218035</c:v>
                </c:pt>
                <c:pt idx="16">
                  <c:v>4957532</c:v>
                </c:pt>
                <c:pt idx="17">
                  <c:v>1243994</c:v>
                </c:pt>
                <c:pt idx="18">
                  <c:v>489447</c:v>
                </c:pt>
                <c:pt idx="19">
                  <c:v>1637877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0-4C36-A507-8C1426278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4064048"/>
        <c:axId val="474067968"/>
      </c:barChart>
      <c:catAx>
        <c:axId val="47406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79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7968"/>
        <c:scaling>
          <c:orientation val="minMax"/>
          <c:max val="18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8.8369963369965068E-2"/>
              <c:y val="3.3898305084745811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048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78021978021856"/>
          <c:y val="0.92090395480224907"/>
          <c:w val="0.33928571428571974"/>
          <c:h val="6.21468926553674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6069384322613"/>
          <c:y val="7.021276595744888E-2"/>
          <c:w val="0.7664845446704166"/>
          <c:h val="0.75957446808510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グラフ!$H$211</c:f>
              <c:strCache>
                <c:ptCount val="1"/>
                <c:pt idx="0">
                  <c:v>市民税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</c:strCache>
            </c:strRef>
          </c:cat>
          <c:val>
            <c:numRef>
              <c:f>グラフ!$I$211:$L$211</c:f>
              <c:numCache>
                <c:formatCode>#,##0;[Red]#,##0</c:formatCode>
                <c:ptCount val="4"/>
                <c:pt idx="0">
                  <c:v>5848944</c:v>
                </c:pt>
                <c:pt idx="1">
                  <c:v>5848944</c:v>
                </c:pt>
                <c:pt idx="2">
                  <c:v>6361168</c:v>
                </c:pt>
                <c:pt idx="3" formatCode="#,##0_);[Red]\(#,##0\)">
                  <c:v>6441143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5-4511-9C7F-E6A24261CE3B}"/>
            </c:ext>
          </c:extLst>
        </c:ser>
        <c:ser>
          <c:idx val="1"/>
          <c:order val="1"/>
          <c:tx>
            <c:strRef>
              <c:f>グラフ!$H$212</c:f>
              <c:strCache>
                <c:ptCount val="1"/>
                <c:pt idx="0">
                  <c:v>固定資産税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ysClr val="windowText" lastClr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</c:strCache>
            </c:strRef>
          </c:cat>
          <c:val>
            <c:numRef>
              <c:f>グラフ!$I$212:$L$212</c:f>
              <c:numCache>
                <c:formatCode>#,##0;[Red]#,##0</c:formatCode>
                <c:ptCount val="4"/>
                <c:pt idx="0">
                  <c:v>6627693</c:v>
                </c:pt>
                <c:pt idx="1">
                  <c:v>6627693</c:v>
                </c:pt>
                <c:pt idx="2">
                  <c:v>6966212</c:v>
                </c:pt>
                <c:pt idx="3" formatCode="#,##0_);[Red]\(#,##0\)">
                  <c:v>7093277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5-4511-9C7F-E6A24261CE3B}"/>
            </c:ext>
          </c:extLst>
        </c:ser>
        <c:ser>
          <c:idx val="2"/>
          <c:order val="2"/>
          <c:tx>
            <c:strRef>
              <c:f>グラフ!$H$213</c:f>
              <c:strCache>
                <c:ptCount val="1"/>
                <c:pt idx="0">
                  <c:v>市たばこ税</c:v>
                </c:pt>
              </c:strCache>
            </c:strRef>
          </c:tx>
          <c:spPr>
            <a:pattFill prst="trellis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0"/>
                  <c:y val="0.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B3-422B-A1D3-D8F33E6D3EC3}"/>
                </c:ext>
              </c:extLst>
            </c:dLbl>
            <c:dLbl>
              <c:idx val="2"/>
              <c:layout>
                <c:manualLayout>
                  <c:x val="-1.3455502053246819E-16"/>
                  <c:y val="1.1428571428571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B3-422B-A1D3-D8F33E6D3EC3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</c:strCache>
            </c:strRef>
          </c:cat>
          <c:val>
            <c:numRef>
              <c:f>グラフ!$I$213:$L$213</c:f>
              <c:numCache>
                <c:formatCode>#,##0;[Red]#,##0</c:formatCode>
                <c:ptCount val="4"/>
                <c:pt idx="0">
                  <c:v>679543</c:v>
                </c:pt>
                <c:pt idx="1">
                  <c:v>679543</c:v>
                </c:pt>
                <c:pt idx="2">
                  <c:v>2202735</c:v>
                </c:pt>
                <c:pt idx="3" formatCode="#,##0_);[Red]\(#,##0\)">
                  <c:v>2242797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5-4511-9C7F-E6A24261CE3B}"/>
            </c:ext>
          </c:extLst>
        </c:ser>
        <c:ser>
          <c:idx val="3"/>
          <c:order val="3"/>
          <c:tx>
            <c:strRef>
              <c:f>グラフ!$H$214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1752510294011751E-3"/>
                  <c:y val="-1.84776152980877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05-4511-9C7F-E6A24261CE3B}"/>
                </c:ext>
              </c:extLst>
            </c:dLbl>
            <c:dLbl>
              <c:idx val="1"/>
              <c:layout>
                <c:manualLayout>
                  <c:x val="1.2583977461532905E-3"/>
                  <c:y val="-1.79934758155230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05-4511-9C7F-E6A24261CE3B}"/>
                </c:ext>
              </c:extLst>
            </c:dLbl>
            <c:dLbl>
              <c:idx val="2"/>
              <c:layout>
                <c:manualLayout>
                  <c:x val="-3.549519612800828E-3"/>
                  <c:y val="-1.77822272215973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05-4511-9C7F-E6A24261CE3B}"/>
                </c:ext>
              </c:extLst>
            </c:dLbl>
            <c:dLbl>
              <c:idx val="3"/>
              <c:layout>
                <c:manualLayout>
                  <c:x val="0"/>
                  <c:y val="-1.7142857142857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B3-422B-A1D3-D8F33E6D3EC3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</c:strCache>
            </c:strRef>
          </c:cat>
          <c:val>
            <c:numRef>
              <c:f>グラフ!$I$214:$L$214</c:f>
              <c:numCache>
                <c:formatCode>#,##0;[Red]#,##0</c:formatCode>
                <c:ptCount val="4"/>
                <c:pt idx="0">
                  <c:v>362284</c:v>
                </c:pt>
                <c:pt idx="1">
                  <c:v>362284</c:v>
                </c:pt>
                <c:pt idx="2">
                  <c:v>387973</c:v>
                </c:pt>
                <c:pt idx="3" formatCode="#,##0_);[Red]\(#,##0\)">
                  <c:v>405285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05-4511-9C7F-E6A24261C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74066008"/>
        <c:axId val="474064832"/>
      </c:barChart>
      <c:catAx>
        <c:axId val="474066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8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483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8956043956044577"/>
              <c:y val="1.91489361702127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6008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97435897435899"/>
          <c:y val="0.88660905734240958"/>
          <c:w val="0.86538461538461564"/>
          <c:h val="9.27754793362697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5841521875867"/>
          <c:y val="5.8568329718004325E-2"/>
          <c:w val="0.80900110626667565"/>
          <c:h val="0.770065075921908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グラフ!$H$255</c:f>
              <c:strCache>
                <c:ptCount val="1"/>
                <c:pt idx="0">
                  <c:v>普通会計債</c:v>
                </c:pt>
              </c:strCache>
            </c:strRef>
          </c:tx>
          <c:spPr>
            <a:pattFill prst="pct2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4296219112206267E-3"/>
                  <c:y val="-7.3750378147366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C-4D86-9674-CAFD42046A26}"/>
                </c:ext>
              </c:extLst>
            </c:dLbl>
            <c:dLbl>
              <c:idx val="2"/>
              <c:layout>
                <c:manualLayout>
                  <c:x val="-2.5897142645466692E-3"/>
                  <c:y val="-4.9778327059024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0C-4D86-9674-CAFD42046A26}"/>
                </c:ext>
              </c:extLst>
            </c:dLbl>
            <c:dLbl>
              <c:idx val="3"/>
              <c:layout>
                <c:manualLayout>
                  <c:x val="-1.5276191621085532E-3"/>
                  <c:y val="-9.23292106468575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C-4D86-9674-CAFD42046A26}"/>
                </c:ext>
              </c:extLst>
            </c:dLbl>
            <c:dLbl>
              <c:idx val="4"/>
              <c:layout>
                <c:manualLayout>
                  <c:x val="-2.1587425617599328E-3"/>
                  <c:y val="-3.23740649190216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0C-4D86-9674-CAFD42046A26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グラフ!$I$254:$M$254</c:f>
              <c:strCache>
                <c:ptCount val="5"/>
                <c:pt idx="0">
                  <c:v>平成27年度</c:v>
                </c:pt>
                <c:pt idx="1">
                  <c:v>28 </c:v>
                </c:pt>
                <c:pt idx="2">
                  <c:v>29 </c:v>
                </c:pt>
                <c:pt idx="3">
                  <c:v>30 </c:v>
                </c:pt>
                <c:pt idx="4">
                  <c:v>令和元年度</c:v>
                </c:pt>
              </c:strCache>
            </c:strRef>
          </c:cat>
          <c:val>
            <c:numRef>
              <c:f>グラフ!$I$255:$M$255</c:f>
              <c:numCache>
                <c:formatCode>#,##0</c:formatCode>
                <c:ptCount val="5"/>
                <c:pt idx="0">
                  <c:v>36460050</c:v>
                </c:pt>
                <c:pt idx="1">
                  <c:v>36888472</c:v>
                </c:pt>
                <c:pt idx="2">
                  <c:v>37207174</c:v>
                </c:pt>
                <c:pt idx="3">
                  <c:v>37502219</c:v>
                </c:pt>
                <c:pt idx="4">
                  <c:v>36498871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0C-4D86-9674-CAFD42046A26}"/>
            </c:ext>
          </c:extLst>
        </c:ser>
        <c:ser>
          <c:idx val="1"/>
          <c:order val="1"/>
          <c:tx>
            <c:strRef>
              <c:f>グラフ!$H$256</c:f>
              <c:strCache>
                <c:ptCount val="1"/>
                <c:pt idx="0">
                  <c:v>その他の会計債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3.08285126359279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A6-4021-94FD-80759FC5E41D}"/>
                </c:ext>
              </c:extLst>
            </c:dLbl>
            <c:dLbl>
              <c:idx val="4"/>
              <c:layout>
                <c:manualLayout>
                  <c:x val="1.9086376413539356E-3"/>
                  <c:y val="-3.08661417322834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0C-4D86-9674-CAFD42046A26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グラフ!$I$254:$M$254</c:f>
              <c:strCache>
                <c:ptCount val="5"/>
                <c:pt idx="0">
                  <c:v>平成27年度</c:v>
                </c:pt>
                <c:pt idx="1">
                  <c:v>28 </c:v>
                </c:pt>
                <c:pt idx="2">
                  <c:v>29 </c:v>
                </c:pt>
                <c:pt idx="3">
                  <c:v>30 </c:v>
                </c:pt>
                <c:pt idx="4">
                  <c:v>令和元年度</c:v>
                </c:pt>
              </c:strCache>
            </c:strRef>
          </c:cat>
          <c:val>
            <c:numRef>
              <c:f>グラフ!$I$256:$M$256</c:f>
              <c:numCache>
                <c:formatCode>#,##0</c:formatCode>
                <c:ptCount val="5"/>
                <c:pt idx="0">
                  <c:v>5067714</c:v>
                </c:pt>
                <c:pt idx="1">
                  <c:v>4939516</c:v>
                </c:pt>
                <c:pt idx="2">
                  <c:v>4793913</c:v>
                </c:pt>
                <c:pt idx="3">
                  <c:v>4637558</c:v>
                </c:pt>
                <c:pt idx="4">
                  <c:v>4526141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0C-4D86-9674-CAFD42046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74064440"/>
        <c:axId val="474067576"/>
      </c:barChart>
      <c:catAx>
        <c:axId val="474064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7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7576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5978019276516503"/>
              <c:y val="1.0845986984815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440"/>
        <c:crossesAt val="1"/>
        <c:crossBetween val="between"/>
        <c:majorUnit val="1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83804400482998"/>
          <c:y val="0.9219088937093276"/>
          <c:w val="0.70799100525658942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90410958904619"/>
          <c:y val="9.5238306136414264E-2"/>
          <c:w val="0.76164383561646076"/>
          <c:h val="0.659865406802304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グラフ!$H$57</c:f>
              <c:strCache>
                <c:ptCount val="1"/>
                <c:pt idx="0">
                  <c:v>経常収支比率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7-4E45-93FC-70816853DA86}"/>
                </c:ext>
              </c:extLst>
            </c:dLbl>
            <c:dLbl>
              <c:idx val="4"/>
              <c:layout>
                <c:manualLayout>
                  <c:x val="-7.0362549257459495E-2"/>
                  <c:y val="-4.97290362136600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平成27年度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令和元年度</c:v>
                </c:pt>
              </c:strCache>
            </c:strRef>
          </c:cat>
          <c:val>
            <c:numRef>
              <c:f>グラフ!$I$57:$M$57</c:f>
              <c:numCache>
                <c:formatCode>#,##0.0_ </c:formatCode>
                <c:ptCount val="5"/>
                <c:pt idx="0">
                  <c:v>87</c:v>
                </c:pt>
                <c:pt idx="1">
                  <c:v>91.999999999999986</c:v>
                </c:pt>
                <c:pt idx="2">
                  <c:v>88.300000000000011</c:v>
                </c:pt>
                <c:pt idx="3">
                  <c:v>83.699999999999989</c:v>
                </c:pt>
                <c:pt idx="4">
                  <c:v>97.300000000000011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CE-4A05-9A4C-CE2E70B6B598}"/>
            </c:ext>
          </c:extLst>
        </c:ser>
        <c:ser>
          <c:idx val="1"/>
          <c:order val="1"/>
          <c:tx>
            <c:strRef>
              <c:f>グラフ!$H$58</c:f>
              <c:strCache>
                <c:ptCount val="1"/>
                <c:pt idx="0">
                  <c:v>人件費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7-4E45-93FC-70816853DA86}"/>
                </c:ext>
              </c:extLst>
            </c:dLbl>
            <c:dLbl>
              <c:idx val="4"/>
              <c:layout>
                <c:manualLayout>
                  <c:x val="-1.0410640329029063E-3"/>
                  <c:y val="-3.6587888662439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平成27年度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令和元年度</c:v>
                </c:pt>
              </c:strCache>
            </c:strRef>
          </c:cat>
          <c:val>
            <c:numRef>
              <c:f>グラフ!$I$58:$M$58</c:f>
              <c:numCache>
                <c:formatCode>#,##0.0_ </c:formatCode>
                <c:ptCount val="5"/>
                <c:pt idx="0">
                  <c:v>22.7</c:v>
                </c:pt>
                <c:pt idx="1">
                  <c:v>24</c:v>
                </c:pt>
                <c:pt idx="2">
                  <c:v>22.2</c:v>
                </c:pt>
                <c:pt idx="3">
                  <c:v>22.2</c:v>
                </c:pt>
                <c:pt idx="4">
                  <c:v>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CE-4A05-9A4C-CE2E70B6B598}"/>
            </c:ext>
          </c:extLst>
        </c:ser>
        <c:ser>
          <c:idx val="2"/>
          <c:order val="2"/>
          <c:tx>
            <c:strRef>
              <c:f>グラフ!$H$59</c:f>
              <c:strCache>
                <c:ptCount val="1"/>
                <c:pt idx="0">
                  <c:v>扶助費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7-4E45-93FC-70816853DA86}"/>
                </c:ext>
              </c:extLst>
            </c:dLbl>
            <c:dLbl>
              <c:idx val="4"/>
              <c:layout>
                <c:manualLayout>
                  <c:x val="-5.088178927497326E-3"/>
                  <c:y val="8.377680259325911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平成27年度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令和元年度</c:v>
                </c:pt>
              </c:strCache>
            </c:strRef>
          </c:cat>
          <c:val>
            <c:numRef>
              <c:f>グラフ!$I$59:$M$59</c:f>
              <c:numCache>
                <c:formatCode>#,##0.0_ </c:formatCode>
                <c:ptCount val="5"/>
                <c:pt idx="0">
                  <c:v>17.3</c:v>
                </c:pt>
                <c:pt idx="1">
                  <c:v>19.399999999999999</c:v>
                </c:pt>
                <c:pt idx="2">
                  <c:v>20.3</c:v>
                </c:pt>
                <c:pt idx="3">
                  <c:v>20.3</c:v>
                </c:pt>
                <c:pt idx="4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CE-4A05-9A4C-CE2E70B6B598}"/>
            </c:ext>
          </c:extLst>
        </c:ser>
        <c:ser>
          <c:idx val="3"/>
          <c:order val="3"/>
          <c:tx>
            <c:strRef>
              <c:f>グラフ!$H$60</c:f>
              <c:strCache>
                <c:ptCount val="1"/>
                <c:pt idx="0">
                  <c:v>公債費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7-4E45-93FC-70816853DA86}"/>
                </c:ext>
              </c:extLst>
            </c:dLbl>
            <c:dLbl>
              <c:idx val="4"/>
              <c:layout>
                <c:manualLayout>
                  <c:x val="-1.2004967018138229E-2"/>
                  <c:y val="3.0760776388171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平成27年度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令和元年度</c:v>
                </c:pt>
              </c:strCache>
            </c:strRef>
          </c:cat>
          <c:val>
            <c:numRef>
              <c:f>グラフ!$I$60:$M$60</c:f>
              <c:numCache>
                <c:formatCode>#,##0.0_ </c:formatCode>
                <c:ptCount val="5"/>
                <c:pt idx="0">
                  <c:v>14.8</c:v>
                </c:pt>
                <c:pt idx="1">
                  <c:v>15.2</c:v>
                </c:pt>
                <c:pt idx="2">
                  <c:v>12.3</c:v>
                </c:pt>
                <c:pt idx="3">
                  <c:v>12.3</c:v>
                </c:pt>
                <c:pt idx="4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CE-4A05-9A4C-CE2E70B6B598}"/>
            </c:ext>
          </c:extLst>
        </c:ser>
        <c:ser>
          <c:idx val="4"/>
          <c:order val="4"/>
          <c:tx>
            <c:strRef>
              <c:f>グラフ!$H$61</c:f>
              <c:strCache>
                <c:ptCount val="1"/>
                <c:pt idx="0">
                  <c:v>物件費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7-4E45-93FC-70816853DA86}"/>
                </c:ext>
              </c:extLst>
            </c:dLbl>
            <c:dLbl>
              <c:idx val="4"/>
              <c:layout>
                <c:manualLayout>
                  <c:x val="-1.1977691485009224E-2"/>
                  <c:y val="1.1621979119949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平成27年度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令和元年度</c:v>
                </c:pt>
              </c:strCache>
            </c:strRef>
          </c:cat>
          <c:val>
            <c:numRef>
              <c:f>グラフ!$I$61:$M$61</c:f>
              <c:numCache>
                <c:formatCode>#,##0.0_ </c:formatCode>
                <c:ptCount val="5"/>
                <c:pt idx="0">
                  <c:v>16.2</c:v>
                </c:pt>
                <c:pt idx="1">
                  <c:v>16.7</c:v>
                </c:pt>
                <c:pt idx="2">
                  <c:v>14.8</c:v>
                </c:pt>
                <c:pt idx="3">
                  <c:v>14.8</c:v>
                </c:pt>
                <c:pt idx="4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CE-4A05-9A4C-CE2E70B6B598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2910720"/>
        <c:axId val="472916992"/>
      </c:lineChart>
      <c:catAx>
        <c:axId val="47291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69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6992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15616438356164764"/>
              <c:y val="4.5351473922902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0720"/>
        <c:crossesAt val="1"/>
        <c:crossBetween val="midCat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16438356164764"/>
          <c:y val="0.84353931948982563"/>
          <c:w val="0.7643835616438357"/>
          <c:h val="0.147392528314912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令和元年度歳出</a:t>
            </a:r>
          </a:p>
        </c:rich>
      </c:tx>
      <c:layout>
        <c:manualLayout>
          <c:xMode val="edge"/>
          <c:yMode val="edge"/>
          <c:x val="0.43537540837987987"/>
          <c:y val="6.2061788454787102E-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780162136385313"/>
          <c:y val="0.18282111899133174"/>
          <c:w val="0.48450166905102532"/>
          <c:h val="0.80063041765169574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B3-4F3E-AB67-7BDE8B243657}"/>
              </c:ext>
            </c:extLst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7B3-4F3E-AB67-7BDE8B243657}"/>
              </c:ext>
            </c:extLst>
          </c:dPt>
          <c:dPt>
            <c:idx val="2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7B3-4F3E-AB67-7BDE8B243657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7B3-4F3E-AB67-7BDE8B243657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7B3-4F3E-AB67-7BDE8B243657}"/>
              </c:ext>
            </c:extLst>
          </c:dPt>
          <c:dPt>
            <c:idx val="6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7B3-4F3E-AB67-7BDE8B243657}"/>
              </c:ext>
            </c:extLst>
          </c:dPt>
          <c:dPt>
            <c:idx val="7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7B3-4F3E-AB67-7BDE8B243657}"/>
              </c:ext>
            </c:extLst>
          </c:dPt>
          <c:dPt>
            <c:idx val="8"/>
            <c:bubble3D val="0"/>
            <c:spPr>
              <a:pattFill prst="dashDnDiag">
                <a:fgClr>
                  <a:schemeClr val="tx1">
                    <a:lumMod val="50000"/>
                    <a:lumOff val="50000"/>
                  </a:schemeClr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7B3-4F3E-AB67-7BDE8B243657}"/>
              </c:ext>
            </c:extLst>
          </c:dPt>
          <c:dPt>
            <c:idx val="9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7B3-4F3E-AB67-7BDE8B243657}"/>
              </c:ext>
            </c:extLst>
          </c:dPt>
          <c:dPt>
            <c:idx val="11"/>
            <c:bubble3D val="0"/>
            <c:spPr>
              <a:pattFill prst="dash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7B3-4F3E-AB67-7BDE8B243657}"/>
              </c:ext>
            </c:extLst>
          </c:dPt>
          <c:dLbls>
            <c:dLbl>
              <c:idx val="0"/>
              <c:layout>
                <c:manualLayout>
                  <c:x val="0.10284082405821468"/>
                  <c:y val="-0.158790183638308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B3-4F3E-AB67-7BDE8B243657}"/>
                </c:ext>
              </c:extLst>
            </c:dLbl>
            <c:dLbl>
              <c:idx val="3"/>
              <c:layout>
                <c:manualLayout>
                  <c:x val="-8.1732434019361352E-2"/>
                  <c:y val="0.2324858317869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B3-4F3E-AB67-7BDE8B243657}"/>
                </c:ext>
              </c:extLst>
            </c:dLbl>
            <c:dLbl>
              <c:idx val="4"/>
              <c:layout>
                <c:manualLayout>
                  <c:x val="-0.17898134626097167"/>
                  <c:y val="0.1556612668639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7B3-4F3E-AB67-7BDE8B243657}"/>
                </c:ext>
              </c:extLst>
            </c:dLbl>
            <c:dLbl>
              <c:idx val="5"/>
              <c:layout>
                <c:manualLayout>
                  <c:x val="-0.22480209572273829"/>
                  <c:y val="4.8609258237624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B3-4F3E-AB67-7BDE8B243657}"/>
                </c:ext>
              </c:extLst>
            </c:dLbl>
            <c:dLbl>
              <c:idx val="6"/>
              <c:layout>
                <c:manualLayout>
                  <c:x val="-0.19806380929730236"/>
                  <c:y val="-5.50904718745151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B3-4F3E-AB67-7BDE8B243657}"/>
                </c:ext>
              </c:extLst>
            </c:dLbl>
            <c:dLbl>
              <c:idx val="8"/>
              <c:layout>
                <c:manualLayout>
                  <c:x val="-0.14850995919965071"/>
                  <c:y val="-0.129121570790912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B3-4F3E-AB67-7BDE8B2436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7B3-4F3E-AB67-7BDE8B243657}"/>
                </c:ext>
              </c:extLst>
            </c:dLbl>
            <c:dLbl>
              <c:idx val="11"/>
              <c:layout>
                <c:manualLayout>
                  <c:x val="-0.12021432943199703"/>
                  <c:y val="-0.150860185030062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7B3-4F3E-AB67-7BDE8B243657}"/>
                </c:ext>
              </c:extLst>
            </c:dLbl>
            <c:dLbl>
              <c:idx val="12"/>
              <c:layout>
                <c:manualLayout>
                  <c:x val="-4.5779685264663875E-2"/>
                  <c:y val="-0.172283712762855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88-409D-BB99-9D8EDC2A2695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グラフ!$H$139:$H$152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グラフ!$I$139:$I$152</c:f>
              <c:numCache>
                <c:formatCode>#,##0_);[Red]\(#,##0\)</c:formatCode>
                <c:ptCount val="14"/>
                <c:pt idx="0">
                  <c:v>365666</c:v>
                </c:pt>
                <c:pt idx="1">
                  <c:v>8305791</c:v>
                </c:pt>
                <c:pt idx="2">
                  <c:v>24656374</c:v>
                </c:pt>
                <c:pt idx="3">
                  <c:v>2357511</c:v>
                </c:pt>
                <c:pt idx="4">
                  <c:v>28476</c:v>
                </c:pt>
                <c:pt idx="5">
                  <c:v>122627</c:v>
                </c:pt>
                <c:pt idx="6">
                  <c:v>196997</c:v>
                </c:pt>
                <c:pt idx="7">
                  <c:v>4969944</c:v>
                </c:pt>
                <c:pt idx="8">
                  <c:v>982679</c:v>
                </c:pt>
                <c:pt idx="9">
                  <c:v>4267596</c:v>
                </c:pt>
                <c:pt idx="10">
                  <c:v>0</c:v>
                </c:pt>
                <c:pt idx="11">
                  <c:v>0</c:v>
                </c:pt>
                <c:pt idx="12">
                  <c:v>2794215</c:v>
                </c:pt>
                <c:pt idx="13">
                  <c:v>540270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7B3-4F3E-AB67-7BDE8B243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71439433203493"/>
          <c:y val="0.11510801475734735"/>
          <c:w val="0.82571486168726349"/>
          <c:h val="0.52697888006098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グラフ!$I$155</c:f>
              <c:strCache>
                <c:ptCount val="1"/>
                <c:pt idx="0">
                  <c:v>予算額（千円）</c:v>
                </c:pt>
              </c:strCache>
            </c:strRef>
          </c:tx>
          <c:spPr>
            <a:pattFill prst="pct1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グラフ!$H$156:$H$169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グラフ!$I$156:$I$169</c:f>
              <c:numCache>
                <c:formatCode>#,##0_);[Red]\(#,##0\)</c:formatCode>
                <c:ptCount val="14"/>
                <c:pt idx="0">
                  <c:v>373831</c:v>
                </c:pt>
                <c:pt idx="1">
                  <c:v>8500889</c:v>
                </c:pt>
                <c:pt idx="2">
                  <c:v>25636984</c:v>
                </c:pt>
                <c:pt idx="3">
                  <c:v>2461464</c:v>
                </c:pt>
                <c:pt idx="4">
                  <c:v>29281</c:v>
                </c:pt>
                <c:pt idx="5">
                  <c:v>130065</c:v>
                </c:pt>
                <c:pt idx="6">
                  <c:v>455495</c:v>
                </c:pt>
                <c:pt idx="7">
                  <c:v>6103115</c:v>
                </c:pt>
                <c:pt idx="8">
                  <c:v>1016831</c:v>
                </c:pt>
                <c:pt idx="9">
                  <c:v>4868244</c:v>
                </c:pt>
                <c:pt idx="10">
                  <c:v>3</c:v>
                </c:pt>
                <c:pt idx="11">
                  <c:v>2798876</c:v>
                </c:pt>
                <c:pt idx="12">
                  <c:v>540271</c:v>
                </c:pt>
                <c:pt idx="13">
                  <c:v>32974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E-452B-9F9E-01EEA0DC8D7F}"/>
            </c:ext>
          </c:extLst>
        </c:ser>
        <c:ser>
          <c:idx val="1"/>
          <c:order val="1"/>
          <c:tx>
            <c:strRef>
              <c:f>グラフ!$J$155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グラフ!$H$156:$H$169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グラフ!$J$156:$J$169</c:f>
              <c:numCache>
                <c:formatCode>#,##0_);[Red]\(#,##0\)</c:formatCode>
                <c:ptCount val="14"/>
                <c:pt idx="0">
                  <c:v>365666</c:v>
                </c:pt>
                <c:pt idx="1">
                  <c:v>8305791</c:v>
                </c:pt>
                <c:pt idx="2">
                  <c:v>24656374</c:v>
                </c:pt>
                <c:pt idx="3">
                  <c:v>2357511</c:v>
                </c:pt>
                <c:pt idx="4">
                  <c:v>28476</c:v>
                </c:pt>
                <c:pt idx="5">
                  <c:v>122627</c:v>
                </c:pt>
                <c:pt idx="6">
                  <c:v>196997</c:v>
                </c:pt>
                <c:pt idx="7">
                  <c:v>4969944</c:v>
                </c:pt>
                <c:pt idx="8">
                  <c:v>982679</c:v>
                </c:pt>
                <c:pt idx="9">
                  <c:v>4267596</c:v>
                </c:pt>
                <c:pt idx="10">
                  <c:v>0</c:v>
                </c:pt>
                <c:pt idx="11">
                  <c:v>2794215</c:v>
                </c:pt>
                <c:pt idx="12">
                  <c:v>540270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E-452B-9F9E-01EEA0DC8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72917384"/>
        <c:axId val="472912680"/>
      </c:barChart>
      <c:catAx>
        <c:axId val="472917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2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2680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833828450265641"/>
              <c:y val="7.25419664268585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7384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66900420757382"/>
          <c:y val="0.82374176249553299"/>
          <c:w val="0.35764375876577803"/>
          <c:h val="5.93525179856125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令和元年度</a:t>
            </a:r>
          </a:p>
        </c:rich>
      </c:tx>
      <c:layout>
        <c:manualLayout>
          <c:xMode val="edge"/>
          <c:yMode val="edge"/>
          <c:x val="0.41456700265408031"/>
          <c:y val="3.539823008849559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565826330532244"/>
          <c:y val="0.32743362831858408"/>
          <c:w val="0.80112044817927175"/>
          <c:h val="0.63274336283185861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F5-434A-94EE-052A67B1FDB7}"/>
              </c:ext>
            </c:extLst>
          </c:dPt>
          <c:dPt>
            <c:idx val="1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F5-434A-94EE-052A67B1FDB7}"/>
              </c:ext>
            </c:extLst>
          </c:dPt>
          <c:dPt>
            <c:idx val="2"/>
            <c:bubble3D val="0"/>
            <c:spPr>
              <a:pattFill prst="wdUp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F5-434A-94EE-052A67B1FDB7}"/>
              </c:ext>
            </c:extLst>
          </c:dPt>
          <c:dPt>
            <c:idx val="3"/>
            <c:bubble3D val="0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F5-434A-94EE-052A67B1FDB7}"/>
              </c:ext>
            </c:extLst>
          </c:dPt>
          <c:dLbls>
            <c:dLbl>
              <c:idx val="0"/>
              <c:layout>
                <c:manualLayout>
                  <c:x val="-3.7418147801685188E-3"/>
                  <c:y val="2.0794772190926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89803554724041"/>
                      <c:h val="0.1099146062453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BF5-434A-94EE-052A67B1FDB7}"/>
                </c:ext>
              </c:extLst>
            </c:dLbl>
            <c:dLbl>
              <c:idx val="1"/>
              <c:layout>
                <c:manualLayout>
                  <c:x val="0.11974956357770526"/>
                  <c:y val="4.4862889774058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467822602623"/>
                      <c:h val="0.126888331297920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BF5-434A-94EE-052A67B1FDB7}"/>
                </c:ext>
              </c:extLst>
            </c:dLbl>
            <c:dLbl>
              <c:idx val="2"/>
              <c:layout>
                <c:manualLayout>
                  <c:x val="-0.17147205055869419"/>
                  <c:y val="-0.152542713835837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0710944808231"/>
                      <c:h val="0.1455625866492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BF5-434A-94EE-052A67B1FDB7}"/>
                </c:ext>
              </c:extLst>
            </c:dLbl>
            <c:dLbl>
              <c:idx val="3"/>
              <c:layout>
                <c:manualLayout>
                  <c:x val="-3.7346847079101117E-2"/>
                  <c:y val="-0.216939012714680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99257529665668"/>
                      <c:h val="0.142044336824761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BF5-434A-94EE-052A67B1FDB7}"/>
                </c:ext>
              </c:extLst>
            </c:dLbl>
            <c:dLbl>
              <c:idx val="4"/>
              <c:layout>
                <c:manualLayout>
                  <c:x val="0.19419250302400912"/>
                  <c:y val="-0.160069887647113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6398503274088"/>
                      <c:h val="0.1099146062453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ABF5-434A-94EE-052A67B1FDB7}"/>
                </c:ext>
              </c:extLst>
            </c:dLbl>
            <c:numFmt formatCode="0.0%" sourceLinked="0"/>
            <c:spPr>
              <a:ln>
                <a:solidFill>
                  <a:srgbClr val="000000">
                    <a:alpha val="95000"/>
                  </a:srgbClr>
                </a:solidFill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グラフ!$H$221:$H$225</c:f>
              <c:strCache>
                <c:ptCount val="5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市たばこ消費税</c:v>
                </c:pt>
                <c:pt idx="4">
                  <c:v>入湯税</c:v>
                </c:pt>
              </c:strCache>
            </c:strRef>
          </c:cat>
          <c:val>
            <c:numRef>
              <c:f>グラフ!$I$221:$I$225</c:f>
              <c:numCache>
                <c:formatCode>#,##0_);[Red]\(#,##0\)</c:formatCode>
                <c:ptCount val="5"/>
                <c:pt idx="0">
                  <c:v>6441143</c:v>
                </c:pt>
                <c:pt idx="1">
                  <c:v>7093277</c:v>
                </c:pt>
                <c:pt idx="2">
                  <c:v>396591</c:v>
                </c:pt>
                <c:pt idx="3">
                  <c:v>2242797</c:v>
                </c:pt>
                <c:pt idx="4">
                  <c:v>8694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5-434A-94EE-052A67B1FD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1586402266288"/>
          <c:y val="9.3364571039358343E-2"/>
          <c:w val="0.78564683663835422"/>
          <c:h val="0.7425564421896936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グラフ!$H$6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052880075542966E-2"/>
                  <c:y val="3.3855331841909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86-4026-B929-D8D9E87C48E0}"/>
                </c:ext>
              </c:extLst>
            </c:dLbl>
            <c:dLbl>
              <c:idx val="1"/>
              <c:layout>
                <c:manualLayout>
                  <c:x val="-0.11425873465533522"/>
                  <c:y val="-1.3870246085011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86-4026-B929-D8D9E87C48E0}"/>
                </c:ext>
              </c:extLst>
            </c:dLbl>
            <c:dLbl>
              <c:idx val="2"/>
              <c:layout>
                <c:manualLayout>
                  <c:x val="-1.2085340576339395E-2"/>
                  <c:y val="-1.6947473655168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86-4026-B929-D8D9E87C48E0}"/>
                </c:ext>
              </c:extLst>
            </c:dLbl>
            <c:dLbl>
              <c:idx val="3"/>
              <c:layout>
                <c:manualLayout>
                  <c:x val="-1.9665521942207557E-2"/>
                  <c:y val="-1.9867441211898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86-4026-B929-D8D9E87C48E0}"/>
                </c:ext>
              </c:extLst>
            </c:dLbl>
            <c:dLbl>
              <c:idx val="4"/>
              <c:layout>
                <c:manualLayout>
                  <c:x val="-0.10670453323542918"/>
                  <c:y val="-5.3672234487243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86-4026-B929-D8D9E87C48E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平成27年度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令和元年度</c:v>
                </c:pt>
              </c:strCache>
            </c:strRef>
          </c:cat>
          <c:val>
            <c:numRef>
              <c:f>グラフ!$I$6:$M$6</c:f>
              <c:numCache>
                <c:formatCode>0_ </c:formatCode>
                <c:ptCount val="5"/>
                <c:pt idx="0">
                  <c:v>100</c:v>
                </c:pt>
                <c:pt idx="1">
                  <c:v>114.99999999999999</c:v>
                </c:pt>
                <c:pt idx="2">
                  <c:v>113.99999999999999</c:v>
                </c:pt>
                <c:pt idx="3">
                  <c:v>113.99999999999999</c:v>
                </c:pt>
                <c:pt idx="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B-4B2C-896E-E68C6CF06DE2}"/>
            </c:ext>
          </c:extLst>
        </c:ser>
        <c:ser>
          <c:idx val="1"/>
          <c:order val="1"/>
          <c:tx>
            <c:strRef>
              <c:f>グラフ!$H$7</c:f>
              <c:strCache>
                <c:ptCount val="1"/>
                <c:pt idx="0">
                  <c:v>自主財源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86-4026-B929-D8D9E87C48E0}"/>
                </c:ext>
              </c:extLst>
            </c:dLbl>
            <c:dLbl>
              <c:idx val="1"/>
              <c:layout>
                <c:manualLayout>
                  <c:x val="-8.9707271010387155E-2"/>
                  <c:y val="-4.5190156599552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86-4026-B929-D8D9E87C48E0}"/>
                </c:ext>
              </c:extLst>
            </c:dLbl>
            <c:dLbl>
              <c:idx val="2"/>
              <c:layout>
                <c:manualLayout>
                  <c:x val="-6.6980280749655882E-2"/>
                  <c:y val="-5.204170332885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B86-4026-B929-D8D9E87C48E0}"/>
                </c:ext>
              </c:extLst>
            </c:dLbl>
            <c:dLbl>
              <c:idx val="3"/>
              <c:layout>
                <c:manualLayout>
                  <c:x val="-7.8397187106578697E-2"/>
                  <c:y val="-3.0275857567540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86-4026-B929-D8D9E87C48E0}"/>
                </c:ext>
              </c:extLst>
            </c:dLbl>
            <c:dLbl>
              <c:idx val="4"/>
              <c:layout>
                <c:manualLayout>
                  <c:x val="-0.10481586402266289"/>
                  <c:y val="-2.7293064876957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B86-4026-B929-D8D9E87C48E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平成27年度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令和元年度</c:v>
                </c:pt>
              </c:strCache>
            </c:strRef>
          </c:cat>
          <c:val>
            <c:numRef>
              <c:f>グラフ!$I$7:$M$7</c:f>
              <c:numCache>
                <c:formatCode>0_ </c:formatCode>
                <c:ptCount val="5"/>
                <c:pt idx="0">
                  <c:v>100</c:v>
                </c:pt>
                <c:pt idx="1">
                  <c:v>117</c:v>
                </c:pt>
                <c:pt idx="2">
                  <c:v>115.99999999999999</c:v>
                </c:pt>
                <c:pt idx="3">
                  <c:v>123</c:v>
                </c:pt>
                <c:pt idx="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6B-4B2C-896E-E68C6CF06DE2}"/>
            </c:ext>
          </c:extLst>
        </c:ser>
        <c:ser>
          <c:idx val="2"/>
          <c:order val="2"/>
          <c:tx>
            <c:strRef>
              <c:f>グラフ!$H$8</c:f>
              <c:strCache>
                <c:ptCount val="1"/>
                <c:pt idx="0">
                  <c:v>依存財源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86-4026-B929-D8D9E87C48E0}"/>
                </c:ext>
              </c:extLst>
            </c:dLbl>
            <c:dLbl>
              <c:idx val="1"/>
              <c:layout>
                <c:manualLayout>
                  <c:x val="-6.1378659112370164E-2"/>
                  <c:y val="3.3855331841908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86-4026-B929-D8D9E87C48E0}"/>
                </c:ext>
              </c:extLst>
            </c:dLbl>
            <c:dLbl>
              <c:idx val="2"/>
              <c:layout>
                <c:manualLayout>
                  <c:x val="-3.8715769593956562E-2"/>
                  <c:y val="3.087248322147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86-4026-B929-D8D9E87C48E0}"/>
                </c:ext>
              </c:extLst>
            </c:dLbl>
            <c:dLbl>
              <c:idx val="3"/>
              <c:layout>
                <c:manualLayout>
                  <c:x val="-0.11042940593924128"/>
                  <c:y val="3.3855325572304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86-4026-B929-D8D9E87C48E0}"/>
                </c:ext>
              </c:extLst>
            </c:dLbl>
            <c:dLbl>
              <c:idx val="4"/>
              <c:layout>
                <c:manualLayout>
                  <c:x val="-0.11805004506886985"/>
                  <c:y val="2.17980288258994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86-4026-B929-D8D9E87C48E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平成27年度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令和元年度</c:v>
                </c:pt>
              </c:strCache>
            </c:strRef>
          </c:cat>
          <c:val>
            <c:numRef>
              <c:f>グラフ!$I$8:$M$8</c:f>
              <c:numCache>
                <c:formatCode>0_ </c:formatCode>
                <c:ptCount val="5"/>
                <c:pt idx="0">
                  <c:v>100</c:v>
                </c:pt>
                <c:pt idx="1">
                  <c:v>113.99999999999999</c:v>
                </c:pt>
                <c:pt idx="2">
                  <c:v>112.99999999999999</c:v>
                </c:pt>
                <c:pt idx="3">
                  <c:v>109.00000000000001</c:v>
                </c:pt>
                <c:pt idx="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6B-4B2C-896E-E68C6CF06D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2915816"/>
        <c:axId val="472909936"/>
      </c:lineChart>
      <c:catAx>
        <c:axId val="472915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09936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472909936"/>
        <c:scaling>
          <c:orientation val="minMax"/>
          <c:max val="135"/>
          <c:min val="9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0.10481586402266288"/>
              <c:y val="1.9216555801921661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5816"/>
        <c:crossesAt val="1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81586402266288"/>
          <c:y val="0.92683019944014755"/>
          <c:w val="0.79603399433427779"/>
          <c:h val="6.651884700665222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1485041574589"/>
          <c:y val="0.10845986984815605"/>
          <c:w val="0.78795912237085164"/>
          <c:h val="0.733188720173536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グラフ!$H$19</c:f>
              <c:strCache>
                <c:ptCount val="1"/>
                <c:pt idx="0">
                  <c:v>自主財源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グラフ!$I$18:$M$18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グラフ!$I$19:$M$19</c:f>
              <c:numCache>
                <c:formatCode>0.0_ </c:formatCode>
                <c:ptCount val="5"/>
                <c:pt idx="0">
                  <c:v>39.200000000000003</c:v>
                </c:pt>
                <c:pt idx="1">
                  <c:v>39.799999999999997</c:v>
                </c:pt>
                <c:pt idx="2">
                  <c:v>39.799999999999997</c:v>
                </c:pt>
                <c:pt idx="3">
                  <c:v>42.2</c:v>
                </c:pt>
                <c:pt idx="4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C-4A63-B99B-F1BC71A8FEC2}"/>
            </c:ext>
          </c:extLst>
        </c:ser>
        <c:ser>
          <c:idx val="1"/>
          <c:order val="1"/>
          <c:tx>
            <c:strRef>
              <c:f>グラフ!$H$20</c:f>
              <c:strCache>
                <c:ptCount val="1"/>
                <c:pt idx="0">
                  <c:v>依存財源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グラフ!$I$18:$M$18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元年度</c:v>
                </c:pt>
              </c:strCache>
            </c:strRef>
          </c:cat>
          <c:val>
            <c:numRef>
              <c:f>グラフ!$I$20:$M$20</c:f>
              <c:numCache>
                <c:formatCode>0.0_ </c:formatCode>
                <c:ptCount val="5"/>
                <c:pt idx="0">
                  <c:v>60.8</c:v>
                </c:pt>
                <c:pt idx="1">
                  <c:v>60.2</c:v>
                </c:pt>
                <c:pt idx="2">
                  <c:v>60.2</c:v>
                </c:pt>
                <c:pt idx="3">
                  <c:v>57.8</c:v>
                </c:pt>
                <c:pt idx="4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C-4A63-B99B-F1BC71A8F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72911504"/>
        <c:axId val="472912288"/>
      </c:barChart>
      <c:catAx>
        <c:axId val="4729115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22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2288"/>
        <c:scaling>
          <c:orientation val="minMax"/>
        </c:scaling>
        <c:delete val="0"/>
        <c:axPos val="t"/>
        <c:majorGridlines>
          <c:spPr>
            <a:ln w="3175">
              <a:noFill/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1504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225120297462818"/>
          <c:y val="0.89804772234273322"/>
          <c:w val="0.58900535870516157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令和元年度歳入</a:t>
            </a:r>
          </a:p>
        </c:rich>
      </c:tx>
      <c:layout>
        <c:manualLayout>
          <c:xMode val="edge"/>
          <c:yMode val="edge"/>
          <c:x val="0.4190381026298618"/>
          <c:y val="0.11902210523086675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9208633093526193"/>
          <c:y val="0.24215246636771301"/>
          <c:w val="0.42302158273381985"/>
          <c:h val="0.6591928251121076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E4-4235-AFD9-4EB43D727097}"/>
              </c:ext>
            </c:extLst>
          </c:dPt>
          <c:dPt>
            <c:idx val="1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E4-4235-AFD9-4EB43D727097}"/>
              </c:ext>
            </c:extLst>
          </c:dPt>
          <c:dPt>
            <c:idx val="2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E4-4235-AFD9-4EB43D727097}"/>
              </c:ext>
            </c:extLst>
          </c:dPt>
          <c:dPt>
            <c:idx val="3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E4-4235-AFD9-4EB43D727097}"/>
              </c:ext>
            </c:extLst>
          </c:dPt>
          <c:dPt>
            <c:idx val="4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1E4-4235-AFD9-4EB43D727097}"/>
              </c:ext>
            </c:extLst>
          </c:dPt>
          <c:dPt>
            <c:idx val="5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1E4-4235-AFD9-4EB43D727097}"/>
              </c:ext>
            </c:extLst>
          </c:dPt>
          <c:dPt>
            <c:idx val="6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1E4-4235-AFD9-4EB43D727097}"/>
              </c:ext>
            </c:extLst>
          </c:dPt>
          <c:dPt>
            <c:idx val="7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1E4-4235-AFD9-4EB43D727097}"/>
              </c:ext>
            </c:extLst>
          </c:dPt>
          <c:dLbls>
            <c:dLbl>
              <c:idx val="0"/>
              <c:layout>
                <c:manualLayout>
                  <c:x val="3.2665269359316612E-3"/>
                  <c:y val="1.6303332038652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4-4235-AFD9-4EB43D727097}"/>
                </c:ext>
              </c:extLst>
            </c:dLbl>
            <c:dLbl>
              <c:idx val="1"/>
              <c:layout>
                <c:manualLayout>
                  <c:x val="3.4844394450693664E-2"/>
                  <c:y val="-4.525291059444748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4-4235-AFD9-4EB43D727097}"/>
                </c:ext>
              </c:extLst>
            </c:dLbl>
            <c:dLbl>
              <c:idx val="2"/>
              <c:layout>
                <c:manualLayout>
                  <c:x val="6.8548207308113983E-4"/>
                  <c:y val="1.451237061001325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E4-4235-AFD9-4EB43D727097}"/>
                </c:ext>
              </c:extLst>
            </c:dLbl>
            <c:dLbl>
              <c:idx val="3"/>
              <c:layout>
                <c:manualLayout>
                  <c:x val="-3.334201929794747E-3"/>
                  <c:y val="8.55219330767512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E4-4235-AFD9-4EB43D727097}"/>
                </c:ext>
              </c:extLst>
            </c:dLbl>
            <c:dLbl>
              <c:idx val="4"/>
              <c:layout>
                <c:manualLayout>
                  <c:x val="-6.8758755155605547E-2"/>
                  <c:y val="0.121229602577373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E4-4235-AFD9-4EB43D727097}"/>
                </c:ext>
              </c:extLst>
            </c:dLbl>
            <c:dLbl>
              <c:idx val="5"/>
              <c:layout>
                <c:manualLayout>
                  <c:x val="-1.7954255718035245E-2"/>
                  <c:y val="1.73872689842868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E4-4235-AFD9-4EB43D727097}"/>
                </c:ext>
              </c:extLst>
            </c:dLbl>
            <c:dLbl>
              <c:idx val="6"/>
              <c:layout>
                <c:manualLayout>
                  <c:x val="-8.5972253468316454E-2"/>
                  <c:y val="6.0091417671757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E4-4235-AFD9-4EB43D727097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グラフ!$H$75:$H$82</c:f>
              <c:strCache>
                <c:ptCount val="8"/>
                <c:pt idx="0">
                  <c:v>国庫支出金</c:v>
                </c:pt>
                <c:pt idx="1">
                  <c:v>市債</c:v>
                </c:pt>
                <c:pt idx="2">
                  <c:v>地方交付税</c:v>
                </c:pt>
                <c:pt idx="3">
                  <c:v>依存その他</c:v>
                </c:pt>
                <c:pt idx="4">
                  <c:v>自主その他</c:v>
                </c:pt>
                <c:pt idx="5">
                  <c:v>繰入金</c:v>
                </c:pt>
                <c:pt idx="6">
                  <c:v>繰越金</c:v>
                </c:pt>
                <c:pt idx="7">
                  <c:v>市税</c:v>
                </c:pt>
              </c:strCache>
            </c:strRef>
          </c:cat>
          <c:val>
            <c:numRef>
              <c:f>グラフ!$I$75:$I$82</c:f>
              <c:numCache>
                <c:formatCode>General</c:formatCode>
                <c:ptCount val="8"/>
                <c:pt idx="0">
                  <c:v>24</c:v>
                </c:pt>
                <c:pt idx="1">
                  <c:v>3.2</c:v>
                </c:pt>
                <c:pt idx="2" formatCode="0.0_ ">
                  <c:v>7.3</c:v>
                </c:pt>
                <c:pt idx="3" formatCode="0.0_);[Red]\(0.0\)">
                  <c:v>17.100000000000001</c:v>
                </c:pt>
                <c:pt idx="4">
                  <c:v>4.1000000000000005</c:v>
                </c:pt>
                <c:pt idx="5">
                  <c:v>9.8000000000000007</c:v>
                </c:pt>
                <c:pt idx="6" formatCode="0.0_ ">
                  <c:v>2.5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1E4-4235-AFD9-4EB43D7270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192404811187"/>
          <c:y val="3.1042128603104822E-2"/>
          <c:w val="0.74236032637984373"/>
          <c:h val="0.74812693708411526"/>
        </c:manualLayout>
      </c:layout>
      <c:lineChart>
        <c:grouping val="standard"/>
        <c:varyColors val="0"/>
        <c:ser>
          <c:idx val="0"/>
          <c:order val="0"/>
          <c:tx>
            <c:strRef>
              <c:f>グラフ!$I$244</c:f>
              <c:strCache>
                <c:ptCount val="1"/>
                <c:pt idx="0">
                  <c:v>1人当り収入額 （千円）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107380888212302E-2"/>
                  <c:y val="-2.7444801769741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C0-4BA0-8318-66A7DA7B4A52}"/>
                </c:ext>
              </c:extLst>
            </c:dLbl>
            <c:dLbl>
              <c:idx val="1"/>
              <c:layout>
                <c:manualLayout>
                  <c:x val="-5.851071113798105E-2"/>
                  <c:y val="-3.0599376685803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C0-4BA0-8318-66A7DA7B4A52}"/>
                </c:ext>
              </c:extLst>
            </c:dLbl>
            <c:dLbl>
              <c:idx val="3"/>
              <c:layout>
                <c:manualLayout>
                  <c:x val="-0.10291404138774975"/>
                  <c:y val="-3.3753951601865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C0-4BA0-8318-66A7DA7B4A52}"/>
                </c:ext>
              </c:extLst>
            </c:dLbl>
            <c:dLbl>
              <c:idx val="4"/>
              <c:layout>
                <c:manualLayout>
                  <c:x val="-0.1302492683630152"/>
                  <c:y val="-3.37293836899150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C0-4BA0-8318-66A7DA7B4A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グラフ!$H$245:$H$249</c:f>
              <c:strCache>
                <c:ptCount val="5"/>
                <c:pt idx="0">
                  <c:v>平成27年度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令和元年度</c:v>
                </c:pt>
              </c:strCache>
            </c:strRef>
          </c:cat>
          <c:val>
            <c:numRef>
              <c:f>グラフ!$I$245:$I$249</c:f>
              <c:numCache>
                <c:formatCode>#,##0_ </c:formatCode>
                <c:ptCount val="5"/>
                <c:pt idx="0">
                  <c:v>124038</c:v>
                </c:pt>
                <c:pt idx="1">
                  <c:v>118912</c:v>
                </c:pt>
                <c:pt idx="2">
                  <c:v>123620</c:v>
                </c:pt>
                <c:pt idx="3">
                  <c:v>139633</c:v>
                </c:pt>
                <c:pt idx="4">
                  <c:v>140979.05599581992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EF-4E92-AAC7-1B1A3B1F0F4B}"/>
            </c:ext>
          </c:extLst>
        </c:ser>
        <c:ser>
          <c:idx val="1"/>
          <c:order val="1"/>
          <c:tx>
            <c:strRef>
              <c:f>グラフ!$J$244</c:f>
              <c:strCache>
                <c:ptCount val="1"/>
                <c:pt idx="0">
                  <c:v>1人当り歳出額 （円）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854108956602031E-2"/>
                  <c:y val="3.7914701375701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EF-4E92-AAC7-1B1A3B1F0F4B}"/>
                </c:ext>
              </c:extLst>
            </c:dLbl>
            <c:dLbl>
              <c:idx val="1"/>
              <c:layout>
                <c:manualLayout>
                  <c:x val="-4.3628881569859071E-2"/>
                  <c:y val="3.6966833841309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EF-4E92-AAC7-1B1A3B1F0F4B}"/>
                </c:ext>
              </c:extLst>
            </c:dLbl>
            <c:dLbl>
              <c:idx val="2"/>
              <c:layout>
                <c:manualLayout>
                  <c:x val="-5.8423303007568157E-2"/>
                  <c:y val="3.0647813072310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EF-4E92-AAC7-1B1A3B1F0F4B}"/>
                </c:ext>
              </c:extLst>
            </c:dLbl>
            <c:dLbl>
              <c:idx val="3"/>
              <c:layout>
                <c:manualLayout>
                  <c:x val="-0.12596678739549302"/>
                  <c:y val="4.0234666796227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EF-4E92-AAC7-1B1A3B1F0F4B}"/>
                </c:ext>
              </c:extLst>
            </c:dLbl>
            <c:dLbl>
              <c:idx val="4"/>
              <c:layout>
                <c:manualLayout>
                  <c:x val="-0.1299644076111349"/>
                  <c:y val="2.4290351575073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C0-4BA0-8318-66A7DA7B4A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グラフ!$H$245:$H$249</c:f>
              <c:strCache>
                <c:ptCount val="5"/>
                <c:pt idx="0">
                  <c:v>平成27年度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令和元年度</c:v>
                </c:pt>
              </c:strCache>
            </c:strRef>
          </c:cat>
          <c:val>
            <c:numRef>
              <c:f>グラフ!$J$245:$J$249</c:f>
              <c:numCache>
                <c:formatCode>#,##0_ </c:formatCode>
                <c:ptCount val="5"/>
                <c:pt idx="0">
                  <c:v>398763.10089804541</c:v>
                </c:pt>
                <c:pt idx="1">
                  <c:v>463272.98420468753</c:v>
                </c:pt>
                <c:pt idx="2">
                  <c:v>463795.29648205772</c:v>
                </c:pt>
                <c:pt idx="3">
                  <c:v>451953.33993810223</c:v>
                </c:pt>
                <c:pt idx="4">
                  <c:v>431839.6325002177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EF-4E92-AAC7-1B1A3B1F0F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4060520"/>
        <c:axId val="474066400"/>
      </c:lineChart>
      <c:catAx>
        <c:axId val="474060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64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6400"/>
        <c:scaling>
          <c:orientation val="minMax"/>
          <c:max val="500000"/>
          <c:min val="5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0520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83197831978167"/>
          <c:y val="0.91056910569104743"/>
          <c:w val="0.56097560975609784"/>
          <c:h val="8.27790096082781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  <c:userShapes r:id="rId1"/>
</c:chartSpace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00000000-0008-0000-0A00-000078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89" name="Text Box 24">
          <a:extLst>
            <a:ext uri="{FF2B5EF4-FFF2-40B4-BE49-F238E27FC236}">
              <a16:creationId xmlns:a16="http://schemas.microsoft.com/office/drawing/2014/main" id="{00000000-0008-0000-0A00-000079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90" name="Text Box 37">
          <a:extLst>
            <a:ext uri="{FF2B5EF4-FFF2-40B4-BE49-F238E27FC236}">
              <a16:creationId xmlns:a16="http://schemas.microsoft.com/office/drawing/2014/main" id="{00000000-0008-0000-0A00-00007A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91" name="Text Box 38">
          <a:extLst>
            <a:ext uri="{FF2B5EF4-FFF2-40B4-BE49-F238E27FC236}">
              <a16:creationId xmlns:a16="http://schemas.microsoft.com/office/drawing/2014/main" id="{00000000-0008-0000-0A00-00007B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892" name="Text Box 39">
          <a:extLst>
            <a:ext uri="{FF2B5EF4-FFF2-40B4-BE49-F238E27FC236}">
              <a16:creationId xmlns:a16="http://schemas.microsoft.com/office/drawing/2014/main" id="{00000000-0008-0000-0A00-00007C03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893" name="Text Box 41">
          <a:extLst>
            <a:ext uri="{FF2B5EF4-FFF2-40B4-BE49-F238E27FC236}">
              <a16:creationId xmlns:a16="http://schemas.microsoft.com/office/drawing/2014/main" id="{00000000-0008-0000-0A00-00007D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894" name="Text Box 42">
          <a:extLst>
            <a:ext uri="{FF2B5EF4-FFF2-40B4-BE49-F238E27FC236}">
              <a16:creationId xmlns:a16="http://schemas.microsoft.com/office/drawing/2014/main" id="{00000000-0008-0000-0A00-00007E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781050</xdr:colOff>
      <xdr:row>0</xdr:row>
      <xdr:rowOff>57150</xdr:rowOff>
    </xdr:from>
    <xdr:to>
      <xdr:col>11</xdr:col>
      <xdr:colOff>400050</xdr:colOff>
      <xdr:row>2</xdr:row>
      <xdr:rowOff>85725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00000000-0008-0000-0A00-00007F030000}"/>
            </a:ext>
          </a:extLst>
        </xdr:cNvPr>
        <xdr:cNvSpPr txBox="1">
          <a:spLocks noChangeArrowheads="1"/>
        </xdr:cNvSpPr>
      </xdr:nvSpPr>
      <xdr:spPr bwMode="auto">
        <a:xfrm>
          <a:off x="5467350" y="57150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98" name="Text Box 38">
          <a:extLst>
            <a:ext uri="{FF2B5EF4-FFF2-40B4-BE49-F238E27FC236}">
              <a16:creationId xmlns:a16="http://schemas.microsoft.com/office/drawing/2014/main" id="{00000000-0008-0000-0A00-000082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99" name="Text Box 39">
          <a:extLst>
            <a:ext uri="{FF2B5EF4-FFF2-40B4-BE49-F238E27FC236}">
              <a16:creationId xmlns:a16="http://schemas.microsoft.com/office/drawing/2014/main" id="{00000000-0008-0000-0A00-000083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00" name="Text Box 41">
          <a:extLst>
            <a:ext uri="{FF2B5EF4-FFF2-40B4-BE49-F238E27FC236}">
              <a16:creationId xmlns:a16="http://schemas.microsoft.com/office/drawing/2014/main" id="{00000000-0008-0000-0A00-000084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01" name="Text Box 42">
          <a:extLst>
            <a:ext uri="{FF2B5EF4-FFF2-40B4-BE49-F238E27FC236}">
              <a16:creationId xmlns:a16="http://schemas.microsoft.com/office/drawing/2014/main" id="{00000000-0008-0000-0A00-000085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00000000-0008-0000-0A00-000086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03" name="Text Box 24">
          <a:extLst>
            <a:ext uri="{FF2B5EF4-FFF2-40B4-BE49-F238E27FC236}">
              <a16:creationId xmlns:a16="http://schemas.microsoft.com/office/drawing/2014/main" id="{00000000-0008-0000-0A00-000087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04" name="Text Box 37">
          <a:extLst>
            <a:ext uri="{FF2B5EF4-FFF2-40B4-BE49-F238E27FC236}">
              <a16:creationId xmlns:a16="http://schemas.microsoft.com/office/drawing/2014/main" id="{00000000-0008-0000-0A00-000088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05" name="Text Box 38">
          <a:extLst>
            <a:ext uri="{FF2B5EF4-FFF2-40B4-BE49-F238E27FC236}">
              <a16:creationId xmlns:a16="http://schemas.microsoft.com/office/drawing/2014/main" id="{00000000-0008-0000-0A00-000089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906" name="Text Box 39">
          <a:extLst>
            <a:ext uri="{FF2B5EF4-FFF2-40B4-BE49-F238E27FC236}">
              <a16:creationId xmlns:a16="http://schemas.microsoft.com/office/drawing/2014/main" id="{00000000-0008-0000-0A00-00008A03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907" name="Text Box 41">
          <a:extLst>
            <a:ext uri="{FF2B5EF4-FFF2-40B4-BE49-F238E27FC236}">
              <a16:creationId xmlns:a16="http://schemas.microsoft.com/office/drawing/2014/main" id="{00000000-0008-0000-0A00-00008B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908" name="Text Box 42">
          <a:extLst>
            <a:ext uri="{FF2B5EF4-FFF2-40B4-BE49-F238E27FC236}">
              <a16:creationId xmlns:a16="http://schemas.microsoft.com/office/drawing/2014/main" id="{00000000-0008-0000-0A00-00008C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00000000-0008-0000-0A00-00008D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10" name="Text Box 24">
          <a:extLst>
            <a:ext uri="{FF2B5EF4-FFF2-40B4-BE49-F238E27FC236}">
              <a16:creationId xmlns:a16="http://schemas.microsoft.com/office/drawing/2014/main" id="{00000000-0008-0000-0A00-00008E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11" name="Text Box 37">
          <a:extLst>
            <a:ext uri="{FF2B5EF4-FFF2-40B4-BE49-F238E27FC236}">
              <a16:creationId xmlns:a16="http://schemas.microsoft.com/office/drawing/2014/main" id="{00000000-0008-0000-0A00-00008F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12" name="Text Box 38">
          <a:extLst>
            <a:ext uri="{FF2B5EF4-FFF2-40B4-BE49-F238E27FC236}">
              <a16:creationId xmlns:a16="http://schemas.microsoft.com/office/drawing/2014/main" id="{00000000-0008-0000-0A00-000090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13" name="Text Box 39">
          <a:extLst>
            <a:ext uri="{FF2B5EF4-FFF2-40B4-BE49-F238E27FC236}">
              <a16:creationId xmlns:a16="http://schemas.microsoft.com/office/drawing/2014/main" id="{00000000-0008-0000-0A00-000091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14" name="Text Box 41">
          <a:extLst>
            <a:ext uri="{FF2B5EF4-FFF2-40B4-BE49-F238E27FC236}">
              <a16:creationId xmlns:a16="http://schemas.microsoft.com/office/drawing/2014/main" id="{00000000-0008-0000-0A00-000092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15" name="Text Box 42">
          <a:extLst>
            <a:ext uri="{FF2B5EF4-FFF2-40B4-BE49-F238E27FC236}">
              <a16:creationId xmlns:a16="http://schemas.microsoft.com/office/drawing/2014/main" id="{00000000-0008-0000-0A00-000093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00000000-0008-0000-0A00-000094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17" name="Text Box 24">
          <a:extLst>
            <a:ext uri="{FF2B5EF4-FFF2-40B4-BE49-F238E27FC236}">
              <a16:creationId xmlns:a16="http://schemas.microsoft.com/office/drawing/2014/main" id="{00000000-0008-0000-0A00-000095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18" name="Text Box 37">
          <a:extLst>
            <a:ext uri="{FF2B5EF4-FFF2-40B4-BE49-F238E27FC236}">
              <a16:creationId xmlns:a16="http://schemas.microsoft.com/office/drawing/2014/main" id="{00000000-0008-0000-0A00-000096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19" name="Text Box 38">
          <a:extLst>
            <a:ext uri="{FF2B5EF4-FFF2-40B4-BE49-F238E27FC236}">
              <a16:creationId xmlns:a16="http://schemas.microsoft.com/office/drawing/2014/main" id="{00000000-0008-0000-0A00-000097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920" name="Text Box 39">
          <a:extLst>
            <a:ext uri="{FF2B5EF4-FFF2-40B4-BE49-F238E27FC236}">
              <a16:creationId xmlns:a16="http://schemas.microsoft.com/office/drawing/2014/main" id="{00000000-0008-0000-0A00-00009803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0000000-0008-0000-0A00-000099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22" name="Text Box 24">
          <a:extLst>
            <a:ext uri="{FF2B5EF4-FFF2-40B4-BE49-F238E27FC236}">
              <a16:creationId xmlns:a16="http://schemas.microsoft.com/office/drawing/2014/main" id="{00000000-0008-0000-0A00-00009A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23" name="Text Box 37">
          <a:extLst>
            <a:ext uri="{FF2B5EF4-FFF2-40B4-BE49-F238E27FC236}">
              <a16:creationId xmlns:a16="http://schemas.microsoft.com/office/drawing/2014/main" id="{00000000-0008-0000-0A00-00009B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24" name="Text Box 38">
          <a:extLst>
            <a:ext uri="{FF2B5EF4-FFF2-40B4-BE49-F238E27FC236}">
              <a16:creationId xmlns:a16="http://schemas.microsoft.com/office/drawing/2014/main" id="{00000000-0008-0000-0A00-00009C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25" name="Text Box 39">
          <a:extLst>
            <a:ext uri="{FF2B5EF4-FFF2-40B4-BE49-F238E27FC236}">
              <a16:creationId xmlns:a16="http://schemas.microsoft.com/office/drawing/2014/main" id="{00000000-0008-0000-0A00-00009D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00000000-0008-0000-0A00-00009E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27" name="Text Box 24">
          <a:extLst>
            <a:ext uri="{FF2B5EF4-FFF2-40B4-BE49-F238E27FC236}">
              <a16:creationId xmlns:a16="http://schemas.microsoft.com/office/drawing/2014/main" id="{00000000-0008-0000-0A00-00009F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28" name="Text Box 37">
          <a:extLst>
            <a:ext uri="{FF2B5EF4-FFF2-40B4-BE49-F238E27FC236}">
              <a16:creationId xmlns:a16="http://schemas.microsoft.com/office/drawing/2014/main" id="{00000000-0008-0000-0A00-0000A0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29" name="Text Box 38">
          <a:extLst>
            <a:ext uri="{FF2B5EF4-FFF2-40B4-BE49-F238E27FC236}">
              <a16:creationId xmlns:a16="http://schemas.microsoft.com/office/drawing/2014/main" id="{00000000-0008-0000-0A00-0000A1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30" name="Text Box 39">
          <a:extLst>
            <a:ext uri="{FF2B5EF4-FFF2-40B4-BE49-F238E27FC236}">
              <a16:creationId xmlns:a16="http://schemas.microsoft.com/office/drawing/2014/main" id="{00000000-0008-0000-0A00-0000A2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00000000-0008-0000-0A00-0000A3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32" name="Text Box 24">
          <a:extLst>
            <a:ext uri="{FF2B5EF4-FFF2-40B4-BE49-F238E27FC236}">
              <a16:creationId xmlns:a16="http://schemas.microsoft.com/office/drawing/2014/main" id="{00000000-0008-0000-0A00-0000A4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33" name="Text Box 37">
          <a:extLst>
            <a:ext uri="{FF2B5EF4-FFF2-40B4-BE49-F238E27FC236}">
              <a16:creationId xmlns:a16="http://schemas.microsoft.com/office/drawing/2014/main" id="{00000000-0008-0000-0A00-0000A5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34" name="Text Box 38">
          <a:extLst>
            <a:ext uri="{FF2B5EF4-FFF2-40B4-BE49-F238E27FC236}">
              <a16:creationId xmlns:a16="http://schemas.microsoft.com/office/drawing/2014/main" id="{00000000-0008-0000-0A00-0000A6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935" name="Text Box 39">
          <a:extLst>
            <a:ext uri="{FF2B5EF4-FFF2-40B4-BE49-F238E27FC236}">
              <a16:creationId xmlns:a16="http://schemas.microsoft.com/office/drawing/2014/main" id="{00000000-0008-0000-0A00-0000A703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936" name="Text Box 41">
          <a:extLst>
            <a:ext uri="{FF2B5EF4-FFF2-40B4-BE49-F238E27FC236}">
              <a16:creationId xmlns:a16="http://schemas.microsoft.com/office/drawing/2014/main" id="{00000000-0008-0000-0A00-0000A8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937" name="Text Box 42">
          <a:extLst>
            <a:ext uri="{FF2B5EF4-FFF2-40B4-BE49-F238E27FC236}">
              <a16:creationId xmlns:a16="http://schemas.microsoft.com/office/drawing/2014/main" id="{00000000-0008-0000-0A00-0000A9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00000000-0008-0000-0A00-0000AA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39" name="Text Box 24">
          <a:extLst>
            <a:ext uri="{FF2B5EF4-FFF2-40B4-BE49-F238E27FC236}">
              <a16:creationId xmlns:a16="http://schemas.microsoft.com/office/drawing/2014/main" id="{00000000-0008-0000-0A00-0000AB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40" name="Text Box 37">
          <a:extLst>
            <a:ext uri="{FF2B5EF4-FFF2-40B4-BE49-F238E27FC236}">
              <a16:creationId xmlns:a16="http://schemas.microsoft.com/office/drawing/2014/main" id="{00000000-0008-0000-0A00-0000AC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41" name="Text Box 38">
          <a:extLst>
            <a:ext uri="{FF2B5EF4-FFF2-40B4-BE49-F238E27FC236}">
              <a16:creationId xmlns:a16="http://schemas.microsoft.com/office/drawing/2014/main" id="{00000000-0008-0000-0A00-0000AD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42" name="Text Box 39">
          <a:extLst>
            <a:ext uri="{FF2B5EF4-FFF2-40B4-BE49-F238E27FC236}">
              <a16:creationId xmlns:a16="http://schemas.microsoft.com/office/drawing/2014/main" id="{00000000-0008-0000-0A00-0000AE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3" name="Text Box 41">
          <a:extLst>
            <a:ext uri="{FF2B5EF4-FFF2-40B4-BE49-F238E27FC236}">
              <a16:creationId xmlns:a16="http://schemas.microsoft.com/office/drawing/2014/main" id="{00000000-0008-0000-0A00-0000AF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4" name="Text Box 42">
          <a:extLst>
            <a:ext uri="{FF2B5EF4-FFF2-40B4-BE49-F238E27FC236}">
              <a16:creationId xmlns:a16="http://schemas.microsoft.com/office/drawing/2014/main" id="{00000000-0008-0000-0A00-0000B0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5" name="Text Box 41">
          <a:extLst>
            <a:ext uri="{FF2B5EF4-FFF2-40B4-BE49-F238E27FC236}">
              <a16:creationId xmlns:a16="http://schemas.microsoft.com/office/drawing/2014/main" id="{00000000-0008-0000-0A00-0000B1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6" name="Text Box 42">
          <a:extLst>
            <a:ext uri="{FF2B5EF4-FFF2-40B4-BE49-F238E27FC236}">
              <a16:creationId xmlns:a16="http://schemas.microsoft.com/office/drawing/2014/main" id="{00000000-0008-0000-0A00-0000B2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7" name="Text Box 41">
          <a:extLst>
            <a:ext uri="{FF2B5EF4-FFF2-40B4-BE49-F238E27FC236}">
              <a16:creationId xmlns:a16="http://schemas.microsoft.com/office/drawing/2014/main" id="{00000000-0008-0000-0A00-0000B3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8" name="Text Box 42">
          <a:extLst>
            <a:ext uri="{FF2B5EF4-FFF2-40B4-BE49-F238E27FC236}">
              <a16:creationId xmlns:a16="http://schemas.microsoft.com/office/drawing/2014/main" id="{00000000-0008-0000-0A00-0000B4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00000000-0008-0000-0A00-0000B5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50" name="Text Box 24">
          <a:extLst>
            <a:ext uri="{FF2B5EF4-FFF2-40B4-BE49-F238E27FC236}">
              <a16:creationId xmlns:a16="http://schemas.microsoft.com/office/drawing/2014/main" id="{00000000-0008-0000-0A00-0000B6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51" name="Text Box 37">
          <a:extLst>
            <a:ext uri="{FF2B5EF4-FFF2-40B4-BE49-F238E27FC236}">
              <a16:creationId xmlns:a16="http://schemas.microsoft.com/office/drawing/2014/main" id="{00000000-0008-0000-0A00-0000B7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52" name="Text Box 38">
          <a:extLst>
            <a:ext uri="{FF2B5EF4-FFF2-40B4-BE49-F238E27FC236}">
              <a16:creationId xmlns:a16="http://schemas.microsoft.com/office/drawing/2014/main" id="{00000000-0008-0000-0A00-0000B8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53" name="Text Box 39">
          <a:extLst>
            <a:ext uri="{FF2B5EF4-FFF2-40B4-BE49-F238E27FC236}">
              <a16:creationId xmlns:a16="http://schemas.microsoft.com/office/drawing/2014/main" id="{00000000-0008-0000-0A00-0000B9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4" name="Text Box 41">
          <a:extLst>
            <a:ext uri="{FF2B5EF4-FFF2-40B4-BE49-F238E27FC236}">
              <a16:creationId xmlns:a16="http://schemas.microsoft.com/office/drawing/2014/main" id="{00000000-0008-0000-0A00-0000BA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5" name="Text Box 42">
          <a:extLst>
            <a:ext uri="{FF2B5EF4-FFF2-40B4-BE49-F238E27FC236}">
              <a16:creationId xmlns:a16="http://schemas.microsoft.com/office/drawing/2014/main" id="{00000000-0008-0000-0A00-0000BB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6" name="Text Box 41">
          <a:extLst>
            <a:ext uri="{FF2B5EF4-FFF2-40B4-BE49-F238E27FC236}">
              <a16:creationId xmlns:a16="http://schemas.microsoft.com/office/drawing/2014/main" id="{00000000-0008-0000-0A00-0000BC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7" name="Text Box 42">
          <a:extLst>
            <a:ext uri="{FF2B5EF4-FFF2-40B4-BE49-F238E27FC236}">
              <a16:creationId xmlns:a16="http://schemas.microsoft.com/office/drawing/2014/main" id="{00000000-0008-0000-0A00-0000BD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8" name="Text Box 41">
          <a:extLst>
            <a:ext uri="{FF2B5EF4-FFF2-40B4-BE49-F238E27FC236}">
              <a16:creationId xmlns:a16="http://schemas.microsoft.com/office/drawing/2014/main" id="{00000000-0008-0000-0A00-0000BE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9" name="Text Box 42">
          <a:extLst>
            <a:ext uri="{FF2B5EF4-FFF2-40B4-BE49-F238E27FC236}">
              <a16:creationId xmlns:a16="http://schemas.microsoft.com/office/drawing/2014/main" id="{00000000-0008-0000-0A00-0000BF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00000000-0008-0000-0A00-0000C0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61" name="Text Box 24">
          <a:extLst>
            <a:ext uri="{FF2B5EF4-FFF2-40B4-BE49-F238E27FC236}">
              <a16:creationId xmlns:a16="http://schemas.microsoft.com/office/drawing/2014/main" id="{00000000-0008-0000-0A00-0000C1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62" name="Text Box 37">
          <a:extLst>
            <a:ext uri="{FF2B5EF4-FFF2-40B4-BE49-F238E27FC236}">
              <a16:creationId xmlns:a16="http://schemas.microsoft.com/office/drawing/2014/main" id="{00000000-0008-0000-0A00-0000C2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63" name="Text Box 38">
          <a:extLst>
            <a:ext uri="{FF2B5EF4-FFF2-40B4-BE49-F238E27FC236}">
              <a16:creationId xmlns:a16="http://schemas.microsoft.com/office/drawing/2014/main" id="{00000000-0008-0000-0A00-0000C3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64" name="Text Box 39">
          <a:extLst>
            <a:ext uri="{FF2B5EF4-FFF2-40B4-BE49-F238E27FC236}">
              <a16:creationId xmlns:a16="http://schemas.microsoft.com/office/drawing/2014/main" id="{00000000-0008-0000-0A00-0000C4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65" name="Text Box 41">
          <a:extLst>
            <a:ext uri="{FF2B5EF4-FFF2-40B4-BE49-F238E27FC236}">
              <a16:creationId xmlns:a16="http://schemas.microsoft.com/office/drawing/2014/main" id="{00000000-0008-0000-0A00-0000C5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66" name="Text Box 42">
          <a:extLst>
            <a:ext uri="{FF2B5EF4-FFF2-40B4-BE49-F238E27FC236}">
              <a16:creationId xmlns:a16="http://schemas.microsoft.com/office/drawing/2014/main" id="{00000000-0008-0000-0A00-0000C6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00000000-0008-0000-0A00-0000C7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68" name="Text Box 24">
          <a:extLst>
            <a:ext uri="{FF2B5EF4-FFF2-40B4-BE49-F238E27FC236}">
              <a16:creationId xmlns:a16="http://schemas.microsoft.com/office/drawing/2014/main" id="{00000000-0008-0000-0A00-0000C8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69" name="Text Box 37">
          <a:extLst>
            <a:ext uri="{FF2B5EF4-FFF2-40B4-BE49-F238E27FC236}">
              <a16:creationId xmlns:a16="http://schemas.microsoft.com/office/drawing/2014/main" id="{00000000-0008-0000-0A00-0000C9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70" name="Text Box 38">
          <a:extLst>
            <a:ext uri="{FF2B5EF4-FFF2-40B4-BE49-F238E27FC236}">
              <a16:creationId xmlns:a16="http://schemas.microsoft.com/office/drawing/2014/main" id="{00000000-0008-0000-0A00-0000CA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71" name="Text Box 39">
          <a:extLst>
            <a:ext uri="{FF2B5EF4-FFF2-40B4-BE49-F238E27FC236}">
              <a16:creationId xmlns:a16="http://schemas.microsoft.com/office/drawing/2014/main" id="{00000000-0008-0000-0A00-0000CB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72" name="Text Box 41">
          <a:extLst>
            <a:ext uri="{FF2B5EF4-FFF2-40B4-BE49-F238E27FC236}">
              <a16:creationId xmlns:a16="http://schemas.microsoft.com/office/drawing/2014/main" id="{00000000-0008-0000-0A00-0000CC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73" name="Text Box 42">
          <a:extLst>
            <a:ext uri="{FF2B5EF4-FFF2-40B4-BE49-F238E27FC236}">
              <a16:creationId xmlns:a16="http://schemas.microsoft.com/office/drawing/2014/main" id="{00000000-0008-0000-0A00-0000CD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00000000-0008-0000-0A00-0000CE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75" name="Text Box 24">
          <a:extLst>
            <a:ext uri="{FF2B5EF4-FFF2-40B4-BE49-F238E27FC236}">
              <a16:creationId xmlns:a16="http://schemas.microsoft.com/office/drawing/2014/main" id="{00000000-0008-0000-0A00-0000CF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76" name="Text Box 37">
          <a:extLst>
            <a:ext uri="{FF2B5EF4-FFF2-40B4-BE49-F238E27FC236}">
              <a16:creationId xmlns:a16="http://schemas.microsoft.com/office/drawing/2014/main" id="{00000000-0008-0000-0A00-0000D0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77" name="Text Box 38">
          <a:extLst>
            <a:ext uri="{FF2B5EF4-FFF2-40B4-BE49-F238E27FC236}">
              <a16:creationId xmlns:a16="http://schemas.microsoft.com/office/drawing/2014/main" id="{00000000-0008-0000-0A00-0000D1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78" name="Text Box 39">
          <a:extLst>
            <a:ext uri="{FF2B5EF4-FFF2-40B4-BE49-F238E27FC236}">
              <a16:creationId xmlns:a16="http://schemas.microsoft.com/office/drawing/2014/main" id="{00000000-0008-0000-0A00-0000D2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00000000-0008-0000-0A00-0000D3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80" name="Text Box 24">
          <a:extLst>
            <a:ext uri="{FF2B5EF4-FFF2-40B4-BE49-F238E27FC236}">
              <a16:creationId xmlns:a16="http://schemas.microsoft.com/office/drawing/2014/main" id="{00000000-0008-0000-0A00-0000D4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81" name="Text Box 37">
          <a:extLst>
            <a:ext uri="{FF2B5EF4-FFF2-40B4-BE49-F238E27FC236}">
              <a16:creationId xmlns:a16="http://schemas.microsoft.com/office/drawing/2014/main" id="{00000000-0008-0000-0A00-0000D5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82" name="Text Box 38">
          <a:extLst>
            <a:ext uri="{FF2B5EF4-FFF2-40B4-BE49-F238E27FC236}">
              <a16:creationId xmlns:a16="http://schemas.microsoft.com/office/drawing/2014/main" id="{00000000-0008-0000-0A00-0000D6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83" name="Text Box 39">
          <a:extLst>
            <a:ext uri="{FF2B5EF4-FFF2-40B4-BE49-F238E27FC236}">
              <a16:creationId xmlns:a16="http://schemas.microsoft.com/office/drawing/2014/main" id="{00000000-0008-0000-0A00-0000D7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00000000-0008-0000-0A00-0000D8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85" name="Text Box 24">
          <a:extLst>
            <a:ext uri="{FF2B5EF4-FFF2-40B4-BE49-F238E27FC236}">
              <a16:creationId xmlns:a16="http://schemas.microsoft.com/office/drawing/2014/main" id="{00000000-0008-0000-0A00-0000D9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86" name="Text Box 37">
          <a:extLst>
            <a:ext uri="{FF2B5EF4-FFF2-40B4-BE49-F238E27FC236}">
              <a16:creationId xmlns:a16="http://schemas.microsoft.com/office/drawing/2014/main" id="{00000000-0008-0000-0A00-0000DA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87" name="Text Box 38">
          <a:extLst>
            <a:ext uri="{FF2B5EF4-FFF2-40B4-BE49-F238E27FC236}">
              <a16:creationId xmlns:a16="http://schemas.microsoft.com/office/drawing/2014/main" id="{00000000-0008-0000-0A00-0000DB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88" name="Text Box 39">
          <a:extLst>
            <a:ext uri="{FF2B5EF4-FFF2-40B4-BE49-F238E27FC236}">
              <a16:creationId xmlns:a16="http://schemas.microsoft.com/office/drawing/2014/main" id="{00000000-0008-0000-0A00-0000DC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89" name="Text Box 41">
          <a:extLst>
            <a:ext uri="{FF2B5EF4-FFF2-40B4-BE49-F238E27FC236}">
              <a16:creationId xmlns:a16="http://schemas.microsoft.com/office/drawing/2014/main" id="{00000000-0008-0000-0A00-0000DD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0" name="Text Box 42">
          <a:extLst>
            <a:ext uri="{FF2B5EF4-FFF2-40B4-BE49-F238E27FC236}">
              <a16:creationId xmlns:a16="http://schemas.microsoft.com/office/drawing/2014/main" id="{00000000-0008-0000-0A00-0000DE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1" name="Text Box 41">
          <a:extLst>
            <a:ext uri="{FF2B5EF4-FFF2-40B4-BE49-F238E27FC236}">
              <a16:creationId xmlns:a16="http://schemas.microsoft.com/office/drawing/2014/main" id="{00000000-0008-0000-0A00-0000DF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2" name="Text Box 42">
          <a:extLst>
            <a:ext uri="{FF2B5EF4-FFF2-40B4-BE49-F238E27FC236}">
              <a16:creationId xmlns:a16="http://schemas.microsoft.com/office/drawing/2014/main" id="{00000000-0008-0000-0A00-0000E0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3" name="Text Box 41">
          <a:extLst>
            <a:ext uri="{FF2B5EF4-FFF2-40B4-BE49-F238E27FC236}">
              <a16:creationId xmlns:a16="http://schemas.microsoft.com/office/drawing/2014/main" id="{00000000-0008-0000-0A00-0000E1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4" name="Text Box 42">
          <a:extLst>
            <a:ext uri="{FF2B5EF4-FFF2-40B4-BE49-F238E27FC236}">
              <a16:creationId xmlns:a16="http://schemas.microsoft.com/office/drawing/2014/main" id="{00000000-0008-0000-0A00-0000E2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00000000-0008-0000-0A00-0000E3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96" name="Text Box 24">
          <a:extLst>
            <a:ext uri="{FF2B5EF4-FFF2-40B4-BE49-F238E27FC236}">
              <a16:creationId xmlns:a16="http://schemas.microsoft.com/office/drawing/2014/main" id="{00000000-0008-0000-0A00-0000E4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97" name="Text Box 37">
          <a:extLst>
            <a:ext uri="{FF2B5EF4-FFF2-40B4-BE49-F238E27FC236}">
              <a16:creationId xmlns:a16="http://schemas.microsoft.com/office/drawing/2014/main" id="{00000000-0008-0000-0A00-0000E5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98" name="Text Box 38">
          <a:extLst>
            <a:ext uri="{FF2B5EF4-FFF2-40B4-BE49-F238E27FC236}">
              <a16:creationId xmlns:a16="http://schemas.microsoft.com/office/drawing/2014/main" id="{00000000-0008-0000-0A00-0000E6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999" name="Text Box 39">
          <a:extLst>
            <a:ext uri="{FF2B5EF4-FFF2-40B4-BE49-F238E27FC236}">
              <a16:creationId xmlns:a16="http://schemas.microsoft.com/office/drawing/2014/main" id="{00000000-0008-0000-0A00-0000E703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00" name="Text Box 41">
          <a:extLst>
            <a:ext uri="{FF2B5EF4-FFF2-40B4-BE49-F238E27FC236}">
              <a16:creationId xmlns:a16="http://schemas.microsoft.com/office/drawing/2014/main" id="{00000000-0008-0000-0A00-0000E8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01" name="Text Box 42">
          <a:extLst>
            <a:ext uri="{FF2B5EF4-FFF2-40B4-BE49-F238E27FC236}">
              <a16:creationId xmlns:a16="http://schemas.microsoft.com/office/drawing/2014/main" id="{00000000-0008-0000-0A00-0000E9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00000000-0008-0000-0A00-0000EA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03" name="Text Box 24">
          <a:extLst>
            <a:ext uri="{FF2B5EF4-FFF2-40B4-BE49-F238E27FC236}">
              <a16:creationId xmlns:a16="http://schemas.microsoft.com/office/drawing/2014/main" id="{00000000-0008-0000-0A00-0000EB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04" name="Text Box 37">
          <a:extLst>
            <a:ext uri="{FF2B5EF4-FFF2-40B4-BE49-F238E27FC236}">
              <a16:creationId xmlns:a16="http://schemas.microsoft.com/office/drawing/2014/main" id="{00000000-0008-0000-0A00-0000EC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05" name="Text Box 38">
          <a:extLst>
            <a:ext uri="{FF2B5EF4-FFF2-40B4-BE49-F238E27FC236}">
              <a16:creationId xmlns:a16="http://schemas.microsoft.com/office/drawing/2014/main" id="{00000000-0008-0000-0A00-0000ED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06" name="Text Box 39">
          <a:extLst>
            <a:ext uri="{FF2B5EF4-FFF2-40B4-BE49-F238E27FC236}">
              <a16:creationId xmlns:a16="http://schemas.microsoft.com/office/drawing/2014/main" id="{00000000-0008-0000-0A00-0000EE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07" name="Text Box 41">
          <a:extLst>
            <a:ext uri="{FF2B5EF4-FFF2-40B4-BE49-F238E27FC236}">
              <a16:creationId xmlns:a16="http://schemas.microsoft.com/office/drawing/2014/main" id="{00000000-0008-0000-0A00-0000EF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08" name="Text Box 42">
          <a:extLst>
            <a:ext uri="{FF2B5EF4-FFF2-40B4-BE49-F238E27FC236}">
              <a16:creationId xmlns:a16="http://schemas.microsoft.com/office/drawing/2014/main" id="{00000000-0008-0000-0A00-0000F0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09" name="Text Box 41">
          <a:extLst>
            <a:ext uri="{FF2B5EF4-FFF2-40B4-BE49-F238E27FC236}">
              <a16:creationId xmlns:a16="http://schemas.microsoft.com/office/drawing/2014/main" id="{00000000-0008-0000-0A00-0000F1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10" name="Text Box 42">
          <a:extLst>
            <a:ext uri="{FF2B5EF4-FFF2-40B4-BE49-F238E27FC236}">
              <a16:creationId xmlns:a16="http://schemas.microsoft.com/office/drawing/2014/main" id="{00000000-0008-0000-0A00-0000F2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11" name="Text Box 41">
          <a:extLst>
            <a:ext uri="{FF2B5EF4-FFF2-40B4-BE49-F238E27FC236}">
              <a16:creationId xmlns:a16="http://schemas.microsoft.com/office/drawing/2014/main" id="{00000000-0008-0000-0A00-0000F3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12" name="Text Box 42">
          <a:extLst>
            <a:ext uri="{FF2B5EF4-FFF2-40B4-BE49-F238E27FC236}">
              <a16:creationId xmlns:a16="http://schemas.microsoft.com/office/drawing/2014/main" id="{00000000-0008-0000-0A00-0000F4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00000000-0008-0000-0A00-0000F5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14" name="Text Box 24">
          <a:extLst>
            <a:ext uri="{FF2B5EF4-FFF2-40B4-BE49-F238E27FC236}">
              <a16:creationId xmlns:a16="http://schemas.microsoft.com/office/drawing/2014/main" id="{00000000-0008-0000-0A00-0000F6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15" name="Text Box 37">
          <a:extLst>
            <a:ext uri="{FF2B5EF4-FFF2-40B4-BE49-F238E27FC236}">
              <a16:creationId xmlns:a16="http://schemas.microsoft.com/office/drawing/2014/main" id="{00000000-0008-0000-0A00-0000F7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16" name="Text Box 38">
          <a:extLst>
            <a:ext uri="{FF2B5EF4-FFF2-40B4-BE49-F238E27FC236}">
              <a16:creationId xmlns:a16="http://schemas.microsoft.com/office/drawing/2014/main" id="{00000000-0008-0000-0A00-0000F8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017" name="Text Box 39">
          <a:extLst>
            <a:ext uri="{FF2B5EF4-FFF2-40B4-BE49-F238E27FC236}">
              <a16:creationId xmlns:a16="http://schemas.microsoft.com/office/drawing/2014/main" id="{00000000-0008-0000-0A00-0000F903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18" name="Text Box 41">
          <a:extLst>
            <a:ext uri="{FF2B5EF4-FFF2-40B4-BE49-F238E27FC236}">
              <a16:creationId xmlns:a16="http://schemas.microsoft.com/office/drawing/2014/main" id="{00000000-0008-0000-0A00-0000FA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19" name="Text Box 42">
          <a:extLst>
            <a:ext uri="{FF2B5EF4-FFF2-40B4-BE49-F238E27FC236}">
              <a16:creationId xmlns:a16="http://schemas.microsoft.com/office/drawing/2014/main" id="{00000000-0008-0000-0A00-0000FB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00000000-0008-0000-0A00-0000FC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21" name="Text Box 24">
          <a:extLst>
            <a:ext uri="{FF2B5EF4-FFF2-40B4-BE49-F238E27FC236}">
              <a16:creationId xmlns:a16="http://schemas.microsoft.com/office/drawing/2014/main" id="{00000000-0008-0000-0A00-0000FD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22" name="Text Box 37">
          <a:extLst>
            <a:ext uri="{FF2B5EF4-FFF2-40B4-BE49-F238E27FC236}">
              <a16:creationId xmlns:a16="http://schemas.microsoft.com/office/drawing/2014/main" id="{00000000-0008-0000-0A00-0000FE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23" name="Text Box 38">
          <a:extLst>
            <a:ext uri="{FF2B5EF4-FFF2-40B4-BE49-F238E27FC236}">
              <a16:creationId xmlns:a16="http://schemas.microsoft.com/office/drawing/2014/main" id="{00000000-0008-0000-0A00-0000FF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24" name="Text Box 39">
          <a:extLst>
            <a:ext uri="{FF2B5EF4-FFF2-40B4-BE49-F238E27FC236}">
              <a16:creationId xmlns:a16="http://schemas.microsoft.com/office/drawing/2014/main" id="{00000000-0008-0000-0A00-000000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25" name="Text Box 41">
          <a:extLst>
            <a:ext uri="{FF2B5EF4-FFF2-40B4-BE49-F238E27FC236}">
              <a16:creationId xmlns:a16="http://schemas.microsoft.com/office/drawing/2014/main" id="{00000000-0008-0000-0A00-000001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26" name="Text Box 42">
          <a:extLst>
            <a:ext uri="{FF2B5EF4-FFF2-40B4-BE49-F238E27FC236}">
              <a16:creationId xmlns:a16="http://schemas.microsoft.com/office/drawing/2014/main" id="{00000000-0008-0000-0A00-000002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00000000-0008-0000-0A00-000003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28" name="Text Box 24">
          <a:extLst>
            <a:ext uri="{FF2B5EF4-FFF2-40B4-BE49-F238E27FC236}">
              <a16:creationId xmlns:a16="http://schemas.microsoft.com/office/drawing/2014/main" id="{00000000-0008-0000-0A00-000004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29" name="Text Box 37">
          <a:extLst>
            <a:ext uri="{FF2B5EF4-FFF2-40B4-BE49-F238E27FC236}">
              <a16:creationId xmlns:a16="http://schemas.microsoft.com/office/drawing/2014/main" id="{00000000-0008-0000-0A00-000005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30" name="Text Box 38">
          <a:extLst>
            <a:ext uri="{FF2B5EF4-FFF2-40B4-BE49-F238E27FC236}">
              <a16:creationId xmlns:a16="http://schemas.microsoft.com/office/drawing/2014/main" id="{00000000-0008-0000-0A00-000006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031" name="Text Box 39">
          <a:extLst>
            <a:ext uri="{FF2B5EF4-FFF2-40B4-BE49-F238E27FC236}">
              <a16:creationId xmlns:a16="http://schemas.microsoft.com/office/drawing/2014/main" id="{00000000-0008-0000-0A00-000007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32" name="Text Box 41">
          <a:extLst>
            <a:ext uri="{FF2B5EF4-FFF2-40B4-BE49-F238E27FC236}">
              <a16:creationId xmlns:a16="http://schemas.microsoft.com/office/drawing/2014/main" id="{00000000-0008-0000-0A00-00000804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33" name="Text Box 42">
          <a:extLst>
            <a:ext uri="{FF2B5EF4-FFF2-40B4-BE49-F238E27FC236}">
              <a16:creationId xmlns:a16="http://schemas.microsoft.com/office/drawing/2014/main" id="{00000000-0008-0000-0A00-00000904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00000000-0008-0000-0A00-00000A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35" name="Text Box 24">
          <a:extLst>
            <a:ext uri="{FF2B5EF4-FFF2-40B4-BE49-F238E27FC236}">
              <a16:creationId xmlns:a16="http://schemas.microsoft.com/office/drawing/2014/main" id="{00000000-0008-0000-0A00-00000B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36" name="Text Box 37">
          <a:extLst>
            <a:ext uri="{FF2B5EF4-FFF2-40B4-BE49-F238E27FC236}">
              <a16:creationId xmlns:a16="http://schemas.microsoft.com/office/drawing/2014/main" id="{00000000-0008-0000-0A00-00000C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37" name="Text Box 38">
          <a:extLst>
            <a:ext uri="{FF2B5EF4-FFF2-40B4-BE49-F238E27FC236}">
              <a16:creationId xmlns:a16="http://schemas.microsoft.com/office/drawing/2014/main" id="{00000000-0008-0000-0A00-00000D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38" name="Text Box 39">
          <a:extLst>
            <a:ext uri="{FF2B5EF4-FFF2-40B4-BE49-F238E27FC236}">
              <a16:creationId xmlns:a16="http://schemas.microsoft.com/office/drawing/2014/main" id="{00000000-0008-0000-0A00-00000E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39" name="Text Box 41">
          <a:extLst>
            <a:ext uri="{FF2B5EF4-FFF2-40B4-BE49-F238E27FC236}">
              <a16:creationId xmlns:a16="http://schemas.microsoft.com/office/drawing/2014/main" id="{00000000-0008-0000-0A00-00000F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40" name="Text Box 42">
          <a:extLst>
            <a:ext uri="{FF2B5EF4-FFF2-40B4-BE49-F238E27FC236}">
              <a16:creationId xmlns:a16="http://schemas.microsoft.com/office/drawing/2014/main" id="{00000000-0008-0000-0A00-000010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00000000-0008-0000-0A00-000011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42" name="Text Box 24">
          <a:extLst>
            <a:ext uri="{FF2B5EF4-FFF2-40B4-BE49-F238E27FC236}">
              <a16:creationId xmlns:a16="http://schemas.microsoft.com/office/drawing/2014/main" id="{00000000-0008-0000-0A00-000012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43" name="Text Box 37">
          <a:extLst>
            <a:ext uri="{FF2B5EF4-FFF2-40B4-BE49-F238E27FC236}">
              <a16:creationId xmlns:a16="http://schemas.microsoft.com/office/drawing/2014/main" id="{00000000-0008-0000-0A00-000013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44" name="Text Box 38">
          <a:extLst>
            <a:ext uri="{FF2B5EF4-FFF2-40B4-BE49-F238E27FC236}">
              <a16:creationId xmlns:a16="http://schemas.microsoft.com/office/drawing/2014/main" id="{00000000-0008-0000-0A00-000014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045" name="Text Box 39">
          <a:extLst>
            <a:ext uri="{FF2B5EF4-FFF2-40B4-BE49-F238E27FC236}">
              <a16:creationId xmlns:a16="http://schemas.microsoft.com/office/drawing/2014/main" id="{00000000-0008-0000-0A00-000015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00000000-0008-0000-0A00-000016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47" name="Text Box 24">
          <a:extLst>
            <a:ext uri="{FF2B5EF4-FFF2-40B4-BE49-F238E27FC236}">
              <a16:creationId xmlns:a16="http://schemas.microsoft.com/office/drawing/2014/main" id="{00000000-0008-0000-0A00-000017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48" name="Text Box 37">
          <a:extLst>
            <a:ext uri="{FF2B5EF4-FFF2-40B4-BE49-F238E27FC236}">
              <a16:creationId xmlns:a16="http://schemas.microsoft.com/office/drawing/2014/main" id="{00000000-0008-0000-0A00-000018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49" name="Text Box 38">
          <a:extLst>
            <a:ext uri="{FF2B5EF4-FFF2-40B4-BE49-F238E27FC236}">
              <a16:creationId xmlns:a16="http://schemas.microsoft.com/office/drawing/2014/main" id="{00000000-0008-0000-0A00-000019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50" name="Text Box 39">
          <a:extLst>
            <a:ext uri="{FF2B5EF4-FFF2-40B4-BE49-F238E27FC236}">
              <a16:creationId xmlns:a16="http://schemas.microsoft.com/office/drawing/2014/main" id="{00000000-0008-0000-0A00-00001A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00000000-0008-0000-0A00-00001B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52" name="Text Box 24">
          <a:extLst>
            <a:ext uri="{FF2B5EF4-FFF2-40B4-BE49-F238E27FC236}">
              <a16:creationId xmlns:a16="http://schemas.microsoft.com/office/drawing/2014/main" id="{00000000-0008-0000-0A00-00001C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53" name="Text Box 37">
          <a:extLst>
            <a:ext uri="{FF2B5EF4-FFF2-40B4-BE49-F238E27FC236}">
              <a16:creationId xmlns:a16="http://schemas.microsoft.com/office/drawing/2014/main" id="{00000000-0008-0000-0A00-00001D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54" name="Text Box 38">
          <a:extLst>
            <a:ext uri="{FF2B5EF4-FFF2-40B4-BE49-F238E27FC236}">
              <a16:creationId xmlns:a16="http://schemas.microsoft.com/office/drawing/2014/main" id="{00000000-0008-0000-0A00-00001E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55" name="Text Box 39">
          <a:extLst>
            <a:ext uri="{FF2B5EF4-FFF2-40B4-BE49-F238E27FC236}">
              <a16:creationId xmlns:a16="http://schemas.microsoft.com/office/drawing/2014/main" id="{00000000-0008-0000-0A00-00001F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00000000-0008-0000-0A00-000020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57" name="Text Box 24">
          <a:extLst>
            <a:ext uri="{FF2B5EF4-FFF2-40B4-BE49-F238E27FC236}">
              <a16:creationId xmlns:a16="http://schemas.microsoft.com/office/drawing/2014/main" id="{00000000-0008-0000-0A00-000021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58" name="Text Box 37">
          <a:extLst>
            <a:ext uri="{FF2B5EF4-FFF2-40B4-BE49-F238E27FC236}">
              <a16:creationId xmlns:a16="http://schemas.microsoft.com/office/drawing/2014/main" id="{00000000-0008-0000-0A00-000022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59" name="Text Box 38">
          <a:extLst>
            <a:ext uri="{FF2B5EF4-FFF2-40B4-BE49-F238E27FC236}">
              <a16:creationId xmlns:a16="http://schemas.microsoft.com/office/drawing/2014/main" id="{00000000-0008-0000-0A00-000023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060" name="Text Box 39">
          <a:extLst>
            <a:ext uri="{FF2B5EF4-FFF2-40B4-BE49-F238E27FC236}">
              <a16:creationId xmlns:a16="http://schemas.microsoft.com/office/drawing/2014/main" id="{00000000-0008-0000-0A00-000024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61" name="Text Box 41">
          <a:extLst>
            <a:ext uri="{FF2B5EF4-FFF2-40B4-BE49-F238E27FC236}">
              <a16:creationId xmlns:a16="http://schemas.microsoft.com/office/drawing/2014/main" id="{00000000-0008-0000-0A00-00002504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62" name="Text Box 42">
          <a:extLst>
            <a:ext uri="{FF2B5EF4-FFF2-40B4-BE49-F238E27FC236}">
              <a16:creationId xmlns:a16="http://schemas.microsoft.com/office/drawing/2014/main" id="{00000000-0008-0000-0A00-00002604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00000000-0008-0000-0A00-000027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64" name="Text Box 24">
          <a:extLst>
            <a:ext uri="{FF2B5EF4-FFF2-40B4-BE49-F238E27FC236}">
              <a16:creationId xmlns:a16="http://schemas.microsoft.com/office/drawing/2014/main" id="{00000000-0008-0000-0A00-000028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65" name="Text Box 37">
          <a:extLst>
            <a:ext uri="{FF2B5EF4-FFF2-40B4-BE49-F238E27FC236}">
              <a16:creationId xmlns:a16="http://schemas.microsoft.com/office/drawing/2014/main" id="{00000000-0008-0000-0A00-000029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66" name="Text Box 38">
          <a:extLst>
            <a:ext uri="{FF2B5EF4-FFF2-40B4-BE49-F238E27FC236}">
              <a16:creationId xmlns:a16="http://schemas.microsoft.com/office/drawing/2014/main" id="{00000000-0008-0000-0A00-00002A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67" name="Text Box 39">
          <a:extLst>
            <a:ext uri="{FF2B5EF4-FFF2-40B4-BE49-F238E27FC236}">
              <a16:creationId xmlns:a16="http://schemas.microsoft.com/office/drawing/2014/main" id="{00000000-0008-0000-0A00-00002B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68" name="Text Box 41">
          <a:extLst>
            <a:ext uri="{FF2B5EF4-FFF2-40B4-BE49-F238E27FC236}">
              <a16:creationId xmlns:a16="http://schemas.microsoft.com/office/drawing/2014/main" id="{00000000-0008-0000-0A00-00002C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69" name="Text Box 42">
          <a:extLst>
            <a:ext uri="{FF2B5EF4-FFF2-40B4-BE49-F238E27FC236}">
              <a16:creationId xmlns:a16="http://schemas.microsoft.com/office/drawing/2014/main" id="{00000000-0008-0000-0A00-00002D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0" name="Text Box 41">
          <a:extLst>
            <a:ext uri="{FF2B5EF4-FFF2-40B4-BE49-F238E27FC236}">
              <a16:creationId xmlns:a16="http://schemas.microsoft.com/office/drawing/2014/main" id="{00000000-0008-0000-0A00-00002E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1" name="Text Box 42">
          <a:extLst>
            <a:ext uri="{FF2B5EF4-FFF2-40B4-BE49-F238E27FC236}">
              <a16:creationId xmlns:a16="http://schemas.microsoft.com/office/drawing/2014/main" id="{00000000-0008-0000-0A00-00002F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2" name="Text Box 41">
          <a:extLst>
            <a:ext uri="{FF2B5EF4-FFF2-40B4-BE49-F238E27FC236}">
              <a16:creationId xmlns:a16="http://schemas.microsoft.com/office/drawing/2014/main" id="{00000000-0008-0000-0A00-000030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3" name="Text Box 42">
          <a:extLst>
            <a:ext uri="{FF2B5EF4-FFF2-40B4-BE49-F238E27FC236}">
              <a16:creationId xmlns:a16="http://schemas.microsoft.com/office/drawing/2014/main" id="{00000000-0008-0000-0A00-000031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00000000-0008-0000-0A00-000032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75" name="Text Box 24">
          <a:extLst>
            <a:ext uri="{FF2B5EF4-FFF2-40B4-BE49-F238E27FC236}">
              <a16:creationId xmlns:a16="http://schemas.microsoft.com/office/drawing/2014/main" id="{00000000-0008-0000-0A00-000033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76" name="Text Box 37">
          <a:extLst>
            <a:ext uri="{FF2B5EF4-FFF2-40B4-BE49-F238E27FC236}">
              <a16:creationId xmlns:a16="http://schemas.microsoft.com/office/drawing/2014/main" id="{00000000-0008-0000-0A00-000034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77" name="Text Box 38">
          <a:extLst>
            <a:ext uri="{FF2B5EF4-FFF2-40B4-BE49-F238E27FC236}">
              <a16:creationId xmlns:a16="http://schemas.microsoft.com/office/drawing/2014/main" id="{00000000-0008-0000-0A00-000035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8" name="Text Box 42">
          <a:extLst>
            <a:ext uri="{FF2B5EF4-FFF2-40B4-BE49-F238E27FC236}">
              <a16:creationId xmlns:a16="http://schemas.microsoft.com/office/drawing/2014/main" id="{00000000-0008-0000-0A00-000036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9" name="Text Box 41">
          <a:extLst>
            <a:ext uri="{FF2B5EF4-FFF2-40B4-BE49-F238E27FC236}">
              <a16:creationId xmlns:a16="http://schemas.microsoft.com/office/drawing/2014/main" id="{00000000-0008-0000-0A00-000037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0" name="Text Box 42">
          <a:extLst>
            <a:ext uri="{FF2B5EF4-FFF2-40B4-BE49-F238E27FC236}">
              <a16:creationId xmlns:a16="http://schemas.microsoft.com/office/drawing/2014/main" id="{00000000-0008-0000-0A00-000038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1" name="Text Box 41">
          <a:extLst>
            <a:ext uri="{FF2B5EF4-FFF2-40B4-BE49-F238E27FC236}">
              <a16:creationId xmlns:a16="http://schemas.microsoft.com/office/drawing/2014/main" id="{00000000-0008-0000-0A00-000039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2" name="Text Box 42">
          <a:extLst>
            <a:ext uri="{FF2B5EF4-FFF2-40B4-BE49-F238E27FC236}">
              <a16:creationId xmlns:a16="http://schemas.microsoft.com/office/drawing/2014/main" id="{00000000-0008-0000-0A00-00003A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00000000-0008-0000-0A00-00003B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84" name="Text Box 24">
          <a:extLst>
            <a:ext uri="{FF2B5EF4-FFF2-40B4-BE49-F238E27FC236}">
              <a16:creationId xmlns:a16="http://schemas.microsoft.com/office/drawing/2014/main" id="{00000000-0008-0000-0A00-00003C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85" name="Text Box 37">
          <a:extLst>
            <a:ext uri="{FF2B5EF4-FFF2-40B4-BE49-F238E27FC236}">
              <a16:creationId xmlns:a16="http://schemas.microsoft.com/office/drawing/2014/main" id="{00000000-0008-0000-0A00-00003D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86" name="Text Box 38">
          <a:extLst>
            <a:ext uri="{FF2B5EF4-FFF2-40B4-BE49-F238E27FC236}">
              <a16:creationId xmlns:a16="http://schemas.microsoft.com/office/drawing/2014/main" id="{00000000-0008-0000-0A00-00003E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7" name="Text Box 41">
          <a:extLst>
            <a:ext uri="{FF2B5EF4-FFF2-40B4-BE49-F238E27FC236}">
              <a16:creationId xmlns:a16="http://schemas.microsoft.com/office/drawing/2014/main" id="{00000000-0008-0000-0A00-00003F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8" name="Text Box 42">
          <a:extLst>
            <a:ext uri="{FF2B5EF4-FFF2-40B4-BE49-F238E27FC236}">
              <a16:creationId xmlns:a16="http://schemas.microsoft.com/office/drawing/2014/main" id="{00000000-0008-0000-0A00-000040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00000000-0008-0000-0A00-000041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90" name="Text Box 24">
          <a:extLst>
            <a:ext uri="{FF2B5EF4-FFF2-40B4-BE49-F238E27FC236}">
              <a16:creationId xmlns:a16="http://schemas.microsoft.com/office/drawing/2014/main" id="{00000000-0008-0000-0A00-000042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91" name="Text Box 37">
          <a:extLst>
            <a:ext uri="{FF2B5EF4-FFF2-40B4-BE49-F238E27FC236}">
              <a16:creationId xmlns:a16="http://schemas.microsoft.com/office/drawing/2014/main" id="{00000000-0008-0000-0A00-000043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92" name="Text Box 38">
          <a:extLst>
            <a:ext uri="{FF2B5EF4-FFF2-40B4-BE49-F238E27FC236}">
              <a16:creationId xmlns:a16="http://schemas.microsoft.com/office/drawing/2014/main" id="{00000000-0008-0000-0A00-000044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93" name="Text Box 39">
          <a:extLst>
            <a:ext uri="{FF2B5EF4-FFF2-40B4-BE49-F238E27FC236}">
              <a16:creationId xmlns:a16="http://schemas.microsoft.com/office/drawing/2014/main" id="{00000000-0008-0000-0A00-000045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94" name="Text Box 41">
          <a:extLst>
            <a:ext uri="{FF2B5EF4-FFF2-40B4-BE49-F238E27FC236}">
              <a16:creationId xmlns:a16="http://schemas.microsoft.com/office/drawing/2014/main" id="{00000000-0008-0000-0A00-000046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95" name="Text Box 42">
          <a:extLst>
            <a:ext uri="{FF2B5EF4-FFF2-40B4-BE49-F238E27FC236}">
              <a16:creationId xmlns:a16="http://schemas.microsoft.com/office/drawing/2014/main" id="{00000000-0008-0000-0A00-000047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00000000-0008-0000-0A00-000048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97" name="Text Box 24">
          <a:extLst>
            <a:ext uri="{FF2B5EF4-FFF2-40B4-BE49-F238E27FC236}">
              <a16:creationId xmlns:a16="http://schemas.microsoft.com/office/drawing/2014/main" id="{00000000-0008-0000-0A00-000049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98" name="Text Box 37">
          <a:extLst>
            <a:ext uri="{FF2B5EF4-FFF2-40B4-BE49-F238E27FC236}">
              <a16:creationId xmlns:a16="http://schemas.microsoft.com/office/drawing/2014/main" id="{00000000-0008-0000-0A00-00004A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99" name="Text Box 38">
          <a:extLst>
            <a:ext uri="{FF2B5EF4-FFF2-40B4-BE49-F238E27FC236}">
              <a16:creationId xmlns:a16="http://schemas.microsoft.com/office/drawing/2014/main" id="{00000000-0008-0000-0A00-00004B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00" name="Text Box 39">
          <a:extLst>
            <a:ext uri="{FF2B5EF4-FFF2-40B4-BE49-F238E27FC236}">
              <a16:creationId xmlns:a16="http://schemas.microsoft.com/office/drawing/2014/main" id="{00000000-0008-0000-0A00-00004C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00000000-0008-0000-0A00-00004D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02" name="Text Box 24">
          <a:extLst>
            <a:ext uri="{FF2B5EF4-FFF2-40B4-BE49-F238E27FC236}">
              <a16:creationId xmlns:a16="http://schemas.microsoft.com/office/drawing/2014/main" id="{00000000-0008-0000-0A00-00004E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03" name="Text Box 37">
          <a:extLst>
            <a:ext uri="{FF2B5EF4-FFF2-40B4-BE49-F238E27FC236}">
              <a16:creationId xmlns:a16="http://schemas.microsoft.com/office/drawing/2014/main" id="{00000000-0008-0000-0A00-00004F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04" name="Text Box 38">
          <a:extLst>
            <a:ext uri="{FF2B5EF4-FFF2-40B4-BE49-F238E27FC236}">
              <a16:creationId xmlns:a16="http://schemas.microsoft.com/office/drawing/2014/main" id="{00000000-0008-0000-0A00-000050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05" name="Text Box 39">
          <a:extLst>
            <a:ext uri="{FF2B5EF4-FFF2-40B4-BE49-F238E27FC236}">
              <a16:creationId xmlns:a16="http://schemas.microsoft.com/office/drawing/2014/main" id="{00000000-0008-0000-0A00-000051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00000000-0008-0000-0A00-000052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07" name="Text Box 24">
          <a:extLst>
            <a:ext uri="{FF2B5EF4-FFF2-40B4-BE49-F238E27FC236}">
              <a16:creationId xmlns:a16="http://schemas.microsoft.com/office/drawing/2014/main" id="{00000000-0008-0000-0A00-000053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08" name="Text Box 37">
          <a:extLst>
            <a:ext uri="{FF2B5EF4-FFF2-40B4-BE49-F238E27FC236}">
              <a16:creationId xmlns:a16="http://schemas.microsoft.com/office/drawing/2014/main" id="{00000000-0008-0000-0A00-000054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09" name="Text Box 38">
          <a:extLst>
            <a:ext uri="{FF2B5EF4-FFF2-40B4-BE49-F238E27FC236}">
              <a16:creationId xmlns:a16="http://schemas.microsoft.com/office/drawing/2014/main" id="{00000000-0008-0000-0A00-000055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10" name="Text Box 39">
          <a:extLst>
            <a:ext uri="{FF2B5EF4-FFF2-40B4-BE49-F238E27FC236}">
              <a16:creationId xmlns:a16="http://schemas.microsoft.com/office/drawing/2014/main" id="{00000000-0008-0000-0A00-000056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1" name="Text Box 41">
          <a:extLst>
            <a:ext uri="{FF2B5EF4-FFF2-40B4-BE49-F238E27FC236}">
              <a16:creationId xmlns:a16="http://schemas.microsoft.com/office/drawing/2014/main" id="{00000000-0008-0000-0A00-000057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2" name="Text Box 42">
          <a:extLst>
            <a:ext uri="{FF2B5EF4-FFF2-40B4-BE49-F238E27FC236}">
              <a16:creationId xmlns:a16="http://schemas.microsoft.com/office/drawing/2014/main" id="{00000000-0008-0000-0A00-000058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3" name="Text Box 41">
          <a:extLst>
            <a:ext uri="{FF2B5EF4-FFF2-40B4-BE49-F238E27FC236}">
              <a16:creationId xmlns:a16="http://schemas.microsoft.com/office/drawing/2014/main" id="{00000000-0008-0000-0A00-000059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4" name="Text Box 42">
          <a:extLst>
            <a:ext uri="{FF2B5EF4-FFF2-40B4-BE49-F238E27FC236}">
              <a16:creationId xmlns:a16="http://schemas.microsoft.com/office/drawing/2014/main" id="{00000000-0008-0000-0A00-00005A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5" name="Text Box 41">
          <a:extLst>
            <a:ext uri="{FF2B5EF4-FFF2-40B4-BE49-F238E27FC236}">
              <a16:creationId xmlns:a16="http://schemas.microsoft.com/office/drawing/2014/main" id="{00000000-0008-0000-0A00-00005B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6" name="Text Box 42">
          <a:extLst>
            <a:ext uri="{FF2B5EF4-FFF2-40B4-BE49-F238E27FC236}">
              <a16:creationId xmlns:a16="http://schemas.microsoft.com/office/drawing/2014/main" id="{00000000-0008-0000-0A00-00005C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00000000-0008-0000-0A00-00005D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18" name="Text Box 24">
          <a:extLst>
            <a:ext uri="{FF2B5EF4-FFF2-40B4-BE49-F238E27FC236}">
              <a16:creationId xmlns:a16="http://schemas.microsoft.com/office/drawing/2014/main" id="{00000000-0008-0000-0A00-00005E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19" name="Text Box 37">
          <a:extLst>
            <a:ext uri="{FF2B5EF4-FFF2-40B4-BE49-F238E27FC236}">
              <a16:creationId xmlns:a16="http://schemas.microsoft.com/office/drawing/2014/main" id="{00000000-0008-0000-0A00-00005F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20" name="Text Box 38">
          <a:extLst>
            <a:ext uri="{FF2B5EF4-FFF2-40B4-BE49-F238E27FC236}">
              <a16:creationId xmlns:a16="http://schemas.microsoft.com/office/drawing/2014/main" id="{00000000-0008-0000-0A00-000060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21" name="Text Box 39">
          <a:extLst>
            <a:ext uri="{FF2B5EF4-FFF2-40B4-BE49-F238E27FC236}">
              <a16:creationId xmlns:a16="http://schemas.microsoft.com/office/drawing/2014/main" id="{00000000-0008-0000-0A00-000061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00000000-0008-0000-0A00-000062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23" name="Text Box 24">
          <a:extLst>
            <a:ext uri="{FF2B5EF4-FFF2-40B4-BE49-F238E27FC236}">
              <a16:creationId xmlns:a16="http://schemas.microsoft.com/office/drawing/2014/main" id="{00000000-0008-0000-0A00-000063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24" name="Text Box 37">
          <a:extLst>
            <a:ext uri="{FF2B5EF4-FFF2-40B4-BE49-F238E27FC236}">
              <a16:creationId xmlns:a16="http://schemas.microsoft.com/office/drawing/2014/main" id="{00000000-0008-0000-0A00-000064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25" name="Text Box 38">
          <a:extLst>
            <a:ext uri="{FF2B5EF4-FFF2-40B4-BE49-F238E27FC236}">
              <a16:creationId xmlns:a16="http://schemas.microsoft.com/office/drawing/2014/main" id="{00000000-0008-0000-0A00-000065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00000000-0008-0000-0A00-000066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27" name="Text Box 24">
          <a:extLst>
            <a:ext uri="{FF2B5EF4-FFF2-40B4-BE49-F238E27FC236}">
              <a16:creationId xmlns:a16="http://schemas.microsoft.com/office/drawing/2014/main" id="{00000000-0008-0000-0A00-000067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28" name="Text Box 37">
          <a:extLst>
            <a:ext uri="{FF2B5EF4-FFF2-40B4-BE49-F238E27FC236}">
              <a16:creationId xmlns:a16="http://schemas.microsoft.com/office/drawing/2014/main" id="{00000000-0008-0000-0A00-000068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29" name="Text Box 38">
          <a:extLst>
            <a:ext uri="{FF2B5EF4-FFF2-40B4-BE49-F238E27FC236}">
              <a16:creationId xmlns:a16="http://schemas.microsoft.com/office/drawing/2014/main" id="{00000000-0008-0000-0A00-000069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30" name="Text Box 39">
          <a:extLst>
            <a:ext uri="{FF2B5EF4-FFF2-40B4-BE49-F238E27FC236}">
              <a16:creationId xmlns:a16="http://schemas.microsoft.com/office/drawing/2014/main" id="{00000000-0008-0000-0A00-00006A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00000000-0008-0000-0A00-00006B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32" name="Text Box 24">
          <a:extLst>
            <a:ext uri="{FF2B5EF4-FFF2-40B4-BE49-F238E27FC236}">
              <a16:creationId xmlns:a16="http://schemas.microsoft.com/office/drawing/2014/main" id="{00000000-0008-0000-0A00-00006C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33" name="Text Box 37">
          <a:extLst>
            <a:ext uri="{FF2B5EF4-FFF2-40B4-BE49-F238E27FC236}">
              <a16:creationId xmlns:a16="http://schemas.microsoft.com/office/drawing/2014/main" id="{00000000-0008-0000-0A00-00006D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34" name="Text Box 38">
          <a:extLst>
            <a:ext uri="{FF2B5EF4-FFF2-40B4-BE49-F238E27FC236}">
              <a16:creationId xmlns:a16="http://schemas.microsoft.com/office/drawing/2014/main" id="{00000000-0008-0000-0A00-00006E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00000000-0008-0000-0A00-00006F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36" name="Text Box 24">
          <a:extLst>
            <a:ext uri="{FF2B5EF4-FFF2-40B4-BE49-F238E27FC236}">
              <a16:creationId xmlns:a16="http://schemas.microsoft.com/office/drawing/2014/main" id="{00000000-0008-0000-0A00-000070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37" name="Text Box 37">
          <a:extLst>
            <a:ext uri="{FF2B5EF4-FFF2-40B4-BE49-F238E27FC236}">
              <a16:creationId xmlns:a16="http://schemas.microsoft.com/office/drawing/2014/main" id="{00000000-0008-0000-0A00-000071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38" name="Text Box 38">
          <a:extLst>
            <a:ext uri="{FF2B5EF4-FFF2-40B4-BE49-F238E27FC236}">
              <a16:creationId xmlns:a16="http://schemas.microsoft.com/office/drawing/2014/main" id="{00000000-0008-0000-0A00-000072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39" name="Text Box 39">
          <a:extLst>
            <a:ext uri="{FF2B5EF4-FFF2-40B4-BE49-F238E27FC236}">
              <a16:creationId xmlns:a16="http://schemas.microsoft.com/office/drawing/2014/main" id="{00000000-0008-0000-0A00-000073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00000000-0008-0000-0A00-000074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41" name="Text Box 24">
          <a:extLst>
            <a:ext uri="{FF2B5EF4-FFF2-40B4-BE49-F238E27FC236}">
              <a16:creationId xmlns:a16="http://schemas.microsoft.com/office/drawing/2014/main" id="{00000000-0008-0000-0A00-000075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42" name="Text Box 37">
          <a:extLst>
            <a:ext uri="{FF2B5EF4-FFF2-40B4-BE49-F238E27FC236}">
              <a16:creationId xmlns:a16="http://schemas.microsoft.com/office/drawing/2014/main" id="{00000000-0008-0000-0A00-000076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43" name="Text Box 38">
          <a:extLst>
            <a:ext uri="{FF2B5EF4-FFF2-40B4-BE49-F238E27FC236}">
              <a16:creationId xmlns:a16="http://schemas.microsoft.com/office/drawing/2014/main" id="{00000000-0008-0000-0A00-000077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44" name="Text Box 39">
          <a:extLst>
            <a:ext uri="{FF2B5EF4-FFF2-40B4-BE49-F238E27FC236}">
              <a16:creationId xmlns:a16="http://schemas.microsoft.com/office/drawing/2014/main" id="{00000000-0008-0000-0A00-000078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00000000-0008-0000-0A00-000079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46" name="Text Box 24">
          <a:extLst>
            <a:ext uri="{FF2B5EF4-FFF2-40B4-BE49-F238E27FC236}">
              <a16:creationId xmlns:a16="http://schemas.microsoft.com/office/drawing/2014/main" id="{00000000-0008-0000-0A00-00007A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47" name="Text Box 37">
          <a:extLst>
            <a:ext uri="{FF2B5EF4-FFF2-40B4-BE49-F238E27FC236}">
              <a16:creationId xmlns:a16="http://schemas.microsoft.com/office/drawing/2014/main" id="{00000000-0008-0000-0A00-00007B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48" name="Text Box 38">
          <a:extLst>
            <a:ext uri="{FF2B5EF4-FFF2-40B4-BE49-F238E27FC236}">
              <a16:creationId xmlns:a16="http://schemas.microsoft.com/office/drawing/2014/main" id="{00000000-0008-0000-0A00-00007C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49" name="Text Box 39">
          <a:extLst>
            <a:ext uri="{FF2B5EF4-FFF2-40B4-BE49-F238E27FC236}">
              <a16:creationId xmlns:a16="http://schemas.microsoft.com/office/drawing/2014/main" id="{00000000-0008-0000-0A00-00007D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00000000-0008-0000-0A00-00007E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51" name="Text Box 24">
          <a:extLst>
            <a:ext uri="{FF2B5EF4-FFF2-40B4-BE49-F238E27FC236}">
              <a16:creationId xmlns:a16="http://schemas.microsoft.com/office/drawing/2014/main" id="{00000000-0008-0000-0A00-00007F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52" name="Text Box 37">
          <a:extLst>
            <a:ext uri="{FF2B5EF4-FFF2-40B4-BE49-F238E27FC236}">
              <a16:creationId xmlns:a16="http://schemas.microsoft.com/office/drawing/2014/main" id="{00000000-0008-0000-0A00-000080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53" name="Text Box 38">
          <a:extLst>
            <a:ext uri="{FF2B5EF4-FFF2-40B4-BE49-F238E27FC236}">
              <a16:creationId xmlns:a16="http://schemas.microsoft.com/office/drawing/2014/main" id="{00000000-0008-0000-0A00-000081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54" name="Text Box 39">
          <a:extLst>
            <a:ext uri="{FF2B5EF4-FFF2-40B4-BE49-F238E27FC236}">
              <a16:creationId xmlns:a16="http://schemas.microsoft.com/office/drawing/2014/main" id="{00000000-0008-0000-0A00-000082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00000000-0008-0000-0A00-000083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56" name="Text Box 24">
          <a:extLst>
            <a:ext uri="{FF2B5EF4-FFF2-40B4-BE49-F238E27FC236}">
              <a16:creationId xmlns:a16="http://schemas.microsoft.com/office/drawing/2014/main" id="{00000000-0008-0000-0A00-000084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57" name="Text Box 37">
          <a:extLst>
            <a:ext uri="{FF2B5EF4-FFF2-40B4-BE49-F238E27FC236}">
              <a16:creationId xmlns:a16="http://schemas.microsoft.com/office/drawing/2014/main" id="{00000000-0008-0000-0A00-000085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58" name="Text Box 38">
          <a:extLst>
            <a:ext uri="{FF2B5EF4-FFF2-40B4-BE49-F238E27FC236}">
              <a16:creationId xmlns:a16="http://schemas.microsoft.com/office/drawing/2014/main" id="{00000000-0008-0000-0A00-000086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59" name="Text Box 39">
          <a:extLst>
            <a:ext uri="{FF2B5EF4-FFF2-40B4-BE49-F238E27FC236}">
              <a16:creationId xmlns:a16="http://schemas.microsoft.com/office/drawing/2014/main" id="{00000000-0008-0000-0A00-000087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00000000-0008-0000-0A00-000088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61" name="Text Box 24">
          <a:extLst>
            <a:ext uri="{FF2B5EF4-FFF2-40B4-BE49-F238E27FC236}">
              <a16:creationId xmlns:a16="http://schemas.microsoft.com/office/drawing/2014/main" id="{00000000-0008-0000-0A00-000089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62" name="Text Box 37">
          <a:extLst>
            <a:ext uri="{FF2B5EF4-FFF2-40B4-BE49-F238E27FC236}">
              <a16:creationId xmlns:a16="http://schemas.microsoft.com/office/drawing/2014/main" id="{00000000-0008-0000-0A00-00008A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63" name="Text Box 38">
          <a:extLst>
            <a:ext uri="{FF2B5EF4-FFF2-40B4-BE49-F238E27FC236}">
              <a16:creationId xmlns:a16="http://schemas.microsoft.com/office/drawing/2014/main" id="{00000000-0008-0000-0A00-00008B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64" name="Text Box 39">
          <a:extLst>
            <a:ext uri="{FF2B5EF4-FFF2-40B4-BE49-F238E27FC236}">
              <a16:creationId xmlns:a16="http://schemas.microsoft.com/office/drawing/2014/main" id="{00000000-0008-0000-0A00-00008C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00000000-0008-0000-0A00-00008D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66" name="Text Box 24">
          <a:extLst>
            <a:ext uri="{FF2B5EF4-FFF2-40B4-BE49-F238E27FC236}">
              <a16:creationId xmlns:a16="http://schemas.microsoft.com/office/drawing/2014/main" id="{00000000-0008-0000-0A00-00008E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67" name="Text Box 37">
          <a:extLst>
            <a:ext uri="{FF2B5EF4-FFF2-40B4-BE49-F238E27FC236}">
              <a16:creationId xmlns:a16="http://schemas.microsoft.com/office/drawing/2014/main" id="{00000000-0008-0000-0A00-00008F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68" name="Text Box 38">
          <a:extLst>
            <a:ext uri="{FF2B5EF4-FFF2-40B4-BE49-F238E27FC236}">
              <a16:creationId xmlns:a16="http://schemas.microsoft.com/office/drawing/2014/main" id="{00000000-0008-0000-0A00-000090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69" name="Text Box 39">
          <a:extLst>
            <a:ext uri="{FF2B5EF4-FFF2-40B4-BE49-F238E27FC236}">
              <a16:creationId xmlns:a16="http://schemas.microsoft.com/office/drawing/2014/main" id="{00000000-0008-0000-0A00-000091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00000000-0008-0000-0A00-000092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1" name="Text Box 24">
          <a:extLst>
            <a:ext uri="{FF2B5EF4-FFF2-40B4-BE49-F238E27FC236}">
              <a16:creationId xmlns:a16="http://schemas.microsoft.com/office/drawing/2014/main" id="{00000000-0008-0000-0A00-000093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72" name="Text Box 37">
          <a:extLst>
            <a:ext uri="{FF2B5EF4-FFF2-40B4-BE49-F238E27FC236}">
              <a16:creationId xmlns:a16="http://schemas.microsoft.com/office/drawing/2014/main" id="{00000000-0008-0000-0A00-000094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73" name="Text Box 38">
          <a:extLst>
            <a:ext uri="{FF2B5EF4-FFF2-40B4-BE49-F238E27FC236}">
              <a16:creationId xmlns:a16="http://schemas.microsoft.com/office/drawing/2014/main" id="{00000000-0008-0000-0A00-000095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00000000-0008-0000-0A00-000096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5" name="Text Box 24">
          <a:extLst>
            <a:ext uri="{FF2B5EF4-FFF2-40B4-BE49-F238E27FC236}">
              <a16:creationId xmlns:a16="http://schemas.microsoft.com/office/drawing/2014/main" id="{00000000-0008-0000-0A00-000097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76" name="Text Box 37">
          <a:extLst>
            <a:ext uri="{FF2B5EF4-FFF2-40B4-BE49-F238E27FC236}">
              <a16:creationId xmlns:a16="http://schemas.microsoft.com/office/drawing/2014/main" id="{00000000-0008-0000-0A00-000098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77" name="Text Box 38">
          <a:extLst>
            <a:ext uri="{FF2B5EF4-FFF2-40B4-BE49-F238E27FC236}">
              <a16:creationId xmlns:a16="http://schemas.microsoft.com/office/drawing/2014/main" id="{00000000-0008-0000-0A00-000099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00000000-0008-0000-0A00-00009A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9" name="Text Box 24">
          <a:extLst>
            <a:ext uri="{FF2B5EF4-FFF2-40B4-BE49-F238E27FC236}">
              <a16:creationId xmlns:a16="http://schemas.microsoft.com/office/drawing/2014/main" id="{00000000-0008-0000-0A00-00009B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0" name="Text Box 37">
          <a:extLst>
            <a:ext uri="{FF2B5EF4-FFF2-40B4-BE49-F238E27FC236}">
              <a16:creationId xmlns:a16="http://schemas.microsoft.com/office/drawing/2014/main" id="{00000000-0008-0000-0A00-00009C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1" name="Text Box 38">
          <a:extLst>
            <a:ext uri="{FF2B5EF4-FFF2-40B4-BE49-F238E27FC236}">
              <a16:creationId xmlns:a16="http://schemas.microsoft.com/office/drawing/2014/main" id="{00000000-0008-0000-0A00-00009D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00000000-0008-0000-0A00-00009E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83" name="Text Box 24">
          <a:extLst>
            <a:ext uri="{FF2B5EF4-FFF2-40B4-BE49-F238E27FC236}">
              <a16:creationId xmlns:a16="http://schemas.microsoft.com/office/drawing/2014/main" id="{00000000-0008-0000-0A00-00009F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4" name="Text Box 37">
          <a:extLst>
            <a:ext uri="{FF2B5EF4-FFF2-40B4-BE49-F238E27FC236}">
              <a16:creationId xmlns:a16="http://schemas.microsoft.com/office/drawing/2014/main" id="{00000000-0008-0000-0A00-0000A0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5" name="Text Box 38">
          <a:extLst>
            <a:ext uri="{FF2B5EF4-FFF2-40B4-BE49-F238E27FC236}">
              <a16:creationId xmlns:a16="http://schemas.microsoft.com/office/drawing/2014/main" id="{00000000-0008-0000-0A00-0000A1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00000000-0008-0000-0A00-0000A2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87" name="Text Box 24">
          <a:extLst>
            <a:ext uri="{FF2B5EF4-FFF2-40B4-BE49-F238E27FC236}">
              <a16:creationId xmlns:a16="http://schemas.microsoft.com/office/drawing/2014/main" id="{00000000-0008-0000-0A00-0000A3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8" name="Text Box 37">
          <a:extLst>
            <a:ext uri="{FF2B5EF4-FFF2-40B4-BE49-F238E27FC236}">
              <a16:creationId xmlns:a16="http://schemas.microsoft.com/office/drawing/2014/main" id="{00000000-0008-0000-0A00-0000A4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9" name="Text Box 38">
          <a:extLst>
            <a:ext uri="{FF2B5EF4-FFF2-40B4-BE49-F238E27FC236}">
              <a16:creationId xmlns:a16="http://schemas.microsoft.com/office/drawing/2014/main" id="{00000000-0008-0000-0A00-0000A5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00000000-0008-0000-0A00-0000A6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91" name="Text Box 24">
          <a:extLst>
            <a:ext uri="{FF2B5EF4-FFF2-40B4-BE49-F238E27FC236}">
              <a16:creationId xmlns:a16="http://schemas.microsoft.com/office/drawing/2014/main" id="{00000000-0008-0000-0A00-0000A7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92" name="Text Box 37">
          <a:extLst>
            <a:ext uri="{FF2B5EF4-FFF2-40B4-BE49-F238E27FC236}">
              <a16:creationId xmlns:a16="http://schemas.microsoft.com/office/drawing/2014/main" id="{00000000-0008-0000-0A00-0000A8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93" name="Text Box 38">
          <a:extLst>
            <a:ext uri="{FF2B5EF4-FFF2-40B4-BE49-F238E27FC236}">
              <a16:creationId xmlns:a16="http://schemas.microsoft.com/office/drawing/2014/main" id="{00000000-0008-0000-0A00-0000A9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00000000-0008-0000-0A00-0000AA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95" name="Text Box 24">
          <a:extLst>
            <a:ext uri="{FF2B5EF4-FFF2-40B4-BE49-F238E27FC236}">
              <a16:creationId xmlns:a16="http://schemas.microsoft.com/office/drawing/2014/main" id="{00000000-0008-0000-0A00-0000AB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96" name="Text Box 37">
          <a:extLst>
            <a:ext uri="{FF2B5EF4-FFF2-40B4-BE49-F238E27FC236}">
              <a16:creationId xmlns:a16="http://schemas.microsoft.com/office/drawing/2014/main" id="{00000000-0008-0000-0A00-0000AC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97" name="Text Box 38">
          <a:extLst>
            <a:ext uri="{FF2B5EF4-FFF2-40B4-BE49-F238E27FC236}">
              <a16:creationId xmlns:a16="http://schemas.microsoft.com/office/drawing/2014/main" id="{00000000-0008-0000-0A00-0000AD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98" name="Text Box 39">
          <a:extLst>
            <a:ext uri="{FF2B5EF4-FFF2-40B4-BE49-F238E27FC236}">
              <a16:creationId xmlns:a16="http://schemas.microsoft.com/office/drawing/2014/main" id="{00000000-0008-0000-0A00-0000AE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00000000-0008-0000-0A00-0000AF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0" name="Text Box 24">
          <a:extLst>
            <a:ext uri="{FF2B5EF4-FFF2-40B4-BE49-F238E27FC236}">
              <a16:creationId xmlns:a16="http://schemas.microsoft.com/office/drawing/2014/main" id="{00000000-0008-0000-0A00-0000B0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01" name="Text Box 37">
          <a:extLst>
            <a:ext uri="{FF2B5EF4-FFF2-40B4-BE49-F238E27FC236}">
              <a16:creationId xmlns:a16="http://schemas.microsoft.com/office/drawing/2014/main" id="{00000000-0008-0000-0A00-0000B1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02" name="Text Box 38">
          <a:extLst>
            <a:ext uri="{FF2B5EF4-FFF2-40B4-BE49-F238E27FC236}">
              <a16:creationId xmlns:a16="http://schemas.microsoft.com/office/drawing/2014/main" id="{00000000-0008-0000-0A00-0000B2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00000000-0008-0000-0A00-0000B3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04" name="Text Box 24">
          <a:extLst>
            <a:ext uri="{FF2B5EF4-FFF2-40B4-BE49-F238E27FC236}">
              <a16:creationId xmlns:a16="http://schemas.microsoft.com/office/drawing/2014/main" id="{00000000-0008-0000-0A00-0000B4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05" name="Text Box 37">
          <a:extLst>
            <a:ext uri="{FF2B5EF4-FFF2-40B4-BE49-F238E27FC236}">
              <a16:creationId xmlns:a16="http://schemas.microsoft.com/office/drawing/2014/main" id="{00000000-0008-0000-0A00-0000B5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06" name="Text Box 38">
          <a:extLst>
            <a:ext uri="{FF2B5EF4-FFF2-40B4-BE49-F238E27FC236}">
              <a16:creationId xmlns:a16="http://schemas.microsoft.com/office/drawing/2014/main" id="{00000000-0008-0000-0A00-0000B6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07" name="Text Box 39">
          <a:extLst>
            <a:ext uri="{FF2B5EF4-FFF2-40B4-BE49-F238E27FC236}">
              <a16:creationId xmlns:a16="http://schemas.microsoft.com/office/drawing/2014/main" id="{00000000-0008-0000-0A00-0000B7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00000000-0008-0000-0A00-0000B8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9" name="Text Box 24">
          <a:extLst>
            <a:ext uri="{FF2B5EF4-FFF2-40B4-BE49-F238E27FC236}">
              <a16:creationId xmlns:a16="http://schemas.microsoft.com/office/drawing/2014/main" id="{00000000-0008-0000-0A00-0000B9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10" name="Text Box 37">
          <a:extLst>
            <a:ext uri="{FF2B5EF4-FFF2-40B4-BE49-F238E27FC236}">
              <a16:creationId xmlns:a16="http://schemas.microsoft.com/office/drawing/2014/main" id="{00000000-0008-0000-0A00-0000BA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11" name="Text Box 38">
          <a:extLst>
            <a:ext uri="{FF2B5EF4-FFF2-40B4-BE49-F238E27FC236}">
              <a16:creationId xmlns:a16="http://schemas.microsoft.com/office/drawing/2014/main" id="{00000000-0008-0000-0A00-0000BB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00000000-0008-0000-0A00-0000BC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13" name="Text Box 24">
          <a:extLst>
            <a:ext uri="{FF2B5EF4-FFF2-40B4-BE49-F238E27FC236}">
              <a16:creationId xmlns:a16="http://schemas.microsoft.com/office/drawing/2014/main" id="{00000000-0008-0000-0A00-0000BD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14" name="Text Box 37">
          <a:extLst>
            <a:ext uri="{FF2B5EF4-FFF2-40B4-BE49-F238E27FC236}">
              <a16:creationId xmlns:a16="http://schemas.microsoft.com/office/drawing/2014/main" id="{00000000-0008-0000-0A00-0000BE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15" name="Text Box 38">
          <a:extLst>
            <a:ext uri="{FF2B5EF4-FFF2-40B4-BE49-F238E27FC236}">
              <a16:creationId xmlns:a16="http://schemas.microsoft.com/office/drawing/2014/main" id="{00000000-0008-0000-0A00-0000BF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16" name="Text Box 39">
          <a:extLst>
            <a:ext uri="{FF2B5EF4-FFF2-40B4-BE49-F238E27FC236}">
              <a16:creationId xmlns:a16="http://schemas.microsoft.com/office/drawing/2014/main" id="{00000000-0008-0000-0A00-0000C0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00000000-0008-0000-0A00-0000C1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18" name="Text Box 24">
          <a:extLst>
            <a:ext uri="{FF2B5EF4-FFF2-40B4-BE49-F238E27FC236}">
              <a16:creationId xmlns:a16="http://schemas.microsoft.com/office/drawing/2014/main" id="{00000000-0008-0000-0A00-0000C2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19" name="Text Box 37">
          <a:extLst>
            <a:ext uri="{FF2B5EF4-FFF2-40B4-BE49-F238E27FC236}">
              <a16:creationId xmlns:a16="http://schemas.microsoft.com/office/drawing/2014/main" id="{00000000-0008-0000-0A00-0000C3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20" name="Text Box 38">
          <a:extLst>
            <a:ext uri="{FF2B5EF4-FFF2-40B4-BE49-F238E27FC236}">
              <a16:creationId xmlns:a16="http://schemas.microsoft.com/office/drawing/2014/main" id="{00000000-0008-0000-0A00-0000C4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21" name="Text Box 39">
          <a:extLst>
            <a:ext uri="{FF2B5EF4-FFF2-40B4-BE49-F238E27FC236}">
              <a16:creationId xmlns:a16="http://schemas.microsoft.com/office/drawing/2014/main" id="{00000000-0008-0000-0A00-0000C5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00000000-0008-0000-0A00-0000C6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23" name="Text Box 24">
          <a:extLst>
            <a:ext uri="{FF2B5EF4-FFF2-40B4-BE49-F238E27FC236}">
              <a16:creationId xmlns:a16="http://schemas.microsoft.com/office/drawing/2014/main" id="{00000000-0008-0000-0A00-0000C7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24" name="Text Box 37">
          <a:extLst>
            <a:ext uri="{FF2B5EF4-FFF2-40B4-BE49-F238E27FC236}">
              <a16:creationId xmlns:a16="http://schemas.microsoft.com/office/drawing/2014/main" id="{00000000-0008-0000-0A00-0000C8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25" name="Text Box 38">
          <a:extLst>
            <a:ext uri="{FF2B5EF4-FFF2-40B4-BE49-F238E27FC236}">
              <a16:creationId xmlns:a16="http://schemas.microsoft.com/office/drawing/2014/main" id="{00000000-0008-0000-0A00-0000C9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26" name="Text Box 39">
          <a:extLst>
            <a:ext uri="{FF2B5EF4-FFF2-40B4-BE49-F238E27FC236}">
              <a16:creationId xmlns:a16="http://schemas.microsoft.com/office/drawing/2014/main" id="{00000000-0008-0000-0A00-0000CA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00000000-0008-0000-0A00-0000CB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28" name="Text Box 24">
          <a:extLst>
            <a:ext uri="{FF2B5EF4-FFF2-40B4-BE49-F238E27FC236}">
              <a16:creationId xmlns:a16="http://schemas.microsoft.com/office/drawing/2014/main" id="{00000000-0008-0000-0A00-0000CC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29" name="Text Box 37">
          <a:extLst>
            <a:ext uri="{FF2B5EF4-FFF2-40B4-BE49-F238E27FC236}">
              <a16:creationId xmlns:a16="http://schemas.microsoft.com/office/drawing/2014/main" id="{00000000-0008-0000-0A00-0000CD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0" name="Text Box 38">
          <a:extLst>
            <a:ext uri="{FF2B5EF4-FFF2-40B4-BE49-F238E27FC236}">
              <a16:creationId xmlns:a16="http://schemas.microsoft.com/office/drawing/2014/main" id="{00000000-0008-0000-0A00-0000CE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31" name="Text Box 39">
          <a:extLst>
            <a:ext uri="{FF2B5EF4-FFF2-40B4-BE49-F238E27FC236}">
              <a16:creationId xmlns:a16="http://schemas.microsoft.com/office/drawing/2014/main" id="{00000000-0008-0000-0A00-0000CF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00000000-0008-0000-0A00-0000D0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33" name="Text Box 24">
          <a:extLst>
            <a:ext uri="{FF2B5EF4-FFF2-40B4-BE49-F238E27FC236}">
              <a16:creationId xmlns:a16="http://schemas.microsoft.com/office/drawing/2014/main" id="{00000000-0008-0000-0A00-0000D1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4" name="Text Box 37">
          <a:extLst>
            <a:ext uri="{FF2B5EF4-FFF2-40B4-BE49-F238E27FC236}">
              <a16:creationId xmlns:a16="http://schemas.microsoft.com/office/drawing/2014/main" id="{00000000-0008-0000-0A00-0000D2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5" name="Text Box 38">
          <a:extLst>
            <a:ext uri="{FF2B5EF4-FFF2-40B4-BE49-F238E27FC236}">
              <a16:creationId xmlns:a16="http://schemas.microsoft.com/office/drawing/2014/main" id="{00000000-0008-0000-0A00-0000D3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36" name="Text Box 39">
          <a:extLst>
            <a:ext uri="{FF2B5EF4-FFF2-40B4-BE49-F238E27FC236}">
              <a16:creationId xmlns:a16="http://schemas.microsoft.com/office/drawing/2014/main" id="{00000000-0008-0000-0A00-0000D4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00000000-0008-0000-0A00-0000D5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38" name="Text Box 24">
          <a:extLst>
            <a:ext uri="{FF2B5EF4-FFF2-40B4-BE49-F238E27FC236}">
              <a16:creationId xmlns:a16="http://schemas.microsoft.com/office/drawing/2014/main" id="{00000000-0008-0000-0A00-0000D6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39" name="Text Box 37">
          <a:extLst>
            <a:ext uri="{FF2B5EF4-FFF2-40B4-BE49-F238E27FC236}">
              <a16:creationId xmlns:a16="http://schemas.microsoft.com/office/drawing/2014/main" id="{00000000-0008-0000-0A00-0000D7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40" name="Text Box 38">
          <a:extLst>
            <a:ext uri="{FF2B5EF4-FFF2-40B4-BE49-F238E27FC236}">
              <a16:creationId xmlns:a16="http://schemas.microsoft.com/office/drawing/2014/main" id="{00000000-0008-0000-0A00-0000D8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41" name="Text Box 39">
          <a:extLst>
            <a:ext uri="{FF2B5EF4-FFF2-40B4-BE49-F238E27FC236}">
              <a16:creationId xmlns:a16="http://schemas.microsoft.com/office/drawing/2014/main" id="{00000000-0008-0000-0A00-0000D9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104775</xdr:colOff>
      <xdr:row>4</xdr:row>
      <xdr:rowOff>85725</xdr:rowOff>
    </xdr:from>
    <xdr:to>
      <xdr:col>4</xdr:col>
      <xdr:colOff>1000125</xdr:colOff>
      <xdr:row>6</xdr:row>
      <xdr:rowOff>114300</xdr:rowOff>
    </xdr:to>
    <xdr:sp macro="" textlink="">
      <xdr:nvSpPr>
        <xdr:cNvPr id="1243" name="Text Box 24">
          <a:extLst>
            <a:ext uri="{FF2B5EF4-FFF2-40B4-BE49-F238E27FC236}">
              <a16:creationId xmlns:a16="http://schemas.microsoft.com/office/drawing/2014/main" id="{00000000-0008-0000-0A00-0000DB040000}"/>
            </a:ext>
          </a:extLst>
        </xdr:cNvPr>
        <xdr:cNvSpPr txBox="1">
          <a:spLocks noChangeArrowheads="1"/>
        </xdr:cNvSpPr>
      </xdr:nvSpPr>
      <xdr:spPr bwMode="auto">
        <a:xfrm>
          <a:off x="885825" y="107632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46" name="Text Box 39">
          <a:extLst>
            <a:ext uri="{FF2B5EF4-FFF2-40B4-BE49-F238E27FC236}">
              <a16:creationId xmlns:a16="http://schemas.microsoft.com/office/drawing/2014/main" id="{00000000-0008-0000-0A00-0000DE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00000000-0008-0000-0A00-0000DF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48" name="Text Box 24">
          <a:extLst>
            <a:ext uri="{FF2B5EF4-FFF2-40B4-BE49-F238E27FC236}">
              <a16:creationId xmlns:a16="http://schemas.microsoft.com/office/drawing/2014/main" id="{00000000-0008-0000-0A00-0000E0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49" name="Text Box 37">
          <a:extLst>
            <a:ext uri="{FF2B5EF4-FFF2-40B4-BE49-F238E27FC236}">
              <a16:creationId xmlns:a16="http://schemas.microsoft.com/office/drawing/2014/main" id="{00000000-0008-0000-0A00-0000E1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0" name="Text Box 38">
          <a:extLst>
            <a:ext uri="{FF2B5EF4-FFF2-40B4-BE49-F238E27FC236}">
              <a16:creationId xmlns:a16="http://schemas.microsoft.com/office/drawing/2014/main" id="{00000000-0008-0000-0A00-0000E2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00000000-0008-0000-0A00-0000E3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2" name="Text Box 24">
          <a:extLst>
            <a:ext uri="{FF2B5EF4-FFF2-40B4-BE49-F238E27FC236}">
              <a16:creationId xmlns:a16="http://schemas.microsoft.com/office/drawing/2014/main" id="{00000000-0008-0000-0A00-0000E4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3" name="Text Box 37">
          <a:extLst>
            <a:ext uri="{FF2B5EF4-FFF2-40B4-BE49-F238E27FC236}">
              <a16:creationId xmlns:a16="http://schemas.microsoft.com/office/drawing/2014/main" id="{00000000-0008-0000-0A00-0000E5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4" name="Text Box 38">
          <a:extLst>
            <a:ext uri="{FF2B5EF4-FFF2-40B4-BE49-F238E27FC236}">
              <a16:creationId xmlns:a16="http://schemas.microsoft.com/office/drawing/2014/main" id="{00000000-0008-0000-0A00-0000E6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00000000-0008-0000-0A00-0000E7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6" name="Text Box 24">
          <a:extLst>
            <a:ext uri="{FF2B5EF4-FFF2-40B4-BE49-F238E27FC236}">
              <a16:creationId xmlns:a16="http://schemas.microsoft.com/office/drawing/2014/main" id="{00000000-0008-0000-0A00-0000E8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7" name="Text Box 37">
          <a:extLst>
            <a:ext uri="{FF2B5EF4-FFF2-40B4-BE49-F238E27FC236}">
              <a16:creationId xmlns:a16="http://schemas.microsoft.com/office/drawing/2014/main" id="{00000000-0008-0000-0A00-0000E9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8" name="Text Box 38">
          <a:extLst>
            <a:ext uri="{FF2B5EF4-FFF2-40B4-BE49-F238E27FC236}">
              <a16:creationId xmlns:a16="http://schemas.microsoft.com/office/drawing/2014/main" id="{00000000-0008-0000-0A00-0000EA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00000000-0008-0000-0A00-0000EB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0" name="Text Box 24">
          <a:extLst>
            <a:ext uri="{FF2B5EF4-FFF2-40B4-BE49-F238E27FC236}">
              <a16:creationId xmlns:a16="http://schemas.microsoft.com/office/drawing/2014/main" id="{00000000-0008-0000-0A00-0000EC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1" name="Text Box 37">
          <a:extLst>
            <a:ext uri="{FF2B5EF4-FFF2-40B4-BE49-F238E27FC236}">
              <a16:creationId xmlns:a16="http://schemas.microsoft.com/office/drawing/2014/main" id="{00000000-0008-0000-0A00-0000ED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2" name="Text Box 38">
          <a:extLst>
            <a:ext uri="{FF2B5EF4-FFF2-40B4-BE49-F238E27FC236}">
              <a16:creationId xmlns:a16="http://schemas.microsoft.com/office/drawing/2014/main" id="{00000000-0008-0000-0A00-0000EE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00000000-0008-0000-0A00-0000EF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4" name="Text Box 24">
          <a:extLst>
            <a:ext uri="{FF2B5EF4-FFF2-40B4-BE49-F238E27FC236}">
              <a16:creationId xmlns:a16="http://schemas.microsoft.com/office/drawing/2014/main" id="{00000000-0008-0000-0A00-0000F0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5" name="Text Box 37">
          <a:extLst>
            <a:ext uri="{FF2B5EF4-FFF2-40B4-BE49-F238E27FC236}">
              <a16:creationId xmlns:a16="http://schemas.microsoft.com/office/drawing/2014/main" id="{00000000-0008-0000-0A00-0000F1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6" name="Text Box 38">
          <a:extLst>
            <a:ext uri="{FF2B5EF4-FFF2-40B4-BE49-F238E27FC236}">
              <a16:creationId xmlns:a16="http://schemas.microsoft.com/office/drawing/2014/main" id="{00000000-0008-0000-0A00-0000F2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B6624C0-94AB-411D-B489-DAEA7CCF6368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3" name="Text Box 24">
          <a:extLst>
            <a:ext uri="{FF2B5EF4-FFF2-40B4-BE49-F238E27FC236}">
              <a16:creationId xmlns:a16="http://schemas.microsoft.com/office/drawing/2014/main" id="{323BC284-ADB0-47C4-84E9-6FB887BC5D91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4" name="Text Box 37">
          <a:extLst>
            <a:ext uri="{FF2B5EF4-FFF2-40B4-BE49-F238E27FC236}">
              <a16:creationId xmlns:a16="http://schemas.microsoft.com/office/drawing/2014/main" id="{9D10B19F-4A98-442B-A54C-0E78AAD8A095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5" name="Text Box 38">
          <a:extLst>
            <a:ext uri="{FF2B5EF4-FFF2-40B4-BE49-F238E27FC236}">
              <a16:creationId xmlns:a16="http://schemas.microsoft.com/office/drawing/2014/main" id="{A655B163-B874-4848-BE2E-40233E3C17F1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6" name="Text Box 39">
          <a:extLst>
            <a:ext uri="{FF2B5EF4-FFF2-40B4-BE49-F238E27FC236}">
              <a16:creationId xmlns:a16="http://schemas.microsoft.com/office/drawing/2014/main" id="{33AFD51C-2952-4487-8CAD-B77347B920EF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7" name="Text Box 41">
          <a:extLst>
            <a:ext uri="{FF2B5EF4-FFF2-40B4-BE49-F238E27FC236}">
              <a16:creationId xmlns:a16="http://schemas.microsoft.com/office/drawing/2014/main" id="{7F917B1B-48C2-48DB-AB25-AC05070A308F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8" name="Text Box 42">
          <a:extLst>
            <a:ext uri="{FF2B5EF4-FFF2-40B4-BE49-F238E27FC236}">
              <a16:creationId xmlns:a16="http://schemas.microsoft.com/office/drawing/2014/main" id="{6F5755B4-C180-4782-8D43-B678D510B47D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781050</xdr:colOff>
      <xdr:row>0</xdr:row>
      <xdr:rowOff>57150</xdr:rowOff>
    </xdr:from>
    <xdr:to>
      <xdr:col>11</xdr:col>
      <xdr:colOff>400050</xdr:colOff>
      <xdr:row>2</xdr:row>
      <xdr:rowOff>85725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AE4B7710-649D-4215-8DF2-BEF7E7D61DB9}"/>
            </a:ext>
          </a:extLst>
        </xdr:cNvPr>
        <xdr:cNvSpPr txBox="1">
          <a:spLocks noChangeArrowheads="1"/>
        </xdr:cNvSpPr>
      </xdr:nvSpPr>
      <xdr:spPr bwMode="auto">
        <a:xfrm>
          <a:off x="5467350" y="0"/>
          <a:ext cx="1276350" cy="3333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" name="Text Box 38">
          <a:extLst>
            <a:ext uri="{FF2B5EF4-FFF2-40B4-BE49-F238E27FC236}">
              <a16:creationId xmlns:a16="http://schemas.microsoft.com/office/drawing/2014/main" id="{07EDD46B-1943-4DCC-85F0-8506C65F8B53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" name="Text Box 39">
          <a:extLst>
            <a:ext uri="{FF2B5EF4-FFF2-40B4-BE49-F238E27FC236}">
              <a16:creationId xmlns:a16="http://schemas.microsoft.com/office/drawing/2014/main" id="{3ACC4649-6FF2-4C0C-97D2-D12942D6B153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" name="Text Box 41">
          <a:extLst>
            <a:ext uri="{FF2B5EF4-FFF2-40B4-BE49-F238E27FC236}">
              <a16:creationId xmlns:a16="http://schemas.microsoft.com/office/drawing/2014/main" id="{8BD9916C-750F-4121-AB1C-DCC9EA5BE807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" name="Text Box 42">
          <a:extLst>
            <a:ext uri="{FF2B5EF4-FFF2-40B4-BE49-F238E27FC236}">
              <a16:creationId xmlns:a16="http://schemas.microsoft.com/office/drawing/2014/main" id="{711EF386-F7A8-465D-8F7A-B1AC739DE4F7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A6DDB5C-B473-4070-9514-40B9110706F8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" name="Text Box 24">
          <a:extLst>
            <a:ext uri="{FF2B5EF4-FFF2-40B4-BE49-F238E27FC236}">
              <a16:creationId xmlns:a16="http://schemas.microsoft.com/office/drawing/2014/main" id="{16921884-D29C-40CA-B1AD-B75F8F1923BE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6" name="Text Box 37">
          <a:extLst>
            <a:ext uri="{FF2B5EF4-FFF2-40B4-BE49-F238E27FC236}">
              <a16:creationId xmlns:a16="http://schemas.microsoft.com/office/drawing/2014/main" id="{BBFF390C-666A-4D8A-88EF-547FE41C6DC7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7" name="Text Box 38">
          <a:extLst>
            <a:ext uri="{FF2B5EF4-FFF2-40B4-BE49-F238E27FC236}">
              <a16:creationId xmlns:a16="http://schemas.microsoft.com/office/drawing/2014/main" id="{DB5E4E90-6F5A-47B3-9737-44582304142B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8" name="Text Box 39">
          <a:extLst>
            <a:ext uri="{FF2B5EF4-FFF2-40B4-BE49-F238E27FC236}">
              <a16:creationId xmlns:a16="http://schemas.microsoft.com/office/drawing/2014/main" id="{7AEE9ED4-AB58-415B-A9F8-E149D41EE114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9" name="Text Box 41">
          <a:extLst>
            <a:ext uri="{FF2B5EF4-FFF2-40B4-BE49-F238E27FC236}">
              <a16:creationId xmlns:a16="http://schemas.microsoft.com/office/drawing/2014/main" id="{EFF40583-4C54-4047-86D1-1071DA46C48B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20" name="Text Box 42">
          <a:extLst>
            <a:ext uri="{FF2B5EF4-FFF2-40B4-BE49-F238E27FC236}">
              <a16:creationId xmlns:a16="http://schemas.microsoft.com/office/drawing/2014/main" id="{AFB673D2-4016-4168-A420-5A54FED40B56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4F8DD9F7-7585-491C-A3D6-A8D12EA4DED1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2" name="Text Box 24">
          <a:extLst>
            <a:ext uri="{FF2B5EF4-FFF2-40B4-BE49-F238E27FC236}">
              <a16:creationId xmlns:a16="http://schemas.microsoft.com/office/drawing/2014/main" id="{A564AE67-1EC9-477A-8CEA-A5E3A83A09CA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3" name="Text Box 37">
          <a:extLst>
            <a:ext uri="{FF2B5EF4-FFF2-40B4-BE49-F238E27FC236}">
              <a16:creationId xmlns:a16="http://schemas.microsoft.com/office/drawing/2014/main" id="{75E399BE-6027-412B-8FCC-1801D3B7EA6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4" name="Text Box 38">
          <a:extLst>
            <a:ext uri="{FF2B5EF4-FFF2-40B4-BE49-F238E27FC236}">
              <a16:creationId xmlns:a16="http://schemas.microsoft.com/office/drawing/2014/main" id="{ACE8B493-46B4-4001-A37A-07EDAC4C3525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25" name="Text Box 39">
          <a:extLst>
            <a:ext uri="{FF2B5EF4-FFF2-40B4-BE49-F238E27FC236}">
              <a16:creationId xmlns:a16="http://schemas.microsoft.com/office/drawing/2014/main" id="{7DF32035-ABD5-425A-9484-1612A86BEAF6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26" name="Text Box 41">
          <a:extLst>
            <a:ext uri="{FF2B5EF4-FFF2-40B4-BE49-F238E27FC236}">
              <a16:creationId xmlns:a16="http://schemas.microsoft.com/office/drawing/2014/main" id="{29785F63-6C62-4C25-92F6-69647683A5F6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27" name="Text Box 42">
          <a:extLst>
            <a:ext uri="{FF2B5EF4-FFF2-40B4-BE49-F238E27FC236}">
              <a16:creationId xmlns:a16="http://schemas.microsoft.com/office/drawing/2014/main" id="{8F9A05D0-4CDE-4357-91DA-00D70C108F9F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F9FFDD85-C7C7-42DF-A1B6-2614E68BA24D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29" name="Text Box 24">
          <a:extLst>
            <a:ext uri="{FF2B5EF4-FFF2-40B4-BE49-F238E27FC236}">
              <a16:creationId xmlns:a16="http://schemas.microsoft.com/office/drawing/2014/main" id="{8B752978-DCF8-4FA2-AAFF-262143959265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30" name="Text Box 37">
          <a:extLst>
            <a:ext uri="{FF2B5EF4-FFF2-40B4-BE49-F238E27FC236}">
              <a16:creationId xmlns:a16="http://schemas.microsoft.com/office/drawing/2014/main" id="{2927041A-E291-4FF2-AC79-532846D098F8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31" name="Text Box 38">
          <a:extLst>
            <a:ext uri="{FF2B5EF4-FFF2-40B4-BE49-F238E27FC236}">
              <a16:creationId xmlns:a16="http://schemas.microsoft.com/office/drawing/2014/main" id="{9FCEA97A-FB71-448F-90A2-7E8A8AD1C2AE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32" name="Text Box 39">
          <a:extLst>
            <a:ext uri="{FF2B5EF4-FFF2-40B4-BE49-F238E27FC236}">
              <a16:creationId xmlns:a16="http://schemas.microsoft.com/office/drawing/2014/main" id="{D0960341-F28D-4A45-A573-9ECE19AE5112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2E582223-EC66-47C8-8326-CBD6DD46602E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34" name="Text Box 24">
          <a:extLst>
            <a:ext uri="{FF2B5EF4-FFF2-40B4-BE49-F238E27FC236}">
              <a16:creationId xmlns:a16="http://schemas.microsoft.com/office/drawing/2014/main" id="{D5EA32E8-A683-4C8F-B874-CBCD3E66461A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DC994971-A337-4F3B-9C0F-73EFE0D96CEA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C083E15F-DCCB-4421-A402-0E9F8EEA77F8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7" name="Text Box 39">
          <a:extLst>
            <a:ext uri="{FF2B5EF4-FFF2-40B4-BE49-F238E27FC236}">
              <a16:creationId xmlns:a16="http://schemas.microsoft.com/office/drawing/2014/main" id="{11468EF4-8633-406B-A9F9-40BB9131FE77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352F69FE-A909-4599-8300-35933D9261F7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39" name="Text Box 24">
          <a:extLst>
            <a:ext uri="{FF2B5EF4-FFF2-40B4-BE49-F238E27FC236}">
              <a16:creationId xmlns:a16="http://schemas.microsoft.com/office/drawing/2014/main" id="{0F353CE0-2B30-4C60-A8B3-99D351FCAF2E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" name="Text Box 37">
          <a:extLst>
            <a:ext uri="{FF2B5EF4-FFF2-40B4-BE49-F238E27FC236}">
              <a16:creationId xmlns:a16="http://schemas.microsoft.com/office/drawing/2014/main" id="{41DB8392-2A31-4CD8-8D75-5A149954F55D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1" name="Text Box 38">
          <a:extLst>
            <a:ext uri="{FF2B5EF4-FFF2-40B4-BE49-F238E27FC236}">
              <a16:creationId xmlns:a16="http://schemas.microsoft.com/office/drawing/2014/main" id="{E6DF02BA-812A-463D-90F7-8F02A9E07F15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42" name="Text Box 39">
          <a:extLst>
            <a:ext uri="{FF2B5EF4-FFF2-40B4-BE49-F238E27FC236}">
              <a16:creationId xmlns:a16="http://schemas.microsoft.com/office/drawing/2014/main" id="{685A9456-EE43-4FA1-920E-8209045AF36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42F77807-890E-4E7E-89C8-83B699D217E4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44" name="Text Box 24">
          <a:extLst>
            <a:ext uri="{FF2B5EF4-FFF2-40B4-BE49-F238E27FC236}">
              <a16:creationId xmlns:a16="http://schemas.microsoft.com/office/drawing/2014/main" id="{7AA5A7EB-0150-44DE-9128-8AA9B28F6C4D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45" name="Text Box 37">
          <a:extLst>
            <a:ext uri="{FF2B5EF4-FFF2-40B4-BE49-F238E27FC236}">
              <a16:creationId xmlns:a16="http://schemas.microsoft.com/office/drawing/2014/main" id="{2357F600-B015-4B6A-A9E2-BE94234E6E15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46" name="Text Box 38">
          <a:extLst>
            <a:ext uri="{FF2B5EF4-FFF2-40B4-BE49-F238E27FC236}">
              <a16:creationId xmlns:a16="http://schemas.microsoft.com/office/drawing/2014/main" id="{93AFD90B-1EA0-4392-BE44-EE3A10982062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47" name="Text Box 39">
          <a:extLst>
            <a:ext uri="{FF2B5EF4-FFF2-40B4-BE49-F238E27FC236}">
              <a16:creationId xmlns:a16="http://schemas.microsoft.com/office/drawing/2014/main" id="{004D256A-2672-445F-8AD0-8AF11AFAB9B2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48" name="Text Box 41">
          <a:extLst>
            <a:ext uri="{FF2B5EF4-FFF2-40B4-BE49-F238E27FC236}">
              <a16:creationId xmlns:a16="http://schemas.microsoft.com/office/drawing/2014/main" id="{7CCCE804-8977-4029-B99A-A8B4E5E4A739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49" name="Text Box 42">
          <a:extLst>
            <a:ext uri="{FF2B5EF4-FFF2-40B4-BE49-F238E27FC236}">
              <a16:creationId xmlns:a16="http://schemas.microsoft.com/office/drawing/2014/main" id="{1A40DDE8-3F51-43F3-8056-DE8494D608CB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5151FBEB-D0C4-4C12-B813-7BDB0A59C1B4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1" name="Text Box 24">
          <a:extLst>
            <a:ext uri="{FF2B5EF4-FFF2-40B4-BE49-F238E27FC236}">
              <a16:creationId xmlns:a16="http://schemas.microsoft.com/office/drawing/2014/main" id="{18F11118-4F47-42F9-B8B6-87375D08BF3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2" name="Text Box 37">
          <a:extLst>
            <a:ext uri="{FF2B5EF4-FFF2-40B4-BE49-F238E27FC236}">
              <a16:creationId xmlns:a16="http://schemas.microsoft.com/office/drawing/2014/main" id="{DDB5DC55-095E-4FEE-8E77-72386832DD4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3" name="Text Box 38">
          <a:extLst>
            <a:ext uri="{FF2B5EF4-FFF2-40B4-BE49-F238E27FC236}">
              <a16:creationId xmlns:a16="http://schemas.microsoft.com/office/drawing/2014/main" id="{538B7A2E-29FA-48DB-8A07-2100AEB0E4D6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54" name="Text Box 39">
          <a:extLst>
            <a:ext uri="{FF2B5EF4-FFF2-40B4-BE49-F238E27FC236}">
              <a16:creationId xmlns:a16="http://schemas.microsoft.com/office/drawing/2014/main" id="{F61E29BD-4D60-463C-BB17-6F146EFEF9ED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5" name="Text Box 41">
          <a:extLst>
            <a:ext uri="{FF2B5EF4-FFF2-40B4-BE49-F238E27FC236}">
              <a16:creationId xmlns:a16="http://schemas.microsoft.com/office/drawing/2014/main" id="{FDBB5D57-D352-4E6F-BE71-E9E9CA0049E4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6" name="Text Box 42">
          <a:extLst>
            <a:ext uri="{FF2B5EF4-FFF2-40B4-BE49-F238E27FC236}">
              <a16:creationId xmlns:a16="http://schemas.microsoft.com/office/drawing/2014/main" id="{B60F736C-75AC-44B2-8911-FADDBC446E75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7" name="Text Box 41">
          <a:extLst>
            <a:ext uri="{FF2B5EF4-FFF2-40B4-BE49-F238E27FC236}">
              <a16:creationId xmlns:a16="http://schemas.microsoft.com/office/drawing/2014/main" id="{7B0AB095-C63A-45F2-A3D3-85DFCBAB0D7F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8" name="Text Box 42">
          <a:extLst>
            <a:ext uri="{FF2B5EF4-FFF2-40B4-BE49-F238E27FC236}">
              <a16:creationId xmlns:a16="http://schemas.microsoft.com/office/drawing/2014/main" id="{0DF0E8DD-28C8-4761-AAD4-EC7B8CFF9295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9" name="Text Box 41">
          <a:extLst>
            <a:ext uri="{FF2B5EF4-FFF2-40B4-BE49-F238E27FC236}">
              <a16:creationId xmlns:a16="http://schemas.microsoft.com/office/drawing/2014/main" id="{B3CF1C4E-80BB-476C-939A-E02BC6C475D4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0" name="Text Box 42">
          <a:extLst>
            <a:ext uri="{FF2B5EF4-FFF2-40B4-BE49-F238E27FC236}">
              <a16:creationId xmlns:a16="http://schemas.microsoft.com/office/drawing/2014/main" id="{4B010885-1AF4-4D0D-9F61-03CFFA95BA61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E7CF7B8A-FCBD-4BE3-911E-2F67C2AF0A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2" name="Text Box 24">
          <a:extLst>
            <a:ext uri="{FF2B5EF4-FFF2-40B4-BE49-F238E27FC236}">
              <a16:creationId xmlns:a16="http://schemas.microsoft.com/office/drawing/2014/main" id="{4649466E-418F-49E2-8264-2B84177553B1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3" name="Text Box 37">
          <a:extLst>
            <a:ext uri="{FF2B5EF4-FFF2-40B4-BE49-F238E27FC236}">
              <a16:creationId xmlns:a16="http://schemas.microsoft.com/office/drawing/2014/main" id="{75932FB8-ECE4-425F-919A-68227E123B96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4" name="Text Box 38">
          <a:extLst>
            <a:ext uri="{FF2B5EF4-FFF2-40B4-BE49-F238E27FC236}">
              <a16:creationId xmlns:a16="http://schemas.microsoft.com/office/drawing/2014/main" id="{F13C510A-635D-4B70-9CC8-80073EC8794F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5" name="Text Box 39">
          <a:extLst>
            <a:ext uri="{FF2B5EF4-FFF2-40B4-BE49-F238E27FC236}">
              <a16:creationId xmlns:a16="http://schemas.microsoft.com/office/drawing/2014/main" id="{930BCD3A-5E9A-4C75-8D84-0A80AB057A8B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6" name="Text Box 41">
          <a:extLst>
            <a:ext uri="{FF2B5EF4-FFF2-40B4-BE49-F238E27FC236}">
              <a16:creationId xmlns:a16="http://schemas.microsoft.com/office/drawing/2014/main" id="{6E905C1B-5CD6-4B43-9700-737E89C20766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7" name="Text Box 42">
          <a:extLst>
            <a:ext uri="{FF2B5EF4-FFF2-40B4-BE49-F238E27FC236}">
              <a16:creationId xmlns:a16="http://schemas.microsoft.com/office/drawing/2014/main" id="{3EAE402E-9CA9-4810-BE23-01F28235FB31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8" name="Text Box 41">
          <a:extLst>
            <a:ext uri="{FF2B5EF4-FFF2-40B4-BE49-F238E27FC236}">
              <a16:creationId xmlns:a16="http://schemas.microsoft.com/office/drawing/2014/main" id="{4E53C1A3-509D-484E-A7A0-5DEC011426C5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9" name="Text Box 42">
          <a:extLst>
            <a:ext uri="{FF2B5EF4-FFF2-40B4-BE49-F238E27FC236}">
              <a16:creationId xmlns:a16="http://schemas.microsoft.com/office/drawing/2014/main" id="{A6D820D9-A4E8-4970-80E4-EF2A926A30BA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0" name="Text Box 41">
          <a:extLst>
            <a:ext uri="{FF2B5EF4-FFF2-40B4-BE49-F238E27FC236}">
              <a16:creationId xmlns:a16="http://schemas.microsoft.com/office/drawing/2014/main" id="{C52319DE-496F-4B0C-86C4-CC55434E154B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1" name="Text Box 42">
          <a:extLst>
            <a:ext uri="{FF2B5EF4-FFF2-40B4-BE49-F238E27FC236}">
              <a16:creationId xmlns:a16="http://schemas.microsoft.com/office/drawing/2014/main" id="{D1F9638E-706D-4867-BFDB-1D5DD2E0090B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55143893-D519-4874-BF1F-1FA1ECCBECC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AEF27C58-0D16-43EE-B9E8-4D4317963F43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4" name="Text Box 37">
          <a:extLst>
            <a:ext uri="{FF2B5EF4-FFF2-40B4-BE49-F238E27FC236}">
              <a16:creationId xmlns:a16="http://schemas.microsoft.com/office/drawing/2014/main" id="{7EDA4839-791C-446A-85CB-11E71A33A3FD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5" name="Text Box 38">
          <a:extLst>
            <a:ext uri="{FF2B5EF4-FFF2-40B4-BE49-F238E27FC236}">
              <a16:creationId xmlns:a16="http://schemas.microsoft.com/office/drawing/2014/main" id="{30D2D44C-A430-4BF0-B82D-B9C153AA2469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76" name="Text Box 39">
          <a:extLst>
            <a:ext uri="{FF2B5EF4-FFF2-40B4-BE49-F238E27FC236}">
              <a16:creationId xmlns:a16="http://schemas.microsoft.com/office/drawing/2014/main" id="{39506DCA-7D00-4EB1-B48E-2F5F38C3FE7C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7" name="Text Box 41">
          <a:extLst>
            <a:ext uri="{FF2B5EF4-FFF2-40B4-BE49-F238E27FC236}">
              <a16:creationId xmlns:a16="http://schemas.microsoft.com/office/drawing/2014/main" id="{0937DE3D-AE7F-4FBB-80C6-AFFCBFF5925E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8" name="Text Box 42">
          <a:extLst>
            <a:ext uri="{FF2B5EF4-FFF2-40B4-BE49-F238E27FC236}">
              <a16:creationId xmlns:a16="http://schemas.microsoft.com/office/drawing/2014/main" id="{EED07CF9-F222-453A-A81A-529C56147612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87B19105-0103-44B9-8D28-F6BF2B64D18A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0" name="Text Box 24">
          <a:extLst>
            <a:ext uri="{FF2B5EF4-FFF2-40B4-BE49-F238E27FC236}">
              <a16:creationId xmlns:a16="http://schemas.microsoft.com/office/drawing/2014/main" id="{30FC00AC-8347-4CAA-AEF0-BEC548F923DE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1" name="Text Box 37">
          <a:extLst>
            <a:ext uri="{FF2B5EF4-FFF2-40B4-BE49-F238E27FC236}">
              <a16:creationId xmlns:a16="http://schemas.microsoft.com/office/drawing/2014/main" id="{99921949-3D39-4D12-9E79-A319EE0184A6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2" name="Text Box 38">
          <a:extLst>
            <a:ext uri="{FF2B5EF4-FFF2-40B4-BE49-F238E27FC236}">
              <a16:creationId xmlns:a16="http://schemas.microsoft.com/office/drawing/2014/main" id="{CC51C86C-0121-4D34-9968-E68B3562DB11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3" name="Text Box 39">
          <a:extLst>
            <a:ext uri="{FF2B5EF4-FFF2-40B4-BE49-F238E27FC236}">
              <a16:creationId xmlns:a16="http://schemas.microsoft.com/office/drawing/2014/main" id="{653EBE80-1268-4F35-BC95-23394C063E89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84" name="Text Box 41">
          <a:extLst>
            <a:ext uri="{FF2B5EF4-FFF2-40B4-BE49-F238E27FC236}">
              <a16:creationId xmlns:a16="http://schemas.microsoft.com/office/drawing/2014/main" id="{9498473D-8C24-4509-957B-B7E4340DE234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85" name="Text Box 42">
          <a:extLst>
            <a:ext uri="{FF2B5EF4-FFF2-40B4-BE49-F238E27FC236}">
              <a16:creationId xmlns:a16="http://schemas.microsoft.com/office/drawing/2014/main" id="{02945689-C52E-4418-A07B-E171C3012A64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822073C9-D5EA-4CE8-ADB1-F0461366834B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7" name="Text Box 24">
          <a:extLst>
            <a:ext uri="{FF2B5EF4-FFF2-40B4-BE49-F238E27FC236}">
              <a16:creationId xmlns:a16="http://schemas.microsoft.com/office/drawing/2014/main" id="{5ED89F89-4AA0-4BCE-B2F3-241244894FD6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8" name="Text Box 37">
          <a:extLst>
            <a:ext uri="{FF2B5EF4-FFF2-40B4-BE49-F238E27FC236}">
              <a16:creationId xmlns:a16="http://schemas.microsoft.com/office/drawing/2014/main" id="{DE1068E9-B05A-4691-A87C-72B14EFF66F9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9" name="Text Box 38">
          <a:extLst>
            <a:ext uri="{FF2B5EF4-FFF2-40B4-BE49-F238E27FC236}">
              <a16:creationId xmlns:a16="http://schemas.microsoft.com/office/drawing/2014/main" id="{AE0876EE-43A0-4E2A-BD7F-3125BBB602AA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0" name="Text Box 39">
          <a:extLst>
            <a:ext uri="{FF2B5EF4-FFF2-40B4-BE49-F238E27FC236}">
              <a16:creationId xmlns:a16="http://schemas.microsoft.com/office/drawing/2014/main" id="{8276E992-900B-49DF-A51C-08123BE9D2C8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425EC609-EE21-46C0-AFF5-52CE97F209D6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2" name="Text Box 24">
          <a:extLst>
            <a:ext uri="{FF2B5EF4-FFF2-40B4-BE49-F238E27FC236}">
              <a16:creationId xmlns:a16="http://schemas.microsoft.com/office/drawing/2014/main" id="{0038AE6C-63C9-4C05-B09D-45C16CC5C15C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3" name="Text Box 37">
          <a:extLst>
            <a:ext uri="{FF2B5EF4-FFF2-40B4-BE49-F238E27FC236}">
              <a16:creationId xmlns:a16="http://schemas.microsoft.com/office/drawing/2014/main" id="{E1A42B03-F3F5-4419-A709-BDA1EAF53AA7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4" name="Text Box 38">
          <a:extLst>
            <a:ext uri="{FF2B5EF4-FFF2-40B4-BE49-F238E27FC236}">
              <a16:creationId xmlns:a16="http://schemas.microsoft.com/office/drawing/2014/main" id="{8C33334A-C609-428B-9CFD-C65BE969E52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5" name="Text Box 39">
          <a:extLst>
            <a:ext uri="{FF2B5EF4-FFF2-40B4-BE49-F238E27FC236}">
              <a16:creationId xmlns:a16="http://schemas.microsoft.com/office/drawing/2014/main" id="{FC35DCC7-D1B0-4B7F-BF40-C8E956FE4AE9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CAA3FCFF-3918-473C-9B78-3E0AF35646F2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7" name="Text Box 24">
          <a:extLst>
            <a:ext uri="{FF2B5EF4-FFF2-40B4-BE49-F238E27FC236}">
              <a16:creationId xmlns:a16="http://schemas.microsoft.com/office/drawing/2014/main" id="{BBD96391-8D16-4CA5-969B-C9936C5B3DC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8" name="Text Box 37">
          <a:extLst>
            <a:ext uri="{FF2B5EF4-FFF2-40B4-BE49-F238E27FC236}">
              <a16:creationId xmlns:a16="http://schemas.microsoft.com/office/drawing/2014/main" id="{E08E5454-21C0-4F99-8944-27BABDA3BDCD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9" name="Text Box 38">
          <a:extLst>
            <a:ext uri="{FF2B5EF4-FFF2-40B4-BE49-F238E27FC236}">
              <a16:creationId xmlns:a16="http://schemas.microsoft.com/office/drawing/2014/main" id="{A66255A6-C761-4A3F-BE0B-9B5FCDC7F8CE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0" name="Text Box 39">
          <a:extLst>
            <a:ext uri="{FF2B5EF4-FFF2-40B4-BE49-F238E27FC236}">
              <a16:creationId xmlns:a16="http://schemas.microsoft.com/office/drawing/2014/main" id="{FB9002A0-27A1-4954-8BED-239F32B748E3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1" name="Text Box 41">
          <a:extLst>
            <a:ext uri="{FF2B5EF4-FFF2-40B4-BE49-F238E27FC236}">
              <a16:creationId xmlns:a16="http://schemas.microsoft.com/office/drawing/2014/main" id="{C204DA42-EF3A-4A19-AFEF-5231B0642DE6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2" name="Text Box 42">
          <a:extLst>
            <a:ext uri="{FF2B5EF4-FFF2-40B4-BE49-F238E27FC236}">
              <a16:creationId xmlns:a16="http://schemas.microsoft.com/office/drawing/2014/main" id="{32E8F88D-7A7A-4A4B-90DF-CC92185FB3E5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3" name="Text Box 41">
          <a:extLst>
            <a:ext uri="{FF2B5EF4-FFF2-40B4-BE49-F238E27FC236}">
              <a16:creationId xmlns:a16="http://schemas.microsoft.com/office/drawing/2014/main" id="{E46B6A34-0434-44AF-B606-D7407A7374ED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4" name="Text Box 42">
          <a:extLst>
            <a:ext uri="{FF2B5EF4-FFF2-40B4-BE49-F238E27FC236}">
              <a16:creationId xmlns:a16="http://schemas.microsoft.com/office/drawing/2014/main" id="{8DC10D07-13EC-49EE-AEB0-48602723413D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5" name="Text Box 41">
          <a:extLst>
            <a:ext uri="{FF2B5EF4-FFF2-40B4-BE49-F238E27FC236}">
              <a16:creationId xmlns:a16="http://schemas.microsoft.com/office/drawing/2014/main" id="{412B3B05-E7DC-46A5-A3DB-EBE591C1E181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6" name="Text Box 42">
          <a:extLst>
            <a:ext uri="{FF2B5EF4-FFF2-40B4-BE49-F238E27FC236}">
              <a16:creationId xmlns:a16="http://schemas.microsoft.com/office/drawing/2014/main" id="{CCAC9D85-A46F-49AA-B1D9-446B817ED77A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BEA168E4-5424-4523-B221-A964F0A26027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8" name="Text Box 24">
          <a:extLst>
            <a:ext uri="{FF2B5EF4-FFF2-40B4-BE49-F238E27FC236}">
              <a16:creationId xmlns:a16="http://schemas.microsoft.com/office/drawing/2014/main" id="{BB698157-17DF-412E-AEB9-17AE8F0F86ED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9" name="Text Box 37">
          <a:extLst>
            <a:ext uri="{FF2B5EF4-FFF2-40B4-BE49-F238E27FC236}">
              <a16:creationId xmlns:a16="http://schemas.microsoft.com/office/drawing/2014/main" id="{8ECD5C57-F0D1-41B5-8BE4-5194C0376369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0" name="Text Box 38">
          <a:extLst>
            <a:ext uri="{FF2B5EF4-FFF2-40B4-BE49-F238E27FC236}">
              <a16:creationId xmlns:a16="http://schemas.microsoft.com/office/drawing/2014/main" id="{EF11A959-BAA9-49CE-8F4E-56F164EAD92A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1" name="Text Box 39">
          <a:extLst>
            <a:ext uri="{FF2B5EF4-FFF2-40B4-BE49-F238E27FC236}">
              <a16:creationId xmlns:a16="http://schemas.microsoft.com/office/drawing/2014/main" id="{93F05D2B-3246-422A-B710-8800C6BC54F7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12" name="Text Box 41">
          <a:extLst>
            <a:ext uri="{FF2B5EF4-FFF2-40B4-BE49-F238E27FC236}">
              <a16:creationId xmlns:a16="http://schemas.microsoft.com/office/drawing/2014/main" id="{6D8FD861-5E6B-422D-93A1-86C1485340D4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13" name="Text Box 42">
          <a:extLst>
            <a:ext uri="{FF2B5EF4-FFF2-40B4-BE49-F238E27FC236}">
              <a16:creationId xmlns:a16="http://schemas.microsoft.com/office/drawing/2014/main" id="{29256ED6-8A95-4295-9977-B155AD1D9B4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4A54A3BC-5B8F-47FB-AF3A-6A4450BF4BE2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96C6648A-C4A8-4963-9526-630CC764FF05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6" name="Text Box 37">
          <a:extLst>
            <a:ext uri="{FF2B5EF4-FFF2-40B4-BE49-F238E27FC236}">
              <a16:creationId xmlns:a16="http://schemas.microsoft.com/office/drawing/2014/main" id="{644FF211-1BAD-420E-BA1A-02F59EC320E2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7" name="Text Box 38">
          <a:extLst>
            <a:ext uri="{FF2B5EF4-FFF2-40B4-BE49-F238E27FC236}">
              <a16:creationId xmlns:a16="http://schemas.microsoft.com/office/drawing/2014/main" id="{4491FA9A-F464-4F4C-9EE8-6CD57496A1AE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" name="Text Box 39">
          <a:extLst>
            <a:ext uri="{FF2B5EF4-FFF2-40B4-BE49-F238E27FC236}">
              <a16:creationId xmlns:a16="http://schemas.microsoft.com/office/drawing/2014/main" id="{4B954BC0-8C44-4642-B18E-D545E1B4AE03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9" name="Text Box 41">
          <a:extLst>
            <a:ext uri="{FF2B5EF4-FFF2-40B4-BE49-F238E27FC236}">
              <a16:creationId xmlns:a16="http://schemas.microsoft.com/office/drawing/2014/main" id="{8A81838B-4A3A-4E02-A27B-71D9C4719E59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0" name="Text Box 42">
          <a:extLst>
            <a:ext uri="{FF2B5EF4-FFF2-40B4-BE49-F238E27FC236}">
              <a16:creationId xmlns:a16="http://schemas.microsoft.com/office/drawing/2014/main" id="{D53637BC-83CD-4034-9292-E545272A6F8A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1" name="Text Box 41">
          <a:extLst>
            <a:ext uri="{FF2B5EF4-FFF2-40B4-BE49-F238E27FC236}">
              <a16:creationId xmlns:a16="http://schemas.microsoft.com/office/drawing/2014/main" id="{B9DD9E7C-4F7C-42B9-81F2-C80D5D52B8DA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2" name="Text Box 42">
          <a:extLst>
            <a:ext uri="{FF2B5EF4-FFF2-40B4-BE49-F238E27FC236}">
              <a16:creationId xmlns:a16="http://schemas.microsoft.com/office/drawing/2014/main" id="{A6034C12-B3AA-42C1-9089-6E185D485E31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3" name="Text Box 41">
          <a:extLst>
            <a:ext uri="{FF2B5EF4-FFF2-40B4-BE49-F238E27FC236}">
              <a16:creationId xmlns:a16="http://schemas.microsoft.com/office/drawing/2014/main" id="{801BA0FE-72EE-4018-AD5D-4DD97DD56EB3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4" name="Text Box 42">
          <a:extLst>
            <a:ext uri="{FF2B5EF4-FFF2-40B4-BE49-F238E27FC236}">
              <a16:creationId xmlns:a16="http://schemas.microsoft.com/office/drawing/2014/main" id="{1D28835D-229A-4848-9B83-36D044D5D58A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B42D4D22-B446-484C-8079-90333A029FA3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6" name="Text Box 24">
          <a:extLst>
            <a:ext uri="{FF2B5EF4-FFF2-40B4-BE49-F238E27FC236}">
              <a16:creationId xmlns:a16="http://schemas.microsoft.com/office/drawing/2014/main" id="{5BEE062A-290D-42D0-A249-CE1346C4EC56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7" name="Text Box 37">
          <a:extLst>
            <a:ext uri="{FF2B5EF4-FFF2-40B4-BE49-F238E27FC236}">
              <a16:creationId xmlns:a16="http://schemas.microsoft.com/office/drawing/2014/main" id="{3A39D226-6D69-4385-8A1E-C114039F1534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8" name="Text Box 38">
          <a:extLst>
            <a:ext uri="{FF2B5EF4-FFF2-40B4-BE49-F238E27FC236}">
              <a16:creationId xmlns:a16="http://schemas.microsoft.com/office/drawing/2014/main" id="{4098B484-A4FA-444A-AA0C-A571CC2AF57C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9" name="Text Box 39">
          <a:extLst>
            <a:ext uri="{FF2B5EF4-FFF2-40B4-BE49-F238E27FC236}">
              <a16:creationId xmlns:a16="http://schemas.microsoft.com/office/drawing/2014/main" id="{2F2750F0-5144-4F14-8D8A-35FCCD1106C1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0" name="Text Box 41">
          <a:extLst>
            <a:ext uri="{FF2B5EF4-FFF2-40B4-BE49-F238E27FC236}">
              <a16:creationId xmlns:a16="http://schemas.microsoft.com/office/drawing/2014/main" id="{2383315A-0909-41D1-AF62-C8416FA349EA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1" name="Text Box 42">
          <a:extLst>
            <a:ext uri="{FF2B5EF4-FFF2-40B4-BE49-F238E27FC236}">
              <a16:creationId xmlns:a16="http://schemas.microsoft.com/office/drawing/2014/main" id="{C1AB06E3-E8B1-42BC-BEDD-430C60804424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62947A00-FF98-4FB9-917C-2426C1B349A9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3" name="Text Box 24">
          <a:extLst>
            <a:ext uri="{FF2B5EF4-FFF2-40B4-BE49-F238E27FC236}">
              <a16:creationId xmlns:a16="http://schemas.microsoft.com/office/drawing/2014/main" id="{7B548252-F4BE-4B63-90E5-B9C2CB2E654A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4" name="Text Box 37">
          <a:extLst>
            <a:ext uri="{FF2B5EF4-FFF2-40B4-BE49-F238E27FC236}">
              <a16:creationId xmlns:a16="http://schemas.microsoft.com/office/drawing/2014/main" id="{113C06AA-9D00-4E7A-A3A3-AB06BA83DE0C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5" name="Text Box 38">
          <a:extLst>
            <a:ext uri="{FF2B5EF4-FFF2-40B4-BE49-F238E27FC236}">
              <a16:creationId xmlns:a16="http://schemas.microsoft.com/office/drawing/2014/main" id="{B0B69799-D9CA-4784-9D6E-F974B29E8D78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6" name="Text Box 39">
          <a:extLst>
            <a:ext uri="{FF2B5EF4-FFF2-40B4-BE49-F238E27FC236}">
              <a16:creationId xmlns:a16="http://schemas.microsoft.com/office/drawing/2014/main" id="{BF9F0DE4-FD3D-49E7-B6C6-E32757D77E48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7" name="Text Box 41">
          <a:extLst>
            <a:ext uri="{FF2B5EF4-FFF2-40B4-BE49-F238E27FC236}">
              <a16:creationId xmlns:a16="http://schemas.microsoft.com/office/drawing/2014/main" id="{5667DB65-81D6-4656-B2D4-16DF68260528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8" name="Text Box 42">
          <a:extLst>
            <a:ext uri="{FF2B5EF4-FFF2-40B4-BE49-F238E27FC236}">
              <a16:creationId xmlns:a16="http://schemas.microsoft.com/office/drawing/2014/main" id="{BA86EE0C-F900-4549-A707-DFE66778307A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DBA44630-09E9-4E7D-AF09-A56312EDCEE3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0" name="Text Box 24">
          <a:extLst>
            <a:ext uri="{FF2B5EF4-FFF2-40B4-BE49-F238E27FC236}">
              <a16:creationId xmlns:a16="http://schemas.microsoft.com/office/drawing/2014/main" id="{1F9CEF13-7240-4FAC-9C26-26768F75FB3E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1" name="Text Box 37">
          <a:extLst>
            <a:ext uri="{FF2B5EF4-FFF2-40B4-BE49-F238E27FC236}">
              <a16:creationId xmlns:a16="http://schemas.microsoft.com/office/drawing/2014/main" id="{62964986-794F-4702-9392-0D0ECC4CEBB5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2" name="Text Box 38">
          <a:extLst>
            <a:ext uri="{FF2B5EF4-FFF2-40B4-BE49-F238E27FC236}">
              <a16:creationId xmlns:a16="http://schemas.microsoft.com/office/drawing/2014/main" id="{5419C8A4-5ACB-44C2-863C-5B0A80B3C1C2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3" name="Text Box 39">
          <a:extLst>
            <a:ext uri="{FF2B5EF4-FFF2-40B4-BE49-F238E27FC236}">
              <a16:creationId xmlns:a16="http://schemas.microsoft.com/office/drawing/2014/main" id="{85A3AF9A-5B25-4415-AF7A-AD01C15B7309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44" name="Text Box 41">
          <a:extLst>
            <a:ext uri="{FF2B5EF4-FFF2-40B4-BE49-F238E27FC236}">
              <a16:creationId xmlns:a16="http://schemas.microsoft.com/office/drawing/2014/main" id="{6B84DA03-32CB-4268-9E63-4D0D5FB3E067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45" name="Text Box 42">
          <a:extLst>
            <a:ext uri="{FF2B5EF4-FFF2-40B4-BE49-F238E27FC236}">
              <a16:creationId xmlns:a16="http://schemas.microsoft.com/office/drawing/2014/main" id="{870AD502-24D1-4AA9-90C1-BCC7E15BA11E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B8775057-9C15-4A60-BCAC-25AA4DCE902A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7" name="Text Box 24">
          <a:extLst>
            <a:ext uri="{FF2B5EF4-FFF2-40B4-BE49-F238E27FC236}">
              <a16:creationId xmlns:a16="http://schemas.microsoft.com/office/drawing/2014/main" id="{A6EEE188-5D11-478B-BA7E-3E52B9AAFBBA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8" name="Text Box 37">
          <a:extLst>
            <a:ext uri="{FF2B5EF4-FFF2-40B4-BE49-F238E27FC236}">
              <a16:creationId xmlns:a16="http://schemas.microsoft.com/office/drawing/2014/main" id="{B5A11DAB-7F08-4B3B-9920-43FCE2476142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9" name="Text Box 38">
          <a:extLst>
            <a:ext uri="{FF2B5EF4-FFF2-40B4-BE49-F238E27FC236}">
              <a16:creationId xmlns:a16="http://schemas.microsoft.com/office/drawing/2014/main" id="{07233C2D-0881-441E-A580-B0F32F2A2C72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0" name="Text Box 39">
          <a:extLst>
            <a:ext uri="{FF2B5EF4-FFF2-40B4-BE49-F238E27FC236}">
              <a16:creationId xmlns:a16="http://schemas.microsoft.com/office/drawing/2014/main" id="{E3BD3036-9EAB-4A55-A959-E15ECBEC073D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51" name="Text Box 41">
          <a:extLst>
            <a:ext uri="{FF2B5EF4-FFF2-40B4-BE49-F238E27FC236}">
              <a16:creationId xmlns:a16="http://schemas.microsoft.com/office/drawing/2014/main" id="{55E10A77-71A0-4A34-839D-69110DCE30C9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52" name="Text Box 42">
          <a:extLst>
            <a:ext uri="{FF2B5EF4-FFF2-40B4-BE49-F238E27FC236}">
              <a16:creationId xmlns:a16="http://schemas.microsoft.com/office/drawing/2014/main" id="{6FA68538-5AC6-4BEA-9332-ADCB6F5170B5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7D7B107-D7F3-4A0A-A3AC-3CE3D151A9F8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4" name="Text Box 24">
          <a:extLst>
            <a:ext uri="{FF2B5EF4-FFF2-40B4-BE49-F238E27FC236}">
              <a16:creationId xmlns:a16="http://schemas.microsoft.com/office/drawing/2014/main" id="{6318CA82-96BC-4817-A0B1-650E9F29EF33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5" name="Text Box 37">
          <a:extLst>
            <a:ext uri="{FF2B5EF4-FFF2-40B4-BE49-F238E27FC236}">
              <a16:creationId xmlns:a16="http://schemas.microsoft.com/office/drawing/2014/main" id="{6C84F68B-074E-4CE2-98D2-26BAABEAFAA2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6" name="Text Box 38">
          <a:extLst>
            <a:ext uri="{FF2B5EF4-FFF2-40B4-BE49-F238E27FC236}">
              <a16:creationId xmlns:a16="http://schemas.microsoft.com/office/drawing/2014/main" id="{579B82F4-3CD0-45C3-B409-5B59C9E45EEF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57" name="Text Box 39">
          <a:extLst>
            <a:ext uri="{FF2B5EF4-FFF2-40B4-BE49-F238E27FC236}">
              <a16:creationId xmlns:a16="http://schemas.microsoft.com/office/drawing/2014/main" id="{BA6E413B-2652-46E8-888E-91119E77D032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50EB7337-7596-4F36-9F00-837E498E4629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9" name="Text Box 24">
          <a:extLst>
            <a:ext uri="{FF2B5EF4-FFF2-40B4-BE49-F238E27FC236}">
              <a16:creationId xmlns:a16="http://schemas.microsoft.com/office/drawing/2014/main" id="{DDDBCF42-388A-4805-9FFA-C57DC2D288BF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60" name="Text Box 37">
          <a:extLst>
            <a:ext uri="{FF2B5EF4-FFF2-40B4-BE49-F238E27FC236}">
              <a16:creationId xmlns:a16="http://schemas.microsoft.com/office/drawing/2014/main" id="{3E2918B7-D004-4776-B094-5E74DCC3205C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61" name="Text Box 38">
          <a:extLst>
            <a:ext uri="{FF2B5EF4-FFF2-40B4-BE49-F238E27FC236}">
              <a16:creationId xmlns:a16="http://schemas.microsoft.com/office/drawing/2014/main" id="{10FACB35-9CE7-4610-936C-4DC2075C03B1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62" name="Text Box 39">
          <a:extLst>
            <a:ext uri="{FF2B5EF4-FFF2-40B4-BE49-F238E27FC236}">
              <a16:creationId xmlns:a16="http://schemas.microsoft.com/office/drawing/2014/main" id="{83D2EC8B-1E0E-4568-9721-702C830E2516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113E4232-1E9C-4F05-8669-DA9270AF39A1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64" name="Text Box 24">
          <a:extLst>
            <a:ext uri="{FF2B5EF4-FFF2-40B4-BE49-F238E27FC236}">
              <a16:creationId xmlns:a16="http://schemas.microsoft.com/office/drawing/2014/main" id="{D54FE452-E2D6-4D05-8211-4C1C000A8D6D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65" name="Text Box 37">
          <a:extLst>
            <a:ext uri="{FF2B5EF4-FFF2-40B4-BE49-F238E27FC236}">
              <a16:creationId xmlns:a16="http://schemas.microsoft.com/office/drawing/2014/main" id="{221E73C7-823B-470E-BD3C-EDE97D06652B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66" name="Text Box 38">
          <a:extLst>
            <a:ext uri="{FF2B5EF4-FFF2-40B4-BE49-F238E27FC236}">
              <a16:creationId xmlns:a16="http://schemas.microsoft.com/office/drawing/2014/main" id="{3BF36E09-6422-436D-AFFC-E3476F800A6E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67" name="Text Box 39">
          <a:extLst>
            <a:ext uri="{FF2B5EF4-FFF2-40B4-BE49-F238E27FC236}">
              <a16:creationId xmlns:a16="http://schemas.microsoft.com/office/drawing/2014/main" id="{F377C468-B1D7-4CD3-9B7D-F7118E6AEF02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58A5C89F-65C8-41A2-B8AE-2406B62DB7DB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69" name="Text Box 24">
          <a:extLst>
            <a:ext uri="{FF2B5EF4-FFF2-40B4-BE49-F238E27FC236}">
              <a16:creationId xmlns:a16="http://schemas.microsoft.com/office/drawing/2014/main" id="{286ABDA0-D2CE-45A4-AC5F-79559585E9E7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70" name="Text Box 37">
          <a:extLst>
            <a:ext uri="{FF2B5EF4-FFF2-40B4-BE49-F238E27FC236}">
              <a16:creationId xmlns:a16="http://schemas.microsoft.com/office/drawing/2014/main" id="{80A99F3E-E460-4B93-9664-11FC3B6A4288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71" name="Text Box 38">
          <a:extLst>
            <a:ext uri="{FF2B5EF4-FFF2-40B4-BE49-F238E27FC236}">
              <a16:creationId xmlns:a16="http://schemas.microsoft.com/office/drawing/2014/main" id="{ACB2773F-63A9-4BA6-9550-AEFA412F7356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72" name="Text Box 39">
          <a:extLst>
            <a:ext uri="{FF2B5EF4-FFF2-40B4-BE49-F238E27FC236}">
              <a16:creationId xmlns:a16="http://schemas.microsoft.com/office/drawing/2014/main" id="{90C7A313-C72D-48D0-BDDA-F34F45432333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73" name="Text Box 41">
          <a:extLst>
            <a:ext uri="{FF2B5EF4-FFF2-40B4-BE49-F238E27FC236}">
              <a16:creationId xmlns:a16="http://schemas.microsoft.com/office/drawing/2014/main" id="{B6560E85-2495-4957-87F5-D93FDC434A64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74" name="Text Box 42">
          <a:extLst>
            <a:ext uri="{FF2B5EF4-FFF2-40B4-BE49-F238E27FC236}">
              <a16:creationId xmlns:a16="http://schemas.microsoft.com/office/drawing/2014/main" id="{E78D8784-9E56-49CE-9B7C-FC1472402562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FCCE0A7A-9ACD-4DF0-B157-03F11A5C67B8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76" name="Text Box 24">
          <a:extLst>
            <a:ext uri="{FF2B5EF4-FFF2-40B4-BE49-F238E27FC236}">
              <a16:creationId xmlns:a16="http://schemas.microsoft.com/office/drawing/2014/main" id="{FFB49727-1855-43F6-99DD-6DBAA286B115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82B963EC-6F90-4B0D-A633-6273FB7DC18D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1B27FEAE-5E97-4587-9D87-601E254967C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79" name="Text Box 39">
          <a:extLst>
            <a:ext uri="{FF2B5EF4-FFF2-40B4-BE49-F238E27FC236}">
              <a16:creationId xmlns:a16="http://schemas.microsoft.com/office/drawing/2014/main" id="{5599EDCC-2064-42F0-A7A8-55FD783424B6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80" name="Text Box 41">
          <a:extLst>
            <a:ext uri="{FF2B5EF4-FFF2-40B4-BE49-F238E27FC236}">
              <a16:creationId xmlns:a16="http://schemas.microsoft.com/office/drawing/2014/main" id="{A49D8874-B869-4588-8EB3-7B90D5601948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81" name="Text Box 42">
          <a:extLst>
            <a:ext uri="{FF2B5EF4-FFF2-40B4-BE49-F238E27FC236}">
              <a16:creationId xmlns:a16="http://schemas.microsoft.com/office/drawing/2014/main" id="{27AAA5D2-131E-4B73-AA39-D220C8950F0D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82" name="Text Box 41">
          <a:extLst>
            <a:ext uri="{FF2B5EF4-FFF2-40B4-BE49-F238E27FC236}">
              <a16:creationId xmlns:a16="http://schemas.microsoft.com/office/drawing/2014/main" id="{C124E094-27D7-48B1-86FC-87F1C575947C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83" name="Text Box 42">
          <a:extLst>
            <a:ext uri="{FF2B5EF4-FFF2-40B4-BE49-F238E27FC236}">
              <a16:creationId xmlns:a16="http://schemas.microsoft.com/office/drawing/2014/main" id="{F5935E82-7002-485A-99A8-9D04D37AB6EC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84" name="Text Box 41">
          <a:extLst>
            <a:ext uri="{FF2B5EF4-FFF2-40B4-BE49-F238E27FC236}">
              <a16:creationId xmlns:a16="http://schemas.microsoft.com/office/drawing/2014/main" id="{B9BB9920-A650-480A-AF35-B8FC2C636C67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85" name="Text Box 42">
          <a:extLst>
            <a:ext uri="{FF2B5EF4-FFF2-40B4-BE49-F238E27FC236}">
              <a16:creationId xmlns:a16="http://schemas.microsoft.com/office/drawing/2014/main" id="{714459AE-ADC3-429A-B7A2-A51C3A761108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93156CFC-8CA2-48A0-8DB1-CD24B31FF6FA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87" name="Text Box 24">
          <a:extLst>
            <a:ext uri="{FF2B5EF4-FFF2-40B4-BE49-F238E27FC236}">
              <a16:creationId xmlns:a16="http://schemas.microsoft.com/office/drawing/2014/main" id="{26178531-2BFB-456B-AA00-D28DF968EB8F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88" name="Text Box 37">
          <a:extLst>
            <a:ext uri="{FF2B5EF4-FFF2-40B4-BE49-F238E27FC236}">
              <a16:creationId xmlns:a16="http://schemas.microsoft.com/office/drawing/2014/main" id="{078DFB27-9BF6-4B81-81E3-DC78519864C9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89" name="Text Box 38">
          <a:extLst>
            <a:ext uri="{FF2B5EF4-FFF2-40B4-BE49-F238E27FC236}">
              <a16:creationId xmlns:a16="http://schemas.microsoft.com/office/drawing/2014/main" id="{E88EC9BB-901E-41AD-97E5-E19E677243A7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90" name="Text Box 42">
          <a:extLst>
            <a:ext uri="{FF2B5EF4-FFF2-40B4-BE49-F238E27FC236}">
              <a16:creationId xmlns:a16="http://schemas.microsoft.com/office/drawing/2014/main" id="{1C54489D-5B26-4876-9BBC-9F1690849814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91" name="Text Box 41">
          <a:extLst>
            <a:ext uri="{FF2B5EF4-FFF2-40B4-BE49-F238E27FC236}">
              <a16:creationId xmlns:a16="http://schemas.microsoft.com/office/drawing/2014/main" id="{F6BCA995-AC88-4ACC-AC06-2043732F3661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92" name="Text Box 42">
          <a:extLst>
            <a:ext uri="{FF2B5EF4-FFF2-40B4-BE49-F238E27FC236}">
              <a16:creationId xmlns:a16="http://schemas.microsoft.com/office/drawing/2014/main" id="{B43415BF-4B17-44BB-98EE-015EFE6C0EA2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93" name="Text Box 41">
          <a:extLst>
            <a:ext uri="{FF2B5EF4-FFF2-40B4-BE49-F238E27FC236}">
              <a16:creationId xmlns:a16="http://schemas.microsoft.com/office/drawing/2014/main" id="{21586596-3F3E-4C10-BD03-ABE174788493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94" name="Text Box 42">
          <a:extLst>
            <a:ext uri="{FF2B5EF4-FFF2-40B4-BE49-F238E27FC236}">
              <a16:creationId xmlns:a16="http://schemas.microsoft.com/office/drawing/2014/main" id="{B2E61AED-B3E2-426D-9009-C38E7BFC5FC5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2D0F5684-28AB-429B-9D89-5AA03F70D738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96" name="Text Box 24">
          <a:extLst>
            <a:ext uri="{FF2B5EF4-FFF2-40B4-BE49-F238E27FC236}">
              <a16:creationId xmlns:a16="http://schemas.microsoft.com/office/drawing/2014/main" id="{0D93152F-176E-4162-9810-2B118C6C3A46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97" name="Text Box 37">
          <a:extLst>
            <a:ext uri="{FF2B5EF4-FFF2-40B4-BE49-F238E27FC236}">
              <a16:creationId xmlns:a16="http://schemas.microsoft.com/office/drawing/2014/main" id="{8830A98F-2F98-4365-BBDF-88A4579331AB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98" name="Text Box 38">
          <a:extLst>
            <a:ext uri="{FF2B5EF4-FFF2-40B4-BE49-F238E27FC236}">
              <a16:creationId xmlns:a16="http://schemas.microsoft.com/office/drawing/2014/main" id="{51B6BA04-CD12-4FFE-A7D8-A40060A935B5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99" name="Text Box 41">
          <a:extLst>
            <a:ext uri="{FF2B5EF4-FFF2-40B4-BE49-F238E27FC236}">
              <a16:creationId xmlns:a16="http://schemas.microsoft.com/office/drawing/2014/main" id="{183D1DCE-0C80-4F9A-9ADE-04AC9904FCA5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200" name="Text Box 42">
          <a:extLst>
            <a:ext uri="{FF2B5EF4-FFF2-40B4-BE49-F238E27FC236}">
              <a16:creationId xmlns:a16="http://schemas.microsoft.com/office/drawing/2014/main" id="{DD0D6F01-CB0F-49EB-B04A-A7C8736B3F67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65A2E99F-447E-4254-ADD0-1D7592931355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02" name="Text Box 24">
          <a:extLst>
            <a:ext uri="{FF2B5EF4-FFF2-40B4-BE49-F238E27FC236}">
              <a16:creationId xmlns:a16="http://schemas.microsoft.com/office/drawing/2014/main" id="{A0E53AED-B2F8-4EDE-8B58-F6206518F6A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03" name="Text Box 37">
          <a:extLst>
            <a:ext uri="{FF2B5EF4-FFF2-40B4-BE49-F238E27FC236}">
              <a16:creationId xmlns:a16="http://schemas.microsoft.com/office/drawing/2014/main" id="{BB08B0AD-1577-4202-82EC-0551460EA76B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04" name="Text Box 38">
          <a:extLst>
            <a:ext uri="{FF2B5EF4-FFF2-40B4-BE49-F238E27FC236}">
              <a16:creationId xmlns:a16="http://schemas.microsoft.com/office/drawing/2014/main" id="{70EE2BD5-C2DD-4817-8760-5D00DF1DA9E1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205" name="Text Box 39">
          <a:extLst>
            <a:ext uri="{FF2B5EF4-FFF2-40B4-BE49-F238E27FC236}">
              <a16:creationId xmlns:a16="http://schemas.microsoft.com/office/drawing/2014/main" id="{D870A229-98CF-42B1-AF08-E3FA61FA855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206" name="Text Box 41">
          <a:extLst>
            <a:ext uri="{FF2B5EF4-FFF2-40B4-BE49-F238E27FC236}">
              <a16:creationId xmlns:a16="http://schemas.microsoft.com/office/drawing/2014/main" id="{07975A41-E935-45BB-A13C-374D2A9B3E0C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207" name="Text Box 42">
          <a:extLst>
            <a:ext uri="{FF2B5EF4-FFF2-40B4-BE49-F238E27FC236}">
              <a16:creationId xmlns:a16="http://schemas.microsoft.com/office/drawing/2014/main" id="{37A638EF-B404-495E-9B7A-CEF9429164C4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39370ADD-0A8C-4CFF-A6E3-7888660E4011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09" name="Text Box 24">
          <a:extLst>
            <a:ext uri="{FF2B5EF4-FFF2-40B4-BE49-F238E27FC236}">
              <a16:creationId xmlns:a16="http://schemas.microsoft.com/office/drawing/2014/main" id="{BB96E3F4-BCB1-45E4-8C8E-A6CD93D724BA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10" name="Text Box 37">
          <a:extLst>
            <a:ext uri="{FF2B5EF4-FFF2-40B4-BE49-F238E27FC236}">
              <a16:creationId xmlns:a16="http://schemas.microsoft.com/office/drawing/2014/main" id="{5D0EBD33-C313-46A4-8359-8AC65259D177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11" name="Text Box 38">
          <a:extLst>
            <a:ext uri="{FF2B5EF4-FFF2-40B4-BE49-F238E27FC236}">
              <a16:creationId xmlns:a16="http://schemas.microsoft.com/office/drawing/2014/main" id="{B91D4ED6-A604-4CB5-8A82-58C1CD39CD1F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212" name="Text Box 39">
          <a:extLst>
            <a:ext uri="{FF2B5EF4-FFF2-40B4-BE49-F238E27FC236}">
              <a16:creationId xmlns:a16="http://schemas.microsoft.com/office/drawing/2014/main" id="{80DF33F8-C892-429F-8E4F-880CE70F0C1A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FCF6F20C-094A-4B20-932A-FD6C952002EE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14" name="Text Box 24">
          <a:extLst>
            <a:ext uri="{FF2B5EF4-FFF2-40B4-BE49-F238E27FC236}">
              <a16:creationId xmlns:a16="http://schemas.microsoft.com/office/drawing/2014/main" id="{5265667A-E17A-4F34-8C0D-1AFF9A5056BD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15" name="Text Box 37">
          <a:extLst>
            <a:ext uri="{FF2B5EF4-FFF2-40B4-BE49-F238E27FC236}">
              <a16:creationId xmlns:a16="http://schemas.microsoft.com/office/drawing/2014/main" id="{02A98A47-AA40-4EA4-806C-FF83BBF3B603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16" name="Text Box 38">
          <a:extLst>
            <a:ext uri="{FF2B5EF4-FFF2-40B4-BE49-F238E27FC236}">
              <a16:creationId xmlns:a16="http://schemas.microsoft.com/office/drawing/2014/main" id="{F1443C39-A5E5-4BC7-B15A-48E163936B18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217" name="Text Box 39">
          <a:extLst>
            <a:ext uri="{FF2B5EF4-FFF2-40B4-BE49-F238E27FC236}">
              <a16:creationId xmlns:a16="http://schemas.microsoft.com/office/drawing/2014/main" id="{EE5A5BFF-DE35-4E07-B4E0-9F791C9354B1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3C122AE4-D548-4131-AC50-A07FA899EC1B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19" name="Text Box 24">
          <a:extLst>
            <a:ext uri="{FF2B5EF4-FFF2-40B4-BE49-F238E27FC236}">
              <a16:creationId xmlns:a16="http://schemas.microsoft.com/office/drawing/2014/main" id="{D3E8C0E6-A2D7-4896-B9F0-A74C7E359451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20" name="Text Box 37">
          <a:extLst>
            <a:ext uri="{FF2B5EF4-FFF2-40B4-BE49-F238E27FC236}">
              <a16:creationId xmlns:a16="http://schemas.microsoft.com/office/drawing/2014/main" id="{A7E1F839-61A3-4BBD-9070-DC67E4407E03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21" name="Text Box 38">
          <a:extLst>
            <a:ext uri="{FF2B5EF4-FFF2-40B4-BE49-F238E27FC236}">
              <a16:creationId xmlns:a16="http://schemas.microsoft.com/office/drawing/2014/main" id="{26A0BF78-79F0-46FB-BB89-37ABBC1748E5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222" name="Text Box 39">
          <a:extLst>
            <a:ext uri="{FF2B5EF4-FFF2-40B4-BE49-F238E27FC236}">
              <a16:creationId xmlns:a16="http://schemas.microsoft.com/office/drawing/2014/main" id="{5450CEFC-EDC2-4F06-B780-606343074EAF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223" name="Text Box 41">
          <a:extLst>
            <a:ext uri="{FF2B5EF4-FFF2-40B4-BE49-F238E27FC236}">
              <a16:creationId xmlns:a16="http://schemas.microsoft.com/office/drawing/2014/main" id="{B412B80E-246C-464A-87F9-E3D1A0FC16EF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224" name="Text Box 42">
          <a:extLst>
            <a:ext uri="{FF2B5EF4-FFF2-40B4-BE49-F238E27FC236}">
              <a16:creationId xmlns:a16="http://schemas.microsoft.com/office/drawing/2014/main" id="{C1A05D9C-E45B-453B-A814-21A875A68C9B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225" name="Text Box 41">
          <a:extLst>
            <a:ext uri="{FF2B5EF4-FFF2-40B4-BE49-F238E27FC236}">
              <a16:creationId xmlns:a16="http://schemas.microsoft.com/office/drawing/2014/main" id="{9FFA5C40-D37B-4895-8D95-F1B54817332E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226" name="Text Box 42">
          <a:extLst>
            <a:ext uri="{FF2B5EF4-FFF2-40B4-BE49-F238E27FC236}">
              <a16:creationId xmlns:a16="http://schemas.microsoft.com/office/drawing/2014/main" id="{6378B38C-742C-46A3-B3CA-97AB39694C3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227" name="Text Box 41">
          <a:extLst>
            <a:ext uri="{FF2B5EF4-FFF2-40B4-BE49-F238E27FC236}">
              <a16:creationId xmlns:a16="http://schemas.microsoft.com/office/drawing/2014/main" id="{CB2E0255-3B8D-48DA-A74D-082D2BCB4229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228" name="Text Box 42">
          <a:extLst>
            <a:ext uri="{FF2B5EF4-FFF2-40B4-BE49-F238E27FC236}">
              <a16:creationId xmlns:a16="http://schemas.microsoft.com/office/drawing/2014/main" id="{A73C5F49-03E4-403E-8F60-680DFA839C1B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DB74A177-52D3-4513-899B-B9D0E7C54DD8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230" name="Text Box 24">
          <a:extLst>
            <a:ext uri="{FF2B5EF4-FFF2-40B4-BE49-F238E27FC236}">
              <a16:creationId xmlns:a16="http://schemas.microsoft.com/office/drawing/2014/main" id="{ED4FF91D-C29D-40DF-A019-6A9F34A9E06E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231" name="Text Box 37">
          <a:extLst>
            <a:ext uri="{FF2B5EF4-FFF2-40B4-BE49-F238E27FC236}">
              <a16:creationId xmlns:a16="http://schemas.microsoft.com/office/drawing/2014/main" id="{8EF14646-CD75-4842-9A78-E69C841A6D1D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232" name="Text Box 38">
          <a:extLst>
            <a:ext uri="{FF2B5EF4-FFF2-40B4-BE49-F238E27FC236}">
              <a16:creationId xmlns:a16="http://schemas.microsoft.com/office/drawing/2014/main" id="{E916F46A-150E-41B2-9FF8-F18E3C26447B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233" name="Text Box 39">
          <a:extLst>
            <a:ext uri="{FF2B5EF4-FFF2-40B4-BE49-F238E27FC236}">
              <a16:creationId xmlns:a16="http://schemas.microsoft.com/office/drawing/2014/main" id="{F72532B7-75C8-46CB-9DE1-C994666749DB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1536E22D-9BE8-45F0-BFCE-82BADFCD0194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35" name="Text Box 24">
          <a:extLst>
            <a:ext uri="{FF2B5EF4-FFF2-40B4-BE49-F238E27FC236}">
              <a16:creationId xmlns:a16="http://schemas.microsoft.com/office/drawing/2014/main" id="{12058348-F9FF-4D83-B5F4-BAFE8302A5A8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36" name="Text Box 37">
          <a:extLst>
            <a:ext uri="{FF2B5EF4-FFF2-40B4-BE49-F238E27FC236}">
              <a16:creationId xmlns:a16="http://schemas.microsoft.com/office/drawing/2014/main" id="{A1366416-D329-4C3C-B241-A22136F07F84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37" name="Text Box 38">
          <a:extLst>
            <a:ext uri="{FF2B5EF4-FFF2-40B4-BE49-F238E27FC236}">
              <a16:creationId xmlns:a16="http://schemas.microsoft.com/office/drawing/2014/main" id="{51F6116F-9168-4946-82E1-E4A19FDDCACA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C95330FD-2633-4AA4-A0FF-4BAB91F86827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239" name="Text Box 24">
          <a:extLst>
            <a:ext uri="{FF2B5EF4-FFF2-40B4-BE49-F238E27FC236}">
              <a16:creationId xmlns:a16="http://schemas.microsoft.com/office/drawing/2014/main" id="{343B787D-EAA8-4678-B666-FCA214F4CE32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240" name="Text Box 37">
          <a:extLst>
            <a:ext uri="{FF2B5EF4-FFF2-40B4-BE49-F238E27FC236}">
              <a16:creationId xmlns:a16="http://schemas.microsoft.com/office/drawing/2014/main" id="{ADC9C39C-2CD5-4B69-9D71-5AD74A3DC54E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241" name="Text Box 38">
          <a:extLst>
            <a:ext uri="{FF2B5EF4-FFF2-40B4-BE49-F238E27FC236}">
              <a16:creationId xmlns:a16="http://schemas.microsoft.com/office/drawing/2014/main" id="{B426C8A0-091A-448F-8F1E-67D96FE514F9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242" name="Text Box 39">
          <a:extLst>
            <a:ext uri="{FF2B5EF4-FFF2-40B4-BE49-F238E27FC236}">
              <a16:creationId xmlns:a16="http://schemas.microsoft.com/office/drawing/2014/main" id="{FA315FDC-3EEA-4946-B7AA-176C36C531F5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1FD5C07C-EABE-4960-8A40-33ACBB7235FA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44" name="Text Box 24">
          <a:extLst>
            <a:ext uri="{FF2B5EF4-FFF2-40B4-BE49-F238E27FC236}">
              <a16:creationId xmlns:a16="http://schemas.microsoft.com/office/drawing/2014/main" id="{F224BAFC-3EE5-4A25-832C-A7E590740779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45" name="Text Box 37">
          <a:extLst>
            <a:ext uri="{FF2B5EF4-FFF2-40B4-BE49-F238E27FC236}">
              <a16:creationId xmlns:a16="http://schemas.microsoft.com/office/drawing/2014/main" id="{FA2BAAB5-449E-4FA5-8531-4D15850BFC4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46" name="Text Box 38">
          <a:extLst>
            <a:ext uri="{FF2B5EF4-FFF2-40B4-BE49-F238E27FC236}">
              <a16:creationId xmlns:a16="http://schemas.microsoft.com/office/drawing/2014/main" id="{1BC6598E-249D-4880-8A9A-07F277134BE5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14AC5042-4379-4BD8-B394-095EE1B4AF21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248" name="Text Box 24">
          <a:extLst>
            <a:ext uri="{FF2B5EF4-FFF2-40B4-BE49-F238E27FC236}">
              <a16:creationId xmlns:a16="http://schemas.microsoft.com/office/drawing/2014/main" id="{A286DA61-31FA-43CC-A129-DE44073501FD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249" name="Text Box 37">
          <a:extLst>
            <a:ext uri="{FF2B5EF4-FFF2-40B4-BE49-F238E27FC236}">
              <a16:creationId xmlns:a16="http://schemas.microsoft.com/office/drawing/2014/main" id="{6600DD5D-3B95-4FA8-9B7B-C3C552406D13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250" name="Text Box 38">
          <a:extLst>
            <a:ext uri="{FF2B5EF4-FFF2-40B4-BE49-F238E27FC236}">
              <a16:creationId xmlns:a16="http://schemas.microsoft.com/office/drawing/2014/main" id="{678019C7-E4D3-4F39-AB7F-93B47D6855D4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251" name="Text Box 39">
          <a:extLst>
            <a:ext uri="{FF2B5EF4-FFF2-40B4-BE49-F238E27FC236}">
              <a16:creationId xmlns:a16="http://schemas.microsoft.com/office/drawing/2014/main" id="{84F90977-0830-4361-BF7C-EDD79407522B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3B66D900-26DC-4192-A59A-61888FAF7123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53" name="Text Box 24">
          <a:extLst>
            <a:ext uri="{FF2B5EF4-FFF2-40B4-BE49-F238E27FC236}">
              <a16:creationId xmlns:a16="http://schemas.microsoft.com/office/drawing/2014/main" id="{09CB54F0-90CF-4213-9482-FFBB9075AE9F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54" name="Text Box 37">
          <a:extLst>
            <a:ext uri="{FF2B5EF4-FFF2-40B4-BE49-F238E27FC236}">
              <a16:creationId xmlns:a16="http://schemas.microsoft.com/office/drawing/2014/main" id="{37CE5B77-46ED-43C0-8CC4-22339E6D25F4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55" name="Text Box 38">
          <a:extLst>
            <a:ext uri="{FF2B5EF4-FFF2-40B4-BE49-F238E27FC236}">
              <a16:creationId xmlns:a16="http://schemas.microsoft.com/office/drawing/2014/main" id="{8882C96D-E972-4DB5-96DE-EEEDC9694DF3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256" name="Text Box 39">
          <a:extLst>
            <a:ext uri="{FF2B5EF4-FFF2-40B4-BE49-F238E27FC236}">
              <a16:creationId xmlns:a16="http://schemas.microsoft.com/office/drawing/2014/main" id="{662E0BE1-F232-4634-9361-AF2C99ACEF87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476B4AFC-179E-4E7A-97FC-E31E6CF78686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258" name="Text Box 24">
          <a:extLst>
            <a:ext uri="{FF2B5EF4-FFF2-40B4-BE49-F238E27FC236}">
              <a16:creationId xmlns:a16="http://schemas.microsoft.com/office/drawing/2014/main" id="{3869D5DA-A825-4DEA-8554-F3D9A9E743BF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259" name="Text Box 37">
          <a:extLst>
            <a:ext uri="{FF2B5EF4-FFF2-40B4-BE49-F238E27FC236}">
              <a16:creationId xmlns:a16="http://schemas.microsoft.com/office/drawing/2014/main" id="{DD1729F1-6EE3-44D4-994B-D3F4AE5559C3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260" name="Text Box 38">
          <a:extLst>
            <a:ext uri="{FF2B5EF4-FFF2-40B4-BE49-F238E27FC236}">
              <a16:creationId xmlns:a16="http://schemas.microsoft.com/office/drawing/2014/main" id="{D2D34DFC-ABFE-43EC-9508-811FC20D35AC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261" name="Text Box 39">
          <a:extLst>
            <a:ext uri="{FF2B5EF4-FFF2-40B4-BE49-F238E27FC236}">
              <a16:creationId xmlns:a16="http://schemas.microsoft.com/office/drawing/2014/main" id="{8CD5F4C8-058A-4E72-9A6F-1C6E8C3289A9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A1098686-9E3D-422E-9417-2247ED841C46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63" name="Text Box 24">
          <a:extLst>
            <a:ext uri="{FF2B5EF4-FFF2-40B4-BE49-F238E27FC236}">
              <a16:creationId xmlns:a16="http://schemas.microsoft.com/office/drawing/2014/main" id="{84FEBEE0-525C-4129-9EB5-2CA7F2CB70C7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64" name="Text Box 37">
          <a:extLst>
            <a:ext uri="{FF2B5EF4-FFF2-40B4-BE49-F238E27FC236}">
              <a16:creationId xmlns:a16="http://schemas.microsoft.com/office/drawing/2014/main" id="{182CCDB5-1E09-4B6F-988A-5D5A12527717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65" name="Text Box 38">
          <a:extLst>
            <a:ext uri="{FF2B5EF4-FFF2-40B4-BE49-F238E27FC236}">
              <a16:creationId xmlns:a16="http://schemas.microsoft.com/office/drawing/2014/main" id="{8F2FE869-6633-4967-A1B3-899114BE3A74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266" name="Text Box 39">
          <a:extLst>
            <a:ext uri="{FF2B5EF4-FFF2-40B4-BE49-F238E27FC236}">
              <a16:creationId xmlns:a16="http://schemas.microsoft.com/office/drawing/2014/main" id="{458B6169-E616-4F2C-9A3A-9BAAE0C9847B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4E7CD71D-785F-471F-8D41-D71F73B441F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68" name="Text Box 24">
          <a:extLst>
            <a:ext uri="{FF2B5EF4-FFF2-40B4-BE49-F238E27FC236}">
              <a16:creationId xmlns:a16="http://schemas.microsoft.com/office/drawing/2014/main" id="{B2864B76-819A-4BD7-8235-AC144DB6F8FA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69" name="Text Box 37">
          <a:extLst>
            <a:ext uri="{FF2B5EF4-FFF2-40B4-BE49-F238E27FC236}">
              <a16:creationId xmlns:a16="http://schemas.microsoft.com/office/drawing/2014/main" id="{80E87623-39E8-452B-AED8-F457157787B4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70" name="Text Box 38">
          <a:extLst>
            <a:ext uri="{FF2B5EF4-FFF2-40B4-BE49-F238E27FC236}">
              <a16:creationId xmlns:a16="http://schemas.microsoft.com/office/drawing/2014/main" id="{FF31CB0E-B8F0-46E1-A520-F8EFF0B2210C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271" name="Text Box 39">
          <a:extLst>
            <a:ext uri="{FF2B5EF4-FFF2-40B4-BE49-F238E27FC236}">
              <a16:creationId xmlns:a16="http://schemas.microsoft.com/office/drawing/2014/main" id="{DA76CFD6-3AB4-4A87-9A39-789355DE03C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9A7F3309-CD31-49BF-8B2E-B95CA53B15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273" name="Text Box 24">
          <a:extLst>
            <a:ext uri="{FF2B5EF4-FFF2-40B4-BE49-F238E27FC236}">
              <a16:creationId xmlns:a16="http://schemas.microsoft.com/office/drawing/2014/main" id="{273F6DDC-2412-405C-A4ED-AEC97499D659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274" name="Text Box 37">
          <a:extLst>
            <a:ext uri="{FF2B5EF4-FFF2-40B4-BE49-F238E27FC236}">
              <a16:creationId xmlns:a16="http://schemas.microsoft.com/office/drawing/2014/main" id="{BE575F27-6B34-4770-B321-3BB5A69FB852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275" name="Text Box 38">
          <a:extLst>
            <a:ext uri="{FF2B5EF4-FFF2-40B4-BE49-F238E27FC236}">
              <a16:creationId xmlns:a16="http://schemas.microsoft.com/office/drawing/2014/main" id="{FF057AAC-7368-41DD-8C3A-632A3307D528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276" name="Text Box 39">
          <a:extLst>
            <a:ext uri="{FF2B5EF4-FFF2-40B4-BE49-F238E27FC236}">
              <a16:creationId xmlns:a16="http://schemas.microsoft.com/office/drawing/2014/main" id="{83EA3D2D-A684-47BA-B91F-88D08F376452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669D18C3-35FB-4CBF-9EEB-21AE6440EE74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278" name="Text Box 24">
          <a:extLst>
            <a:ext uri="{FF2B5EF4-FFF2-40B4-BE49-F238E27FC236}">
              <a16:creationId xmlns:a16="http://schemas.microsoft.com/office/drawing/2014/main" id="{31C9911E-7DC8-41FE-83BB-EF17AAC2E388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79" name="Text Box 37">
          <a:extLst>
            <a:ext uri="{FF2B5EF4-FFF2-40B4-BE49-F238E27FC236}">
              <a16:creationId xmlns:a16="http://schemas.microsoft.com/office/drawing/2014/main" id="{51CD76FD-AEC4-4971-B694-EA4503658E91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280" name="Text Box 38">
          <a:extLst>
            <a:ext uri="{FF2B5EF4-FFF2-40B4-BE49-F238E27FC236}">
              <a16:creationId xmlns:a16="http://schemas.microsoft.com/office/drawing/2014/main" id="{8186790D-1DB0-42A7-9A7B-CFED905E2167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281" name="Text Box 39">
          <a:extLst>
            <a:ext uri="{FF2B5EF4-FFF2-40B4-BE49-F238E27FC236}">
              <a16:creationId xmlns:a16="http://schemas.microsoft.com/office/drawing/2014/main" id="{FFD3F572-535E-4B5F-8798-1E2753866A64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5D37AA2A-98D8-4153-B92C-E3DD367A358B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283" name="Text Box 24">
          <a:extLst>
            <a:ext uri="{FF2B5EF4-FFF2-40B4-BE49-F238E27FC236}">
              <a16:creationId xmlns:a16="http://schemas.microsoft.com/office/drawing/2014/main" id="{F10EE6C6-83B3-4D1C-BD9F-CE53848BB214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284" name="Text Box 37">
          <a:extLst>
            <a:ext uri="{FF2B5EF4-FFF2-40B4-BE49-F238E27FC236}">
              <a16:creationId xmlns:a16="http://schemas.microsoft.com/office/drawing/2014/main" id="{19C2B4A3-73F4-4AA6-9821-6C04558D1DF6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285" name="Text Box 38">
          <a:extLst>
            <a:ext uri="{FF2B5EF4-FFF2-40B4-BE49-F238E27FC236}">
              <a16:creationId xmlns:a16="http://schemas.microsoft.com/office/drawing/2014/main" id="{49B02D9B-D0BD-4C63-A409-F2A2899DE76B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5A8AC321-7816-4851-9695-82BBCFF05423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287" name="Text Box 24">
          <a:extLst>
            <a:ext uri="{FF2B5EF4-FFF2-40B4-BE49-F238E27FC236}">
              <a16:creationId xmlns:a16="http://schemas.microsoft.com/office/drawing/2014/main" id="{222205CA-D9D6-45CE-AF01-8929A98670AD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288" name="Text Box 37">
          <a:extLst>
            <a:ext uri="{FF2B5EF4-FFF2-40B4-BE49-F238E27FC236}">
              <a16:creationId xmlns:a16="http://schemas.microsoft.com/office/drawing/2014/main" id="{DAA14049-1E52-407B-95E2-D27E758BB851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289" name="Text Box 38">
          <a:extLst>
            <a:ext uri="{FF2B5EF4-FFF2-40B4-BE49-F238E27FC236}">
              <a16:creationId xmlns:a16="http://schemas.microsoft.com/office/drawing/2014/main" id="{D2C14E5C-A265-4DA7-AC85-9EF346280C55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4E155EE8-639D-48E4-B590-A361CA1F0574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291" name="Text Box 24">
          <a:extLst>
            <a:ext uri="{FF2B5EF4-FFF2-40B4-BE49-F238E27FC236}">
              <a16:creationId xmlns:a16="http://schemas.microsoft.com/office/drawing/2014/main" id="{6D3FDD1A-B9E8-4D63-AB2B-BD0ED4F95CD8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292" name="Text Box 37">
          <a:extLst>
            <a:ext uri="{FF2B5EF4-FFF2-40B4-BE49-F238E27FC236}">
              <a16:creationId xmlns:a16="http://schemas.microsoft.com/office/drawing/2014/main" id="{E9287BC9-DFE3-4DDD-963D-7CB5A8B63F2F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293" name="Text Box 38">
          <a:extLst>
            <a:ext uri="{FF2B5EF4-FFF2-40B4-BE49-F238E27FC236}">
              <a16:creationId xmlns:a16="http://schemas.microsoft.com/office/drawing/2014/main" id="{F5EBF1EB-5114-4F7F-92A0-DD281326A875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56EE4B1A-782E-4E9B-B8D6-6ABDD7B00CCE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295" name="Text Box 24">
          <a:extLst>
            <a:ext uri="{FF2B5EF4-FFF2-40B4-BE49-F238E27FC236}">
              <a16:creationId xmlns:a16="http://schemas.microsoft.com/office/drawing/2014/main" id="{7C893B91-FBE5-4C9E-AAC2-C481B54EB806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296" name="Text Box 37">
          <a:extLst>
            <a:ext uri="{FF2B5EF4-FFF2-40B4-BE49-F238E27FC236}">
              <a16:creationId xmlns:a16="http://schemas.microsoft.com/office/drawing/2014/main" id="{700B6C7C-E6E0-45A2-9C4A-584BDEE64846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297" name="Text Box 38">
          <a:extLst>
            <a:ext uri="{FF2B5EF4-FFF2-40B4-BE49-F238E27FC236}">
              <a16:creationId xmlns:a16="http://schemas.microsoft.com/office/drawing/2014/main" id="{762A287D-EAE6-4650-974D-EB9DD239C546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D89DFBA7-A293-4007-ABD9-0B4E1024E46F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299" name="Text Box 24">
          <a:extLst>
            <a:ext uri="{FF2B5EF4-FFF2-40B4-BE49-F238E27FC236}">
              <a16:creationId xmlns:a16="http://schemas.microsoft.com/office/drawing/2014/main" id="{5EA1CBD5-533A-4C0E-A617-9138BB64D409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00" name="Text Box 37">
          <a:extLst>
            <a:ext uri="{FF2B5EF4-FFF2-40B4-BE49-F238E27FC236}">
              <a16:creationId xmlns:a16="http://schemas.microsoft.com/office/drawing/2014/main" id="{FD907B41-88C4-41F3-BC5B-20CFAC387762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01" name="Text Box 38">
          <a:extLst>
            <a:ext uri="{FF2B5EF4-FFF2-40B4-BE49-F238E27FC236}">
              <a16:creationId xmlns:a16="http://schemas.microsoft.com/office/drawing/2014/main" id="{AA8FC87F-7257-42A1-8353-E74044A8A68B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15403BC3-50CB-448D-B198-EE97D9149607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303" name="Text Box 24">
          <a:extLst>
            <a:ext uri="{FF2B5EF4-FFF2-40B4-BE49-F238E27FC236}">
              <a16:creationId xmlns:a16="http://schemas.microsoft.com/office/drawing/2014/main" id="{89DDFE2B-ED62-4685-9627-CC30F69FBC34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04" name="Text Box 37">
          <a:extLst>
            <a:ext uri="{FF2B5EF4-FFF2-40B4-BE49-F238E27FC236}">
              <a16:creationId xmlns:a16="http://schemas.microsoft.com/office/drawing/2014/main" id="{9D9EF957-E147-4FB3-B56A-FE45F30C3F61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05" name="Text Box 38">
          <a:extLst>
            <a:ext uri="{FF2B5EF4-FFF2-40B4-BE49-F238E27FC236}">
              <a16:creationId xmlns:a16="http://schemas.microsoft.com/office/drawing/2014/main" id="{937C86B9-B905-489C-B289-3AFA250CEED2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212D3FE7-D600-45CE-9FFB-6D17890A2D9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307" name="Text Box 24">
          <a:extLst>
            <a:ext uri="{FF2B5EF4-FFF2-40B4-BE49-F238E27FC236}">
              <a16:creationId xmlns:a16="http://schemas.microsoft.com/office/drawing/2014/main" id="{2C0DA623-B181-4D95-98C2-5CD1A95344F5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308" name="Text Box 37">
          <a:extLst>
            <a:ext uri="{FF2B5EF4-FFF2-40B4-BE49-F238E27FC236}">
              <a16:creationId xmlns:a16="http://schemas.microsoft.com/office/drawing/2014/main" id="{FADBC13D-C4A1-4565-AE5A-93B570433D5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309" name="Text Box 38">
          <a:extLst>
            <a:ext uri="{FF2B5EF4-FFF2-40B4-BE49-F238E27FC236}">
              <a16:creationId xmlns:a16="http://schemas.microsoft.com/office/drawing/2014/main" id="{56329960-7E4C-47F6-BF8A-642B2F7360C8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310" name="Text Box 39">
          <a:extLst>
            <a:ext uri="{FF2B5EF4-FFF2-40B4-BE49-F238E27FC236}">
              <a16:creationId xmlns:a16="http://schemas.microsoft.com/office/drawing/2014/main" id="{F6F02725-E81E-4EEE-9101-2A70FDC715DE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4CCC5599-86DB-44B3-82D2-FDA3D95174AC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312" name="Text Box 24">
          <a:extLst>
            <a:ext uri="{FF2B5EF4-FFF2-40B4-BE49-F238E27FC236}">
              <a16:creationId xmlns:a16="http://schemas.microsoft.com/office/drawing/2014/main" id="{019894A8-1AFC-450E-8741-8A2E37769C1E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13" name="Text Box 37">
          <a:extLst>
            <a:ext uri="{FF2B5EF4-FFF2-40B4-BE49-F238E27FC236}">
              <a16:creationId xmlns:a16="http://schemas.microsoft.com/office/drawing/2014/main" id="{FAB6C522-2D26-46B7-86CE-475304B81E2E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14" name="Text Box 38">
          <a:extLst>
            <a:ext uri="{FF2B5EF4-FFF2-40B4-BE49-F238E27FC236}">
              <a16:creationId xmlns:a16="http://schemas.microsoft.com/office/drawing/2014/main" id="{CB3F4241-4C73-4C02-80E7-50A23C1B3B66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BB99AB41-6B98-4039-89F5-80417EFC642A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316" name="Text Box 24">
          <a:extLst>
            <a:ext uri="{FF2B5EF4-FFF2-40B4-BE49-F238E27FC236}">
              <a16:creationId xmlns:a16="http://schemas.microsoft.com/office/drawing/2014/main" id="{911A2C06-F29A-4DA0-8952-4679F9E8D1A1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317" name="Text Box 37">
          <a:extLst>
            <a:ext uri="{FF2B5EF4-FFF2-40B4-BE49-F238E27FC236}">
              <a16:creationId xmlns:a16="http://schemas.microsoft.com/office/drawing/2014/main" id="{2B1AA253-574D-4BAC-9721-C309EEF687FD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318" name="Text Box 38">
          <a:extLst>
            <a:ext uri="{FF2B5EF4-FFF2-40B4-BE49-F238E27FC236}">
              <a16:creationId xmlns:a16="http://schemas.microsoft.com/office/drawing/2014/main" id="{778215F6-C83A-4B28-A552-527EFE0586D1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319" name="Text Box 39">
          <a:extLst>
            <a:ext uri="{FF2B5EF4-FFF2-40B4-BE49-F238E27FC236}">
              <a16:creationId xmlns:a16="http://schemas.microsoft.com/office/drawing/2014/main" id="{BD03D2EA-3D12-4C0D-9D93-8F71D1344364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A056BEC3-3D48-414D-A649-17027B8C7B27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321" name="Text Box 24">
          <a:extLst>
            <a:ext uri="{FF2B5EF4-FFF2-40B4-BE49-F238E27FC236}">
              <a16:creationId xmlns:a16="http://schemas.microsoft.com/office/drawing/2014/main" id="{3F70CF36-86B0-4C56-8BDE-611F8AEE195B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22" name="Text Box 37">
          <a:extLst>
            <a:ext uri="{FF2B5EF4-FFF2-40B4-BE49-F238E27FC236}">
              <a16:creationId xmlns:a16="http://schemas.microsoft.com/office/drawing/2014/main" id="{5448CB58-F241-4F17-A8C0-5CDC779CEC11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23" name="Text Box 38">
          <a:extLst>
            <a:ext uri="{FF2B5EF4-FFF2-40B4-BE49-F238E27FC236}">
              <a16:creationId xmlns:a16="http://schemas.microsoft.com/office/drawing/2014/main" id="{53D44303-5BBF-4928-A566-457C7EF418FF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52CED545-670D-42C7-B558-188F68C9C344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325" name="Text Box 24">
          <a:extLst>
            <a:ext uri="{FF2B5EF4-FFF2-40B4-BE49-F238E27FC236}">
              <a16:creationId xmlns:a16="http://schemas.microsoft.com/office/drawing/2014/main" id="{37552247-980C-45AF-8E46-2DA8289CF783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326" name="Text Box 37">
          <a:extLst>
            <a:ext uri="{FF2B5EF4-FFF2-40B4-BE49-F238E27FC236}">
              <a16:creationId xmlns:a16="http://schemas.microsoft.com/office/drawing/2014/main" id="{5E04E10C-BE34-4688-A7E7-434598DCE285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327" name="Text Box 38">
          <a:extLst>
            <a:ext uri="{FF2B5EF4-FFF2-40B4-BE49-F238E27FC236}">
              <a16:creationId xmlns:a16="http://schemas.microsoft.com/office/drawing/2014/main" id="{B350FA72-2B40-433B-8676-7F006FBD90CB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328" name="Text Box 39">
          <a:extLst>
            <a:ext uri="{FF2B5EF4-FFF2-40B4-BE49-F238E27FC236}">
              <a16:creationId xmlns:a16="http://schemas.microsoft.com/office/drawing/2014/main" id="{356F2AEA-1390-4475-95BB-D53A37DCDFF3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5D7D618C-4C2B-4491-96DF-629ABB459A5A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330" name="Text Box 24">
          <a:extLst>
            <a:ext uri="{FF2B5EF4-FFF2-40B4-BE49-F238E27FC236}">
              <a16:creationId xmlns:a16="http://schemas.microsoft.com/office/drawing/2014/main" id="{8B318EF6-D2D7-4915-93D4-E2A6BE94E5D4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31" name="Text Box 37">
          <a:extLst>
            <a:ext uri="{FF2B5EF4-FFF2-40B4-BE49-F238E27FC236}">
              <a16:creationId xmlns:a16="http://schemas.microsoft.com/office/drawing/2014/main" id="{F210935C-5B32-49AD-BDFB-95B002DCCAE3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32" name="Text Box 38">
          <a:extLst>
            <a:ext uri="{FF2B5EF4-FFF2-40B4-BE49-F238E27FC236}">
              <a16:creationId xmlns:a16="http://schemas.microsoft.com/office/drawing/2014/main" id="{22951192-37D0-45A6-9388-FCA383F21082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33" name="Text Box 39">
          <a:extLst>
            <a:ext uri="{FF2B5EF4-FFF2-40B4-BE49-F238E27FC236}">
              <a16:creationId xmlns:a16="http://schemas.microsoft.com/office/drawing/2014/main" id="{7FB57AF5-774B-4849-B041-CC305F05BC4C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14206D17-9FB9-434C-A154-5BDA48FFFCE1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335" name="Text Box 24">
          <a:extLst>
            <a:ext uri="{FF2B5EF4-FFF2-40B4-BE49-F238E27FC236}">
              <a16:creationId xmlns:a16="http://schemas.microsoft.com/office/drawing/2014/main" id="{3F90501B-5D79-4C8B-A2F9-5CDF354F8941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336" name="Text Box 37">
          <a:extLst>
            <a:ext uri="{FF2B5EF4-FFF2-40B4-BE49-F238E27FC236}">
              <a16:creationId xmlns:a16="http://schemas.microsoft.com/office/drawing/2014/main" id="{7FC70996-878B-49DF-9D67-A62EC3A4355C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337" name="Text Box 38">
          <a:extLst>
            <a:ext uri="{FF2B5EF4-FFF2-40B4-BE49-F238E27FC236}">
              <a16:creationId xmlns:a16="http://schemas.microsoft.com/office/drawing/2014/main" id="{E4897DFD-E710-4EE6-93A4-47241571A24F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338" name="Text Box 39">
          <a:extLst>
            <a:ext uri="{FF2B5EF4-FFF2-40B4-BE49-F238E27FC236}">
              <a16:creationId xmlns:a16="http://schemas.microsoft.com/office/drawing/2014/main" id="{0081EC14-2D34-43B6-BB90-4383E190EA03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5BBDCB2B-7BA9-4972-BC15-BA581FD73CD5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340" name="Text Box 24">
          <a:extLst>
            <a:ext uri="{FF2B5EF4-FFF2-40B4-BE49-F238E27FC236}">
              <a16:creationId xmlns:a16="http://schemas.microsoft.com/office/drawing/2014/main" id="{10ADE10C-6685-4030-82D8-2504AA57E3D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41" name="Text Box 37">
          <a:extLst>
            <a:ext uri="{FF2B5EF4-FFF2-40B4-BE49-F238E27FC236}">
              <a16:creationId xmlns:a16="http://schemas.microsoft.com/office/drawing/2014/main" id="{F525CC20-F3F6-482A-9E24-CAFFA818AB7F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42" name="Text Box 38">
          <a:extLst>
            <a:ext uri="{FF2B5EF4-FFF2-40B4-BE49-F238E27FC236}">
              <a16:creationId xmlns:a16="http://schemas.microsoft.com/office/drawing/2014/main" id="{10E582E9-C469-4A08-94F8-A9C627CC8B8D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43" name="Text Box 39">
          <a:extLst>
            <a:ext uri="{FF2B5EF4-FFF2-40B4-BE49-F238E27FC236}">
              <a16:creationId xmlns:a16="http://schemas.microsoft.com/office/drawing/2014/main" id="{6D444E00-BAC1-4BD7-8B5A-E9025CB2393E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DB1D9495-29F3-4F0E-91BD-F39301A4161D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345" name="Text Box 24">
          <a:extLst>
            <a:ext uri="{FF2B5EF4-FFF2-40B4-BE49-F238E27FC236}">
              <a16:creationId xmlns:a16="http://schemas.microsoft.com/office/drawing/2014/main" id="{19F4F1F7-13F2-4B3E-9CE3-0AC22669EC66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46" name="Text Box 37">
          <a:extLst>
            <a:ext uri="{FF2B5EF4-FFF2-40B4-BE49-F238E27FC236}">
              <a16:creationId xmlns:a16="http://schemas.microsoft.com/office/drawing/2014/main" id="{69D6EE6E-229F-4236-8EF9-9A6578FF3BD4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47" name="Text Box 38">
          <a:extLst>
            <a:ext uri="{FF2B5EF4-FFF2-40B4-BE49-F238E27FC236}">
              <a16:creationId xmlns:a16="http://schemas.microsoft.com/office/drawing/2014/main" id="{9546EA5B-EEB5-45BB-BDD3-397EC11AD46F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48" name="Text Box 39">
          <a:extLst>
            <a:ext uri="{FF2B5EF4-FFF2-40B4-BE49-F238E27FC236}">
              <a16:creationId xmlns:a16="http://schemas.microsoft.com/office/drawing/2014/main" id="{BE17A00A-3714-4DF4-B5B4-8A69E8CFC692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88FCB4B9-E16E-4903-B955-80D11BED0E29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350" name="Text Box 24">
          <a:extLst>
            <a:ext uri="{FF2B5EF4-FFF2-40B4-BE49-F238E27FC236}">
              <a16:creationId xmlns:a16="http://schemas.microsoft.com/office/drawing/2014/main" id="{83596C9B-D10C-40D7-AED8-63E63EC4F795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351" name="Text Box 37">
          <a:extLst>
            <a:ext uri="{FF2B5EF4-FFF2-40B4-BE49-F238E27FC236}">
              <a16:creationId xmlns:a16="http://schemas.microsoft.com/office/drawing/2014/main" id="{8D6462D6-E557-4F8F-B495-33019037A5C8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352" name="Text Box 38">
          <a:extLst>
            <a:ext uri="{FF2B5EF4-FFF2-40B4-BE49-F238E27FC236}">
              <a16:creationId xmlns:a16="http://schemas.microsoft.com/office/drawing/2014/main" id="{4FDB6D5F-9966-46BA-BFC8-91A99725C6DE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353" name="Text Box 39">
          <a:extLst>
            <a:ext uri="{FF2B5EF4-FFF2-40B4-BE49-F238E27FC236}">
              <a16:creationId xmlns:a16="http://schemas.microsoft.com/office/drawing/2014/main" id="{865333C1-0301-4525-A791-CF531A0F123A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104775</xdr:colOff>
      <xdr:row>4</xdr:row>
      <xdr:rowOff>85725</xdr:rowOff>
    </xdr:from>
    <xdr:to>
      <xdr:col>4</xdr:col>
      <xdr:colOff>1000125</xdr:colOff>
      <xdr:row>6</xdr:row>
      <xdr:rowOff>114300</xdr:rowOff>
    </xdr:to>
    <xdr:sp macro="" textlink="">
      <xdr:nvSpPr>
        <xdr:cNvPr id="354" name="Text Box 24">
          <a:extLst>
            <a:ext uri="{FF2B5EF4-FFF2-40B4-BE49-F238E27FC236}">
              <a16:creationId xmlns:a16="http://schemas.microsoft.com/office/drawing/2014/main" id="{F06AE8B1-764E-451D-8DC6-50A8617C145A}"/>
            </a:ext>
          </a:extLst>
        </xdr:cNvPr>
        <xdr:cNvSpPr txBox="1">
          <a:spLocks noChangeArrowheads="1"/>
        </xdr:cNvSpPr>
      </xdr:nvSpPr>
      <xdr:spPr bwMode="auto">
        <a:xfrm>
          <a:off x="885825" y="828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55" name="Text Box 39">
          <a:extLst>
            <a:ext uri="{FF2B5EF4-FFF2-40B4-BE49-F238E27FC236}">
              <a16:creationId xmlns:a16="http://schemas.microsoft.com/office/drawing/2014/main" id="{FCB79040-B5C5-44FF-950D-0AE15C74FAC6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AF5A5FA9-23E1-4A05-85CC-A5E4327C8AAB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357" name="Text Box 24">
          <a:extLst>
            <a:ext uri="{FF2B5EF4-FFF2-40B4-BE49-F238E27FC236}">
              <a16:creationId xmlns:a16="http://schemas.microsoft.com/office/drawing/2014/main" id="{F30E2E8E-6800-4DD5-BC95-B21D19659A62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58" name="Text Box 37">
          <a:extLst>
            <a:ext uri="{FF2B5EF4-FFF2-40B4-BE49-F238E27FC236}">
              <a16:creationId xmlns:a16="http://schemas.microsoft.com/office/drawing/2014/main" id="{E3480AF1-E4B7-4EE2-BCB7-AE8B7FC405BE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59" name="Text Box 38">
          <a:extLst>
            <a:ext uri="{FF2B5EF4-FFF2-40B4-BE49-F238E27FC236}">
              <a16:creationId xmlns:a16="http://schemas.microsoft.com/office/drawing/2014/main" id="{0551D625-3F20-4C10-B559-D443E807C10F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AEB435FF-6803-4CC0-9B3A-45C56F80997E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361" name="Text Box 24">
          <a:extLst>
            <a:ext uri="{FF2B5EF4-FFF2-40B4-BE49-F238E27FC236}">
              <a16:creationId xmlns:a16="http://schemas.microsoft.com/office/drawing/2014/main" id="{5721316C-A912-40E5-9315-D78DDCC779A8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62" name="Text Box 37">
          <a:extLst>
            <a:ext uri="{FF2B5EF4-FFF2-40B4-BE49-F238E27FC236}">
              <a16:creationId xmlns:a16="http://schemas.microsoft.com/office/drawing/2014/main" id="{26067F5D-EB92-422D-930B-DCA0E8C51974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63" name="Text Box 38">
          <a:extLst>
            <a:ext uri="{FF2B5EF4-FFF2-40B4-BE49-F238E27FC236}">
              <a16:creationId xmlns:a16="http://schemas.microsoft.com/office/drawing/2014/main" id="{A52073CE-5FD5-460D-B808-F6A9C694D03E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C7F0EFA6-559D-4016-AAD6-7DB736D4C074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365" name="Text Box 24">
          <a:extLst>
            <a:ext uri="{FF2B5EF4-FFF2-40B4-BE49-F238E27FC236}">
              <a16:creationId xmlns:a16="http://schemas.microsoft.com/office/drawing/2014/main" id="{2712B491-0929-41C4-8CBE-0DAC21A0DC35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66" name="Text Box 37">
          <a:extLst>
            <a:ext uri="{FF2B5EF4-FFF2-40B4-BE49-F238E27FC236}">
              <a16:creationId xmlns:a16="http://schemas.microsoft.com/office/drawing/2014/main" id="{AFB7B059-375B-493D-9936-40BB8F3822A9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67" name="Text Box 38">
          <a:extLst>
            <a:ext uri="{FF2B5EF4-FFF2-40B4-BE49-F238E27FC236}">
              <a16:creationId xmlns:a16="http://schemas.microsoft.com/office/drawing/2014/main" id="{CFB38D7A-A5DC-4795-AFC6-E4CE9B5E10DE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A76C0B50-2C6E-49EB-8B50-2746F32040E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369" name="Text Box 24">
          <a:extLst>
            <a:ext uri="{FF2B5EF4-FFF2-40B4-BE49-F238E27FC236}">
              <a16:creationId xmlns:a16="http://schemas.microsoft.com/office/drawing/2014/main" id="{E5CC9AA4-734C-45AA-AB03-6A3AD65FE43A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70" name="Text Box 37">
          <a:extLst>
            <a:ext uri="{FF2B5EF4-FFF2-40B4-BE49-F238E27FC236}">
              <a16:creationId xmlns:a16="http://schemas.microsoft.com/office/drawing/2014/main" id="{9A0DC207-9C66-46C0-A384-7F0324A418C7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71" name="Text Box 38">
          <a:extLst>
            <a:ext uri="{FF2B5EF4-FFF2-40B4-BE49-F238E27FC236}">
              <a16:creationId xmlns:a16="http://schemas.microsoft.com/office/drawing/2014/main" id="{1E008542-2DE7-49D7-8E85-D21A99C9B04C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6542CFDE-7EFE-47FA-9B93-35BFC96F7E2B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373" name="Text Box 24">
          <a:extLst>
            <a:ext uri="{FF2B5EF4-FFF2-40B4-BE49-F238E27FC236}">
              <a16:creationId xmlns:a16="http://schemas.microsoft.com/office/drawing/2014/main" id="{2A0C49BC-F4CB-4D69-A217-189A64D3E835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763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74" name="Text Box 37">
          <a:extLst>
            <a:ext uri="{FF2B5EF4-FFF2-40B4-BE49-F238E27FC236}">
              <a16:creationId xmlns:a16="http://schemas.microsoft.com/office/drawing/2014/main" id="{EF6073DE-0DE6-47FC-AB17-2124AF30A0FF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375" name="Text Box 38">
          <a:extLst>
            <a:ext uri="{FF2B5EF4-FFF2-40B4-BE49-F238E27FC236}">
              <a16:creationId xmlns:a16="http://schemas.microsoft.com/office/drawing/2014/main" id="{50B2E642-2219-4872-8DA5-C5C1DAD19ACB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3" name="Text Box 10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5" name="Text Box 10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7" name="Text Box 10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523875</xdr:colOff>
      <xdr:row>2</xdr:row>
      <xdr:rowOff>95250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523875</xdr:colOff>
      <xdr:row>2</xdr:row>
      <xdr:rowOff>95250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 txBox="1">
          <a:spLocks noChangeArrowheads="1"/>
        </xdr:cNvSpPr>
      </xdr:nvSpPr>
      <xdr:spPr bwMode="auto">
        <a:xfrm>
          <a:off x="4389783" y="57978"/>
          <a:ext cx="1426679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SpPr txBox="1">
          <a:spLocks noChangeArrowheads="1"/>
        </xdr:cNvSpPr>
      </xdr:nvSpPr>
      <xdr:spPr bwMode="auto">
        <a:xfrm>
          <a:off x="6717196" y="57978"/>
          <a:ext cx="1426679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45" name="Text Box 10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SpPr txBox="1">
          <a:spLocks noChangeArrowheads="1"/>
        </xdr:cNvSpPr>
      </xdr:nvSpPr>
      <xdr:spPr bwMode="auto">
        <a:xfrm>
          <a:off x="6717196" y="57978"/>
          <a:ext cx="1426679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SpPr txBox="1">
          <a:spLocks noChangeArrowheads="1"/>
        </xdr:cNvSpPr>
      </xdr:nvSpPr>
      <xdr:spPr bwMode="auto">
        <a:xfrm>
          <a:off x="9044609" y="57978"/>
          <a:ext cx="1426679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SpPr txBox="1">
          <a:spLocks noChangeArrowheads="1"/>
        </xdr:cNvSpPr>
      </xdr:nvSpPr>
      <xdr:spPr bwMode="auto">
        <a:xfrm>
          <a:off x="9044609" y="57978"/>
          <a:ext cx="1426679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742EF6C-79EF-4505-8C97-2421DF41DAC7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5A17CFB3-8F25-4861-8577-98C5988E5995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638EE57-4D84-474E-B022-9D91D0A5B02E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BF2041D5-3042-460A-832C-6A881AC9C0DA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B430E88-1C2D-4D5E-8D4C-1037A05F484A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51251CE2-83E0-45D2-8336-66AFEDFD034B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13058D5-2F60-4F1B-875B-8EA5B7051F87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C42C680D-7E85-4EC1-9BC6-034980B58A11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42CC2D66-28CF-4CF6-A1BC-A3D54E430022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CE8C4712-DBB5-47EC-A7EF-A11D52D6C9F8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6DD1C3BB-C866-4C08-A004-9CD34ACE7933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3" name="Text Box 10">
          <a:extLst>
            <a:ext uri="{FF2B5EF4-FFF2-40B4-BE49-F238E27FC236}">
              <a16:creationId xmlns:a16="http://schemas.microsoft.com/office/drawing/2014/main" id="{37798A4D-457C-4E74-B751-C7801ECF71C7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42AEFF53-FAB9-4FFC-BAB8-ED662C812909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A4EA1BAF-5463-447E-A6A1-6F96728CE0B9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C1B77BFA-3C3E-4D53-935E-676EF8D1AF61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5AD03378-2B1A-4D03-B888-F62D7E7B1895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5B9A840E-79F4-4F70-9314-E31291C1C85A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3782E82D-F93C-4570-B1C1-A5F1B0AC5795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17E19CC6-CE28-452E-8A63-30C58F4B2F0E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B223E17C-F602-4C21-B700-C945E2D33969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8CD80BF1-13CB-47CB-9DDD-638512DF7193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8D884F67-4C54-499E-996F-DB23DA16BFA4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EBBD871-5A0B-4C3A-9A17-1A2A8764343E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5" name="Text Box 10">
          <a:extLst>
            <a:ext uri="{FF2B5EF4-FFF2-40B4-BE49-F238E27FC236}">
              <a16:creationId xmlns:a16="http://schemas.microsoft.com/office/drawing/2014/main" id="{42FD8C90-FFDF-4A2D-A4AD-3E84760834E5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87D5859B-AE20-4F23-9153-8BEE3FF99256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7" name="Text Box 10">
          <a:extLst>
            <a:ext uri="{FF2B5EF4-FFF2-40B4-BE49-F238E27FC236}">
              <a16:creationId xmlns:a16="http://schemas.microsoft.com/office/drawing/2014/main" id="{57457B59-D59E-4016-B4F7-29C9B6918DB1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EAC8F489-8E47-4C1F-8DBA-03A31182178C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E38EF90D-96D2-46FC-BD85-976F0CC69F3C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EA7B9CDC-F6B0-4ED9-8F40-3F378B38B68A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7E396CA3-16EA-4C85-A6E8-89EF57F05BD4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523875</xdr:colOff>
      <xdr:row>2</xdr:row>
      <xdr:rowOff>95250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1B3CACFB-6E01-47A8-AEA7-1253A9F96D56}"/>
            </a:ext>
          </a:extLst>
        </xdr:cNvPr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73BDEC80-3765-4782-9D87-C5DC1B7462F5}"/>
            </a:ext>
          </a:extLst>
        </xdr:cNvPr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31C006AA-57C9-4CA2-A57D-A73435C2B544}"/>
            </a:ext>
          </a:extLst>
        </xdr:cNvPr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6B356AE9-EEED-401C-BA19-92158506B85F}"/>
            </a:ext>
          </a:extLst>
        </xdr:cNvPr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1A6E1D5F-97FE-4794-899B-EAD164FFDD20}"/>
            </a:ext>
          </a:extLst>
        </xdr:cNvPr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A6401940-0D8A-43AD-AA0B-5707A49253A9}"/>
            </a:ext>
          </a:extLst>
        </xdr:cNvPr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35D899C5-4097-4F36-AF4C-F732D1DE58F3}"/>
            </a:ext>
          </a:extLst>
        </xdr:cNvPr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523875</xdr:colOff>
      <xdr:row>2</xdr:row>
      <xdr:rowOff>95250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BA5D0DB7-1938-468C-9E5E-56F8C9B0A561}"/>
            </a:ext>
          </a:extLst>
        </xdr:cNvPr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B8237C8C-137D-4315-AAA2-6F12284C6789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44DB0F9-3351-4324-B2C9-640B38E2B1C2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20DBDEDC-ED59-41BF-9F4A-AED19557925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1A818F05-29B7-4025-B68E-AD77C8D980DB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03A48C3F-8417-4B19-89E6-C0E8826D5A66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73025</xdr:rowOff>
    </xdr:from>
    <xdr:to>
      <xdr:col>3</xdr:col>
      <xdr:colOff>19050</xdr:colOff>
      <xdr:row>64</xdr:row>
      <xdr:rowOff>40217</xdr:rowOff>
    </xdr:to>
    <xdr:graphicFrame macro="">
      <xdr:nvGraphicFramePr>
        <xdr:cNvPr id="17410" name="Chart 2">
          <a:extLst>
            <a:ext uri="{FF2B5EF4-FFF2-40B4-BE49-F238E27FC236}">
              <a16:creationId xmlns:a16="http://schemas.microsoft.com/office/drawing/2014/main" id="{00000000-0008-0000-1000-000002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39</xdr:row>
      <xdr:rowOff>9525</xdr:rowOff>
    </xdr:from>
    <xdr:to>
      <xdr:col>6</xdr:col>
      <xdr:colOff>9525</xdr:colOff>
      <xdr:row>65</xdr:row>
      <xdr:rowOff>95250</xdr:rowOff>
    </xdr:to>
    <xdr:graphicFrame macro="">
      <xdr:nvGraphicFramePr>
        <xdr:cNvPr id="17411" name="Chart 3">
          <a:extLst>
            <a:ext uri="{FF2B5EF4-FFF2-40B4-BE49-F238E27FC236}">
              <a16:creationId xmlns:a16="http://schemas.microsoft.com/office/drawing/2014/main" id="{00000000-0008-0000-1000-000003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136</xdr:row>
      <xdr:rowOff>9525</xdr:rowOff>
    </xdr:from>
    <xdr:to>
      <xdr:col>5</xdr:col>
      <xdr:colOff>1143000</xdr:colOff>
      <xdr:row>162</xdr:row>
      <xdr:rowOff>76200</xdr:rowOff>
    </xdr:to>
    <xdr:graphicFrame macro="">
      <xdr:nvGraphicFramePr>
        <xdr:cNvPr id="17412" name="Chart 4">
          <a:extLst>
            <a:ext uri="{FF2B5EF4-FFF2-40B4-BE49-F238E27FC236}">
              <a16:creationId xmlns:a16="http://schemas.microsoft.com/office/drawing/2014/main" id="{00000000-0008-0000-1000-00000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88900</xdr:colOff>
      <xdr:row>163</xdr:row>
      <xdr:rowOff>34925</xdr:rowOff>
    </xdr:from>
    <xdr:to>
      <xdr:col>5</xdr:col>
      <xdr:colOff>1089025</xdr:colOff>
      <xdr:row>195</xdr:row>
      <xdr:rowOff>128587</xdr:rowOff>
    </xdr:to>
    <xdr:graphicFrame macro="">
      <xdr:nvGraphicFramePr>
        <xdr:cNvPr id="17413" name="Chart 5">
          <a:extLst>
            <a:ext uri="{FF2B5EF4-FFF2-40B4-BE49-F238E27FC236}">
              <a16:creationId xmlns:a16="http://schemas.microsoft.com/office/drawing/2014/main" id="{00000000-0008-0000-1000-000005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204</xdr:row>
      <xdr:rowOff>123825</xdr:rowOff>
    </xdr:from>
    <xdr:to>
      <xdr:col>5</xdr:col>
      <xdr:colOff>1114425</xdr:colOff>
      <xdr:row>233</xdr:row>
      <xdr:rowOff>9525</xdr:rowOff>
    </xdr:to>
    <xdr:graphicFrame macro="">
      <xdr:nvGraphicFramePr>
        <xdr:cNvPr id="17414" name="Chart 6">
          <a:extLst>
            <a:ext uri="{FF2B5EF4-FFF2-40B4-BE49-F238E27FC236}">
              <a16:creationId xmlns:a16="http://schemas.microsoft.com/office/drawing/2014/main" id="{00000000-0008-0000-1000-000006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6</xdr:row>
      <xdr:rowOff>28575</xdr:rowOff>
    </xdr:from>
    <xdr:to>
      <xdr:col>2</xdr:col>
      <xdr:colOff>1066800</xdr:colOff>
      <xdr:row>34</xdr:row>
      <xdr:rowOff>19050</xdr:rowOff>
    </xdr:to>
    <xdr:graphicFrame macro="">
      <xdr:nvGraphicFramePr>
        <xdr:cNvPr id="17415" name="Chart 7">
          <a:extLst>
            <a:ext uri="{FF2B5EF4-FFF2-40B4-BE49-F238E27FC236}">
              <a16:creationId xmlns:a16="http://schemas.microsoft.com/office/drawing/2014/main" id="{00000000-0008-0000-1000-000007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1047750</xdr:colOff>
      <xdr:row>6</xdr:row>
      <xdr:rowOff>28575</xdr:rowOff>
    </xdr:from>
    <xdr:to>
      <xdr:col>6</xdr:col>
      <xdr:colOff>57150</xdr:colOff>
      <xdr:row>34</xdr:row>
      <xdr:rowOff>114300</xdr:rowOff>
    </xdr:to>
    <xdr:graphicFrame macro="">
      <xdr:nvGraphicFramePr>
        <xdr:cNvPr id="17416" name="Chart 8">
          <a:extLst>
            <a:ext uri="{FF2B5EF4-FFF2-40B4-BE49-F238E27FC236}">
              <a16:creationId xmlns:a16="http://schemas.microsoft.com/office/drawing/2014/main" id="{00000000-0008-0000-1000-000008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142874</xdr:colOff>
      <xdr:row>69</xdr:row>
      <xdr:rowOff>98425</xdr:rowOff>
    </xdr:from>
    <xdr:to>
      <xdr:col>6</xdr:col>
      <xdr:colOff>357187</xdr:colOff>
      <xdr:row>99</xdr:row>
      <xdr:rowOff>142876</xdr:rowOff>
    </xdr:to>
    <xdr:graphicFrame macro="">
      <xdr:nvGraphicFramePr>
        <xdr:cNvPr id="17417" name="Chart 9">
          <a:extLst>
            <a:ext uri="{FF2B5EF4-FFF2-40B4-BE49-F238E27FC236}">
              <a16:creationId xmlns:a16="http://schemas.microsoft.com/office/drawing/2014/main" id="{00000000-0008-0000-1000-000009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240</xdr:row>
      <xdr:rowOff>57150</xdr:rowOff>
    </xdr:from>
    <xdr:to>
      <xdr:col>3</xdr:col>
      <xdr:colOff>148166</xdr:colOff>
      <xdr:row>266</xdr:row>
      <xdr:rowOff>114299</xdr:rowOff>
    </xdr:to>
    <xdr:graphicFrame macro="">
      <xdr:nvGraphicFramePr>
        <xdr:cNvPr id="17418" name="Chart 10">
          <a:extLst>
            <a:ext uri="{FF2B5EF4-FFF2-40B4-BE49-F238E27FC236}">
              <a16:creationId xmlns:a16="http://schemas.microsoft.com/office/drawing/2014/main" id="{00000000-0008-0000-1000-00000A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49</xdr:row>
      <xdr:rowOff>114299</xdr:rowOff>
    </xdr:from>
    <xdr:to>
      <xdr:col>1</xdr:col>
      <xdr:colOff>942975</xdr:colOff>
      <xdr:row>52</xdr:row>
      <xdr:rowOff>66674</xdr:rowOff>
    </xdr:to>
    <xdr:sp macro="" textlink="" fLocksText="0">
      <xdr:nvSpPr>
        <xdr:cNvPr id="18220" name="長方形 171">
          <a:extLst>
            <a:ext uri="{FF2B5EF4-FFF2-40B4-BE49-F238E27FC236}">
              <a16:creationId xmlns:a16="http://schemas.microsoft.com/office/drawing/2014/main" id="{00000000-0008-0000-1000-00002C470000}"/>
            </a:ext>
          </a:extLst>
        </xdr:cNvPr>
        <xdr:cNvSpPr>
          <a:spLocks noChangeArrowheads="1"/>
        </xdr:cNvSpPr>
      </xdr:nvSpPr>
      <xdr:spPr bwMode="auto">
        <a:xfrm>
          <a:off x="1171575" y="8105774"/>
          <a:ext cx="933450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50,841,634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2</xdr:col>
      <xdr:colOff>933979</xdr:colOff>
      <xdr:row>85</xdr:row>
      <xdr:rowOff>61912</xdr:rowOff>
    </xdr:from>
    <xdr:to>
      <xdr:col>3</xdr:col>
      <xdr:colOff>724429</xdr:colOff>
      <xdr:row>88</xdr:row>
      <xdr:rowOff>42863</xdr:rowOff>
    </xdr:to>
    <xdr:sp macro="" textlink="" fLocksText="0">
      <xdr:nvSpPr>
        <xdr:cNvPr id="18228" name="長方形 179">
          <a:extLst>
            <a:ext uri="{FF2B5EF4-FFF2-40B4-BE49-F238E27FC236}">
              <a16:creationId xmlns:a16="http://schemas.microsoft.com/office/drawing/2014/main" id="{00000000-0008-0000-1000-000034470000}"/>
            </a:ext>
          </a:extLst>
        </xdr:cNvPr>
        <xdr:cNvSpPr>
          <a:spLocks noChangeArrowheads="1"/>
        </xdr:cNvSpPr>
      </xdr:nvSpPr>
      <xdr:spPr bwMode="auto">
        <a:xfrm>
          <a:off x="3251729" y="13579475"/>
          <a:ext cx="949325" cy="433388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50,541,115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15875</xdr:colOff>
      <xdr:row>99</xdr:row>
      <xdr:rowOff>136526</xdr:rowOff>
    </xdr:from>
    <xdr:to>
      <xdr:col>5</xdr:col>
      <xdr:colOff>1044575</xdr:colOff>
      <xdr:row>126</xdr:row>
      <xdr:rowOff>60324</xdr:rowOff>
    </xdr:to>
    <xdr:graphicFrame macro="">
      <xdr:nvGraphicFramePr>
        <xdr:cNvPr id="17428" name="Chart 21">
          <a:extLst>
            <a:ext uri="{FF2B5EF4-FFF2-40B4-BE49-F238E27FC236}">
              <a16:creationId xmlns:a16="http://schemas.microsoft.com/office/drawing/2014/main" id="{00000000-0008-0000-1000-00001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949325</xdr:colOff>
      <xdr:row>149</xdr:row>
      <xdr:rowOff>146050</xdr:rowOff>
    </xdr:from>
    <xdr:to>
      <xdr:col>3</xdr:col>
      <xdr:colOff>730250</xdr:colOff>
      <xdr:row>152</xdr:row>
      <xdr:rowOff>136524</xdr:rowOff>
    </xdr:to>
    <xdr:sp macro="" textlink="" fLocksText="0">
      <xdr:nvSpPr>
        <xdr:cNvPr id="18230" name="長方形 182">
          <a:extLst>
            <a:ext uri="{FF2B5EF4-FFF2-40B4-BE49-F238E27FC236}">
              <a16:creationId xmlns:a16="http://schemas.microsoft.com/office/drawing/2014/main" id="{00000000-0008-0000-1000-000036470000}"/>
            </a:ext>
          </a:extLst>
        </xdr:cNvPr>
        <xdr:cNvSpPr>
          <a:spLocks noChangeArrowheads="1"/>
        </xdr:cNvSpPr>
      </xdr:nvSpPr>
      <xdr:spPr bwMode="auto">
        <a:xfrm>
          <a:off x="3267075" y="24101425"/>
          <a:ext cx="939800" cy="442912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49,588,146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9525</xdr:colOff>
      <xdr:row>204</xdr:row>
      <xdr:rowOff>104775</xdr:rowOff>
    </xdr:from>
    <xdr:to>
      <xdr:col>2</xdr:col>
      <xdr:colOff>1152525</xdr:colOff>
      <xdr:row>234</xdr:row>
      <xdr:rowOff>9525</xdr:rowOff>
    </xdr:to>
    <xdr:graphicFrame macro="">
      <xdr:nvGraphicFramePr>
        <xdr:cNvPr id="17430" name="Chart 23">
          <a:extLst>
            <a:ext uri="{FF2B5EF4-FFF2-40B4-BE49-F238E27FC236}">
              <a16:creationId xmlns:a16="http://schemas.microsoft.com/office/drawing/2014/main" id="{00000000-0008-0000-1000-000016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266700</xdr:colOff>
      <xdr:row>221</xdr:row>
      <xdr:rowOff>123825</xdr:rowOff>
    </xdr:from>
    <xdr:to>
      <xdr:col>5</xdr:col>
      <xdr:colOff>38100</xdr:colOff>
      <xdr:row>224</xdr:row>
      <xdr:rowOff>85725</xdr:rowOff>
    </xdr:to>
    <xdr:sp macro="" textlink="" fLocksText="0">
      <xdr:nvSpPr>
        <xdr:cNvPr id="18233" name="長方形 192">
          <a:extLst>
            <a:ext uri="{FF2B5EF4-FFF2-40B4-BE49-F238E27FC236}">
              <a16:creationId xmlns:a16="http://schemas.microsoft.com/office/drawing/2014/main" id="{00000000-0008-0000-1000-000039470000}"/>
            </a:ext>
          </a:extLst>
        </xdr:cNvPr>
        <xdr:cNvSpPr>
          <a:spLocks noChangeArrowheads="1"/>
        </xdr:cNvSpPr>
      </xdr:nvSpPr>
      <xdr:spPr bwMode="auto">
        <a:xfrm>
          <a:off x="4914900" y="34671000"/>
          <a:ext cx="933450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16,182,502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3</xdr:col>
      <xdr:colOff>9526</xdr:colOff>
      <xdr:row>239</xdr:row>
      <xdr:rowOff>104776</xdr:rowOff>
    </xdr:from>
    <xdr:to>
      <xdr:col>5</xdr:col>
      <xdr:colOff>1019176</xdr:colOff>
      <xdr:row>266</xdr:row>
      <xdr:rowOff>104776</xdr:rowOff>
    </xdr:to>
    <xdr:graphicFrame macro="">
      <xdr:nvGraphicFramePr>
        <xdr:cNvPr id="17433" name="Chart 28">
          <a:extLst>
            <a:ext uri="{FF2B5EF4-FFF2-40B4-BE49-F238E27FC236}">
              <a16:creationId xmlns:a16="http://schemas.microsoft.com/office/drawing/2014/main" id="{00000000-0008-0000-1000-000019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0.96363</cdr:x>
      <cdr:y>0.81879</cdr:y>
    </cdr:from>
    <cdr:to>
      <cdr:x>0.98649</cdr:x>
      <cdr:y>0.86475</cdr:y>
    </cdr:to>
    <cdr:sp macro="" textlink="">
      <cdr:nvSpPr>
        <cdr:cNvPr id="225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505" y="3555667"/>
          <a:ext cx="76295" cy="1905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I33"/>
  <sheetViews>
    <sheetView view="pageBreakPreview" zoomScale="70" zoomScaleNormal="70" zoomScaleSheetLayoutView="70" workbookViewId="0">
      <selection activeCell="J22" sqref="J22"/>
    </sheetView>
  </sheetViews>
  <sheetFormatPr defaultRowHeight="23.1" customHeight="1" x14ac:dyDescent="0.15"/>
  <cols>
    <col min="1" max="1" width="2.5" style="1" customWidth="1"/>
    <col min="2" max="2" width="25.625" style="1" customWidth="1"/>
    <col min="3" max="3" width="2.5" style="1" customWidth="1"/>
    <col min="4" max="5" width="30.625" style="1" customWidth="1"/>
    <col min="6" max="8" width="30.625" style="1" hidden="1" customWidth="1"/>
    <col min="9" max="9" width="9" style="1" customWidth="1"/>
    <col min="10" max="16384" width="9" style="1"/>
  </cols>
  <sheetData>
    <row r="1" spans="1:9" ht="23.1" customHeight="1" x14ac:dyDescent="0.15">
      <c r="A1" s="501" t="s">
        <v>418</v>
      </c>
      <c r="B1" s="501"/>
      <c r="C1" s="501"/>
      <c r="D1" s="501"/>
      <c r="E1" s="501"/>
    </row>
    <row r="2" spans="1:9" ht="23.1" customHeight="1" x14ac:dyDescent="0.15">
      <c r="B2" s="15"/>
      <c r="C2" s="15"/>
      <c r="E2" s="15"/>
    </row>
    <row r="3" spans="1:9" ht="23.1" customHeight="1" x14ac:dyDescent="0.15">
      <c r="B3" s="15"/>
      <c r="C3" s="15"/>
      <c r="E3" s="15"/>
    </row>
    <row r="4" spans="1:9" ht="23.1" customHeight="1" thickBot="1" x14ac:dyDescent="0.2">
      <c r="A4" s="83" t="s">
        <v>360</v>
      </c>
      <c r="B4" s="83"/>
      <c r="G4" s="58"/>
      <c r="H4" s="58" t="s">
        <v>0</v>
      </c>
    </row>
    <row r="5" spans="1:9" ht="40.5" customHeight="1" x14ac:dyDescent="0.15">
      <c r="A5" s="502" t="s">
        <v>1</v>
      </c>
      <c r="B5" s="503"/>
      <c r="C5" s="503"/>
      <c r="D5" s="109" t="s">
        <v>419</v>
      </c>
      <c r="E5" s="109" t="s">
        <v>420</v>
      </c>
      <c r="F5" s="109" t="s">
        <v>421</v>
      </c>
      <c r="G5" s="218" t="s">
        <v>422</v>
      </c>
      <c r="H5" s="260" t="s">
        <v>423</v>
      </c>
      <c r="I5" s="83"/>
    </row>
    <row r="6" spans="1:9" ht="10.5" customHeight="1" x14ac:dyDescent="0.15">
      <c r="A6" s="110"/>
      <c r="B6" s="57"/>
      <c r="C6" s="59"/>
      <c r="D6" s="57"/>
      <c r="E6" s="57"/>
      <c r="F6" s="57"/>
      <c r="G6" s="57"/>
      <c r="H6" s="261"/>
      <c r="I6" s="83"/>
    </row>
    <row r="7" spans="1:9" ht="23.1" customHeight="1" x14ac:dyDescent="0.15">
      <c r="A7" s="499" t="s">
        <v>2</v>
      </c>
      <c r="B7" s="500"/>
      <c r="C7" s="500"/>
      <c r="D7" s="60">
        <v>47934554</v>
      </c>
      <c r="E7" s="60">
        <v>55090829</v>
      </c>
      <c r="F7" s="60">
        <v>54803811</v>
      </c>
      <c r="G7" s="60">
        <v>54852055</v>
      </c>
      <c r="H7" s="272">
        <v>51934072</v>
      </c>
      <c r="I7" s="83"/>
    </row>
    <row r="8" spans="1:9" ht="23.25" customHeight="1" x14ac:dyDescent="0.15">
      <c r="A8" s="499" t="s">
        <v>3</v>
      </c>
      <c r="B8" s="500"/>
      <c r="C8" s="500"/>
      <c r="D8" s="60">
        <v>46578010</v>
      </c>
      <c r="E8" s="60">
        <v>54156488</v>
      </c>
      <c r="F8" s="60">
        <v>53715934</v>
      </c>
      <c r="G8" s="60">
        <v>53324606</v>
      </c>
      <c r="H8" s="272">
        <v>50841634</v>
      </c>
      <c r="I8" s="83"/>
    </row>
    <row r="9" spans="1:9" ht="23.1" customHeight="1" x14ac:dyDescent="0.15">
      <c r="A9" s="71"/>
      <c r="B9" s="84" t="s">
        <v>4</v>
      </c>
      <c r="C9" s="56"/>
      <c r="D9" s="60">
        <v>1356544</v>
      </c>
      <c r="E9" s="60">
        <v>934341</v>
      </c>
      <c r="F9" s="60">
        <v>1087877</v>
      </c>
      <c r="G9" s="60">
        <v>1527449</v>
      </c>
      <c r="H9" s="272">
        <v>1092438</v>
      </c>
      <c r="I9" s="83"/>
    </row>
    <row r="10" spans="1:9" ht="23.1" customHeight="1" x14ac:dyDescent="0.15">
      <c r="A10" s="499" t="s">
        <v>5</v>
      </c>
      <c r="B10" s="500"/>
      <c r="C10" s="500"/>
      <c r="D10" s="60">
        <v>1017834</v>
      </c>
      <c r="E10" s="60">
        <v>583570</v>
      </c>
      <c r="F10" s="60">
        <v>824016</v>
      </c>
      <c r="G10" s="60">
        <v>866381</v>
      </c>
      <c r="H10" s="272">
        <v>772325</v>
      </c>
      <c r="I10" s="83"/>
    </row>
    <row r="11" spans="1:9" ht="23.1" customHeight="1" x14ac:dyDescent="0.15">
      <c r="A11" s="71"/>
      <c r="B11" s="84" t="s">
        <v>6</v>
      </c>
      <c r="C11" s="56"/>
      <c r="D11" s="61">
        <v>4.7</v>
      </c>
      <c r="E11" s="61">
        <v>2.7</v>
      </c>
      <c r="F11" s="61">
        <v>3.7</v>
      </c>
      <c r="G11" s="61">
        <v>3.9</v>
      </c>
      <c r="H11" s="273">
        <v>3.3</v>
      </c>
      <c r="I11" s="83"/>
    </row>
    <row r="12" spans="1:9" ht="23.1" customHeight="1" x14ac:dyDescent="0.15">
      <c r="A12" s="71"/>
      <c r="B12" s="84" t="s">
        <v>7</v>
      </c>
      <c r="C12" s="56"/>
      <c r="D12" s="60">
        <v>264671</v>
      </c>
      <c r="E12" s="60">
        <v>-434264</v>
      </c>
      <c r="F12" s="60">
        <v>240446</v>
      </c>
      <c r="G12" s="60">
        <v>42365</v>
      </c>
      <c r="H12" s="272">
        <v>-94056</v>
      </c>
      <c r="I12" s="83"/>
    </row>
    <row r="13" spans="1:9" ht="23.1" customHeight="1" x14ac:dyDescent="0.15">
      <c r="A13" s="71"/>
      <c r="B13" s="84" t="s">
        <v>8</v>
      </c>
      <c r="C13" s="56"/>
      <c r="D13" s="60">
        <v>439671</v>
      </c>
      <c r="E13" s="60">
        <v>-1236264</v>
      </c>
      <c r="F13" s="60">
        <v>332446</v>
      </c>
      <c r="G13" s="60">
        <v>718365</v>
      </c>
      <c r="H13" s="272">
        <v>-1460056</v>
      </c>
      <c r="I13" s="83"/>
    </row>
    <row r="14" spans="1:9" ht="23.1" customHeight="1" x14ac:dyDescent="0.15">
      <c r="A14" s="71"/>
      <c r="B14" s="84" t="s">
        <v>9</v>
      </c>
      <c r="C14" s="56"/>
      <c r="D14" s="60">
        <v>16465841</v>
      </c>
      <c r="E14" s="229">
        <v>16832044</v>
      </c>
      <c r="F14" s="229">
        <v>16924492</v>
      </c>
      <c r="G14" s="60">
        <v>17106288</v>
      </c>
      <c r="H14" s="272">
        <v>18163761</v>
      </c>
      <c r="I14" s="83"/>
    </row>
    <row r="15" spans="1:9" ht="23.1" customHeight="1" x14ac:dyDescent="0.15">
      <c r="A15" s="71"/>
      <c r="B15" s="84" t="s">
        <v>10</v>
      </c>
      <c r="C15" s="56"/>
      <c r="D15" s="60">
        <v>12237022</v>
      </c>
      <c r="E15" s="229">
        <v>12417343</v>
      </c>
      <c r="F15" s="229">
        <v>12193410</v>
      </c>
      <c r="G15" s="60">
        <v>12733152</v>
      </c>
      <c r="H15" s="272">
        <v>15271739</v>
      </c>
      <c r="I15" s="83"/>
    </row>
    <row r="16" spans="1:9" ht="23.1" customHeight="1" x14ac:dyDescent="0.15">
      <c r="A16" s="71"/>
      <c r="B16" s="84" t="s">
        <v>11</v>
      </c>
      <c r="C16" s="56"/>
      <c r="D16" s="60">
        <v>21645047</v>
      </c>
      <c r="E16" s="60">
        <v>21965844</v>
      </c>
      <c r="F16" s="60">
        <v>22094345</v>
      </c>
      <c r="G16" s="60">
        <v>22376337</v>
      </c>
      <c r="H16" s="272">
        <v>23514688</v>
      </c>
      <c r="I16" s="83"/>
    </row>
    <row r="17" spans="1:9" ht="23.1" customHeight="1" x14ac:dyDescent="0.15">
      <c r="A17" s="71"/>
      <c r="B17" s="84" t="s">
        <v>12</v>
      </c>
      <c r="C17" s="56"/>
      <c r="D17" s="62">
        <v>0.73</v>
      </c>
      <c r="E17" s="62">
        <v>0.73</v>
      </c>
      <c r="F17" s="62">
        <v>0.73</v>
      </c>
      <c r="G17" s="62">
        <v>0.73</v>
      </c>
      <c r="H17" s="274">
        <v>0.77</v>
      </c>
      <c r="I17" s="83"/>
    </row>
    <row r="18" spans="1:9" ht="23.1" customHeight="1" x14ac:dyDescent="0.15">
      <c r="A18" s="71"/>
      <c r="B18" s="84" t="s">
        <v>13</v>
      </c>
      <c r="C18" s="56"/>
      <c r="D18" s="60">
        <v>24947157</v>
      </c>
      <c r="E18" s="60">
        <v>25500604</v>
      </c>
      <c r="F18" s="60">
        <v>25476070</v>
      </c>
      <c r="G18" s="60">
        <v>26610605</v>
      </c>
      <c r="H18" s="272">
        <v>26916074</v>
      </c>
      <c r="I18" s="83"/>
    </row>
    <row r="19" spans="1:9" ht="23.1" customHeight="1" x14ac:dyDescent="0.15">
      <c r="A19" s="71"/>
      <c r="B19" s="84" t="s">
        <v>14</v>
      </c>
      <c r="C19" s="56"/>
      <c r="D19" s="61">
        <v>52</v>
      </c>
      <c r="E19" s="61">
        <v>46.2</v>
      </c>
      <c r="F19" s="61">
        <v>46.5</v>
      </c>
      <c r="G19" s="61">
        <v>48.5</v>
      </c>
      <c r="H19" s="273">
        <v>51.8</v>
      </c>
      <c r="I19" s="83"/>
    </row>
    <row r="20" spans="1:9" ht="23.1" customHeight="1" x14ac:dyDescent="0.15">
      <c r="A20" s="499" t="s">
        <v>15</v>
      </c>
      <c r="B20" s="500"/>
      <c r="C20" s="500"/>
      <c r="D20" s="60">
        <v>18794298</v>
      </c>
      <c r="E20" s="60">
        <v>21920880</v>
      </c>
      <c r="F20" s="60">
        <v>21809251</v>
      </c>
      <c r="G20" s="60">
        <v>23131699</v>
      </c>
      <c r="H20" s="272">
        <v>24676504</v>
      </c>
      <c r="I20" s="83"/>
    </row>
    <row r="21" spans="1:9" ht="23.1" customHeight="1" x14ac:dyDescent="0.15">
      <c r="A21" s="71"/>
      <c r="B21" s="84" t="s">
        <v>16</v>
      </c>
      <c r="C21" s="56"/>
      <c r="D21" s="61">
        <v>39.200000000000003</v>
      </c>
      <c r="E21" s="61">
        <v>39.799999999999997</v>
      </c>
      <c r="F21" s="61">
        <v>39.799999999999997</v>
      </c>
      <c r="G21" s="61">
        <v>42.2</v>
      </c>
      <c r="H21" s="273">
        <v>47.5</v>
      </c>
      <c r="I21" s="83"/>
    </row>
    <row r="22" spans="1:9" ht="23.1" customHeight="1" x14ac:dyDescent="0.15">
      <c r="A22" s="71"/>
      <c r="B22" s="84" t="s">
        <v>17</v>
      </c>
      <c r="C22" s="56"/>
      <c r="D22" s="60">
        <v>3431133</v>
      </c>
      <c r="E22" s="60">
        <v>3410941</v>
      </c>
      <c r="F22" s="60">
        <v>3206976</v>
      </c>
      <c r="G22" s="60">
        <v>3111144</v>
      </c>
      <c r="H22" s="272">
        <v>3065857</v>
      </c>
      <c r="I22" s="83"/>
    </row>
    <row r="23" spans="1:9" ht="23.1" customHeight="1" x14ac:dyDescent="0.15">
      <c r="A23" s="71"/>
      <c r="B23" s="84" t="s">
        <v>18</v>
      </c>
      <c r="C23" s="56"/>
      <c r="D23" s="201" t="s">
        <v>348</v>
      </c>
      <c r="E23" s="201" t="s">
        <v>348</v>
      </c>
      <c r="F23" s="201" t="s">
        <v>348</v>
      </c>
      <c r="G23" s="201" t="s">
        <v>348</v>
      </c>
      <c r="H23" s="275" t="s">
        <v>348</v>
      </c>
      <c r="I23" s="232"/>
    </row>
    <row r="24" spans="1:9" ht="23.1" customHeight="1" x14ac:dyDescent="0.15">
      <c r="A24" s="71"/>
      <c r="B24" s="84" t="s">
        <v>19</v>
      </c>
      <c r="C24" s="56"/>
      <c r="D24" s="61">
        <v>8.8000000000000007</v>
      </c>
      <c r="E24" s="61">
        <v>8.4</v>
      </c>
      <c r="F24" s="61">
        <v>7.6</v>
      </c>
      <c r="G24" s="61">
        <v>6.7</v>
      </c>
      <c r="H24" s="273">
        <v>5.7</v>
      </c>
      <c r="I24" s="83"/>
    </row>
    <row r="25" spans="1:9" ht="23.1" customHeight="1" x14ac:dyDescent="0.15">
      <c r="A25" s="71"/>
      <c r="B25" s="84" t="s">
        <v>20</v>
      </c>
      <c r="C25" s="56"/>
      <c r="D25" s="60">
        <v>21099941</v>
      </c>
      <c r="E25" s="60">
        <v>20516565</v>
      </c>
      <c r="F25" s="60">
        <v>21474924</v>
      </c>
      <c r="G25" s="60">
        <v>23270817</v>
      </c>
      <c r="H25" s="272">
        <v>22195497</v>
      </c>
      <c r="I25" s="83"/>
    </row>
    <row r="26" spans="1:9" ht="23.1" customHeight="1" x14ac:dyDescent="0.15">
      <c r="A26" s="71"/>
      <c r="B26" s="84" t="s">
        <v>21</v>
      </c>
      <c r="C26" s="56"/>
      <c r="D26" s="60">
        <v>19818331</v>
      </c>
      <c r="E26" s="60">
        <v>20312040</v>
      </c>
      <c r="F26" s="60">
        <v>20507471</v>
      </c>
      <c r="G26" s="60">
        <v>20870568</v>
      </c>
      <c r="H26" s="272">
        <v>22410793</v>
      </c>
      <c r="I26" s="83"/>
    </row>
    <row r="27" spans="1:9" ht="23.1" customHeight="1" x14ac:dyDescent="0.15">
      <c r="A27" s="71"/>
      <c r="B27" s="84" t="s">
        <v>22</v>
      </c>
      <c r="C27" s="56"/>
      <c r="D27" s="61">
        <v>87</v>
      </c>
      <c r="E27" s="61">
        <v>92.1</v>
      </c>
      <c r="F27" s="61">
        <v>88.4</v>
      </c>
      <c r="G27" s="61">
        <v>83.8</v>
      </c>
      <c r="H27" s="273">
        <v>97.3</v>
      </c>
      <c r="I27" s="83"/>
    </row>
    <row r="28" spans="1:9" ht="23.1" customHeight="1" x14ac:dyDescent="0.15">
      <c r="A28" s="71"/>
      <c r="B28" s="84" t="s">
        <v>23</v>
      </c>
      <c r="C28" s="56"/>
      <c r="D28" s="60">
        <v>11432458</v>
      </c>
      <c r="E28" s="60">
        <v>11255018</v>
      </c>
      <c r="F28" s="60">
        <v>10492540</v>
      </c>
      <c r="G28" s="60">
        <v>10716927</v>
      </c>
      <c r="H28" s="272">
        <v>7809270</v>
      </c>
      <c r="I28" s="83"/>
    </row>
    <row r="29" spans="1:9" ht="23.1" customHeight="1" x14ac:dyDescent="0.15">
      <c r="A29" s="71"/>
      <c r="B29" s="84" t="s">
        <v>24</v>
      </c>
      <c r="C29" s="56"/>
      <c r="D29" s="60">
        <v>36460050</v>
      </c>
      <c r="E29" s="60">
        <v>36888472</v>
      </c>
      <c r="F29" s="60">
        <v>37207174</v>
      </c>
      <c r="G29" s="60">
        <v>37502219</v>
      </c>
      <c r="H29" s="272">
        <v>36498871</v>
      </c>
      <c r="I29" s="83"/>
    </row>
    <row r="30" spans="1:9" ht="23.1" customHeight="1" x14ac:dyDescent="0.15">
      <c r="A30" s="71"/>
      <c r="B30" s="84" t="s">
        <v>25</v>
      </c>
      <c r="C30" s="56"/>
      <c r="D30" s="60">
        <v>4207939</v>
      </c>
      <c r="E30" s="60">
        <v>3993344</v>
      </c>
      <c r="F30" s="60">
        <v>4162166</v>
      </c>
      <c r="G30" s="60">
        <v>2862844</v>
      </c>
      <c r="H30" s="272">
        <v>4998454</v>
      </c>
      <c r="I30" s="83"/>
    </row>
    <row r="31" spans="1:9" ht="10.5" customHeight="1" thickBot="1" x14ac:dyDescent="0.2">
      <c r="A31" s="72"/>
      <c r="B31" s="111"/>
      <c r="C31" s="112"/>
      <c r="D31" s="113"/>
      <c r="E31" s="113"/>
      <c r="F31" s="113"/>
      <c r="G31" s="113"/>
      <c r="H31" s="262"/>
      <c r="I31" s="83"/>
    </row>
    <row r="32" spans="1:9" ht="23.1" customHeight="1" x14ac:dyDescent="0.15">
      <c r="A32" s="498" t="s">
        <v>26</v>
      </c>
      <c r="B32" s="498"/>
      <c r="C32" s="498"/>
      <c r="D32" s="498"/>
      <c r="E32" s="498"/>
      <c r="F32" s="83"/>
      <c r="G32" s="83"/>
      <c r="H32" s="58" t="s">
        <v>27</v>
      </c>
    </row>
    <row r="33" spans="1:5" ht="23.1" customHeight="1" x14ac:dyDescent="0.15">
      <c r="A33" s="498"/>
      <c r="B33" s="498" t="s">
        <v>28</v>
      </c>
      <c r="C33" s="498"/>
      <c r="D33" s="498"/>
      <c r="E33" s="498"/>
    </row>
  </sheetData>
  <sheetProtection sheet="1" selectLockedCells="1" selectUnlockedCells="1"/>
  <mergeCells count="8">
    <mergeCell ref="A33:E33"/>
    <mergeCell ref="A10:C10"/>
    <mergeCell ref="A20:C20"/>
    <mergeCell ref="A32:E32"/>
    <mergeCell ref="A1:E1"/>
    <mergeCell ref="A5:C5"/>
    <mergeCell ref="A7:C7"/>
    <mergeCell ref="A8:C8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EA69-F88D-40A2-937F-E7231237C9B2}">
  <sheetPr>
    <tabColor theme="4" tint="0.59999389629810485"/>
  </sheetPr>
  <dimension ref="A1:G52"/>
  <sheetViews>
    <sheetView view="pageBreakPreview" zoomScaleNormal="90" zoomScaleSheetLayoutView="100" workbookViewId="0">
      <pane xSplit="2" topLeftCell="C1" activePane="topRight" state="frozen"/>
      <selection activeCell="J22" sqref="J22"/>
      <selection pane="topRight" activeCell="J22" sqref="J22"/>
    </sheetView>
  </sheetViews>
  <sheetFormatPr defaultRowHeight="18.95" customHeight="1" x14ac:dyDescent="0.15"/>
  <cols>
    <col min="1" max="1" width="3.5" style="44" hidden="1" customWidth="1"/>
    <col min="2" max="2" width="30.125" style="44" hidden="1" customWidth="1"/>
    <col min="3" max="4" width="29.25" style="44" hidden="1" customWidth="1"/>
    <col min="5" max="7" width="30.625" style="44" customWidth="1"/>
    <col min="8" max="8" width="9" style="44" customWidth="1"/>
    <col min="9" max="16384" width="9" style="44"/>
  </cols>
  <sheetData>
    <row r="1" spans="1:7" ht="12.75" thickBot="1" x14ac:dyDescent="0.2">
      <c r="A1" s="15" t="s">
        <v>367</v>
      </c>
      <c r="D1" s="15"/>
      <c r="G1" s="343"/>
    </row>
    <row r="2" spans="1:7" ht="15" customHeight="1" x14ac:dyDescent="0.15">
      <c r="A2" s="508" t="s">
        <v>121</v>
      </c>
      <c r="B2" s="509"/>
      <c r="C2" s="512" t="s">
        <v>439</v>
      </c>
      <c r="D2" s="509" t="s">
        <v>440</v>
      </c>
      <c r="E2" s="509" t="s">
        <v>441</v>
      </c>
      <c r="F2" s="509"/>
      <c r="G2" s="131" t="s">
        <v>122</v>
      </c>
    </row>
    <row r="3" spans="1:7" ht="20.100000000000001" customHeight="1" x14ac:dyDescent="0.15">
      <c r="A3" s="510"/>
      <c r="B3" s="511"/>
      <c r="C3" s="622"/>
      <c r="D3" s="511"/>
      <c r="E3" s="318" t="s">
        <v>123</v>
      </c>
      <c r="F3" s="351" t="s">
        <v>124</v>
      </c>
      <c r="G3" s="354" t="s">
        <v>125</v>
      </c>
    </row>
    <row r="4" spans="1:7" ht="20.100000000000001" customHeight="1" x14ac:dyDescent="0.15">
      <c r="A4" s="515" t="s">
        <v>84</v>
      </c>
      <c r="B4" s="516"/>
      <c r="C4" s="341">
        <f>C5+C27</f>
        <v>42139777</v>
      </c>
      <c r="D4" s="341">
        <f>D5+D27</f>
        <v>2052277</v>
      </c>
      <c r="E4" s="341">
        <f>E5+E27</f>
        <v>3130781</v>
      </c>
      <c r="F4" s="341">
        <f>F5+F27</f>
        <v>329073</v>
      </c>
      <c r="G4" s="285">
        <f>+C4+D4-E4</f>
        <v>41061273</v>
      </c>
    </row>
    <row r="5" spans="1:7" ht="15.95" customHeight="1" x14ac:dyDescent="0.15">
      <c r="A5" s="515" t="s">
        <v>126</v>
      </c>
      <c r="B5" s="516"/>
      <c r="C5" s="338">
        <f>SUM(C6:C26)</f>
        <v>37502219</v>
      </c>
      <c r="D5" s="338">
        <f>SUM(D6:D26)</f>
        <v>1797777</v>
      </c>
      <c r="E5" s="338">
        <f>SUM(E6:E26)</f>
        <v>2801126</v>
      </c>
      <c r="F5" s="338">
        <f>SUM(F6:F26)</f>
        <v>264727</v>
      </c>
      <c r="G5" s="242">
        <f t="shared" ref="G5:G28" si="0">+C5+D5-E5</f>
        <v>36498870</v>
      </c>
    </row>
    <row r="6" spans="1:7" ht="15.95" customHeight="1" x14ac:dyDescent="0.15">
      <c r="A6" s="95"/>
      <c r="B6" s="357" t="s">
        <v>307</v>
      </c>
      <c r="C6" s="223">
        <v>5038578</v>
      </c>
      <c r="D6" s="223">
        <v>361200</v>
      </c>
      <c r="E6" s="223">
        <v>549360</v>
      </c>
      <c r="F6" s="223">
        <v>70146</v>
      </c>
      <c r="G6" s="242">
        <f t="shared" si="0"/>
        <v>4850418</v>
      </c>
    </row>
    <row r="7" spans="1:7" ht="15.95" customHeight="1" x14ac:dyDescent="0.15">
      <c r="A7" s="95"/>
      <c r="B7" s="357" t="s">
        <v>127</v>
      </c>
      <c r="C7" s="223">
        <v>2833347</v>
      </c>
      <c r="D7" s="378">
        <v>86100</v>
      </c>
      <c r="E7" s="223">
        <v>418433</v>
      </c>
      <c r="F7" s="223">
        <v>24372</v>
      </c>
      <c r="G7" s="242">
        <f>+C7+D7-E7</f>
        <v>2501014</v>
      </c>
    </row>
    <row r="8" spans="1:7" ht="15.95" customHeight="1" x14ac:dyDescent="0.15">
      <c r="A8" s="95"/>
      <c r="B8" s="357" t="s">
        <v>128</v>
      </c>
      <c r="C8" s="223">
        <v>248255</v>
      </c>
      <c r="D8" s="378">
        <v>0</v>
      </c>
      <c r="E8" s="223">
        <v>50876</v>
      </c>
      <c r="F8" s="223">
        <v>3867</v>
      </c>
      <c r="G8" s="242">
        <f t="shared" si="0"/>
        <v>197379</v>
      </c>
    </row>
    <row r="9" spans="1:7" ht="15.95" customHeight="1" x14ac:dyDescent="0.15">
      <c r="A9" s="95"/>
      <c r="B9" s="357" t="s">
        <v>129</v>
      </c>
      <c r="C9" s="223">
        <v>3211258</v>
      </c>
      <c r="D9" s="223">
        <v>153200</v>
      </c>
      <c r="E9" s="223">
        <v>259546</v>
      </c>
      <c r="F9" s="223">
        <v>45627</v>
      </c>
      <c r="G9" s="242">
        <f t="shared" si="0"/>
        <v>3104912</v>
      </c>
    </row>
    <row r="10" spans="1:7" ht="15.95" customHeight="1" x14ac:dyDescent="0.15">
      <c r="A10" s="95"/>
      <c r="B10" s="357" t="s">
        <v>130</v>
      </c>
      <c r="C10" s="286">
        <v>0</v>
      </c>
      <c r="D10" s="378">
        <v>0</v>
      </c>
      <c r="E10" s="378">
        <v>0</v>
      </c>
      <c r="F10" s="378">
        <v>0</v>
      </c>
      <c r="G10" s="243">
        <f t="shared" si="0"/>
        <v>0</v>
      </c>
    </row>
    <row r="11" spans="1:7" ht="15.95" customHeight="1" x14ac:dyDescent="0.15">
      <c r="A11" s="95"/>
      <c r="B11" s="357" t="s">
        <v>131</v>
      </c>
      <c r="C11" s="286">
        <v>0</v>
      </c>
      <c r="D11" s="378">
        <v>0</v>
      </c>
      <c r="E11" s="378">
        <v>0</v>
      </c>
      <c r="F11" s="378">
        <v>0</v>
      </c>
      <c r="G11" s="243">
        <f t="shared" si="0"/>
        <v>0</v>
      </c>
    </row>
    <row r="12" spans="1:7" ht="15.95" customHeight="1" x14ac:dyDescent="0.15">
      <c r="A12" s="95"/>
      <c r="B12" s="357" t="s">
        <v>333</v>
      </c>
      <c r="C12" s="223">
        <v>72171</v>
      </c>
      <c r="D12" s="378">
        <v>0</v>
      </c>
      <c r="E12" s="378">
        <v>17935</v>
      </c>
      <c r="F12" s="378">
        <v>270</v>
      </c>
      <c r="G12" s="242">
        <f t="shared" si="0"/>
        <v>54236</v>
      </c>
    </row>
    <row r="13" spans="1:7" ht="15.95" customHeight="1" x14ac:dyDescent="0.15">
      <c r="A13" s="95"/>
      <c r="B13" s="357" t="s">
        <v>132</v>
      </c>
      <c r="C13" s="206">
        <v>305461</v>
      </c>
      <c r="D13" s="378">
        <v>0</v>
      </c>
      <c r="E13" s="223">
        <v>32866</v>
      </c>
      <c r="F13" s="223">
        <v>2378</v>
      </c>
      <c r="G13" s="242">
        <f t="shared" si="0"/>
        <v>272595</v>
      </c>
    </row>
    <row r="14" spans="1:7" ht="15.95" customHeight="1" x14ac:dyDescent="0.15">
      <c r="A14" s="95"/>
      <c r="B14" s="357" t="s">
        <v>133</v>
      </c>
      <c r="C14" s="206">
        <v>11316</v>
      </c>
      <c r="D14" s="378">
        <v>0</v>
      </c>
      <c r="E14" s="223">
        <v>5612</v>
      </c>
      <c r="F14" s="223">
        <v>159</v>
      </c>
      <c r="G14" s="242">
        <f t="shared" si="0"/>
        <v>5704</v>
      </c>
    </row>
    <row r="15" spans="1:7" ht="15.95" customHeight="1" x14ac:dyDescent="0.15">
      <c r="A15" s="95"/>
      <c r="B15" s="357" t="s">
        <v>134</v>
      </c>
      <c r="C15" s="206">
        <v>2580867</v>
      </c>
      <c r="D15" s="206">
        <v>166000</v>
      </c>
      <c r="E15" s="223">
        <v>75702</v>
      </c>
      <c r="F15" s="223">
        <v>11114</v>
      </c>
      <c r="G15" s="242">
        <f t="shared" si="0"/>
        <v>2671165</v>
      </c>
    </row>
    <row r="16" spans="1:7" ht="15.95" customHeight="1" x14ac:dyDescent="0.15">
      <c r="A16" s="95"/>
      <c r="B16" s="357" t="s">
        <v>135</v>
      </c>
      <c r="C16" s="286">
        <v>0</v>
      </c>
      <c r="D16" s="378">
        <v>0</v>
      </c>
      <c r="E16" s="378">
        <v>0</v>
      </c>
      <c r="F16" s="378">
        <v>0</v>
      </c>
      <c r="G16" s="243">
        <f>+C16+D16-E16</f>
        <v>0</v>
      </c>
    </row>
    <row r="17" spans="1:7" ht="15.95" customHeight="1" x14ac:dyDescent="0.15">
      <c r="A17" s="95"/>
      <c r="B17" s="357" t="s">
        <v>136</v>
      </c>
      <c r="C17" s="287">
        <v>0</v>
      </c>
      <c r="D17" s="378">
        <v>0</v>
      </c>
      <c r="E17" s="378">
        <v>0</v>
      </c>
      <c r="F17" s="378">
        <v>0</v>
      </c>
      <c r="G17" s="243">
        <f>+C17+D17-E17</f>
        <v>0</v>
      </c>
    </row>
    <row r="18" spans="1:7" ht="15.95" customHeight="1" x14ac:dyDescent="0.15">
      <c r="A18" s="95"/>
      <c r="B18" s="357" t="s">
        <v>137</v>
      </c>
      <c r="C18" s="287">
        <v>0</v>
      </c>
      <c r="D18" s="378">
        <v>0</v>
      </c>
      <c r="E18" s="378">
        <v>0</v>
      </c>
      <c r="F18" s="378">
        <v>0</v>
      </c>
      <c r="G18" s="243">
        <f t="shared" si="0"/>
        <v>0</v>
      </c>
    </row>
    <row r="19" spans="1:7" ht="15.95" customHeight="1" x14ac:dyDescent="0.15">
      <c r="A19" s="95"/>
      <c r="B19" s="357" t="s">
        <v>138</v>
      </c>
      <c r="C19" s="286">
        <v>0</v>
      </c>
      <c r="D19" s="378">
        <v>0</v>
      </c>
      <c r="E19" s="378">
        <v>0</v>
      </c>
      <c r="F19" s="378">
        <v>0</v>
      </c>
      <c r="G19" s="243">
        <f t="shared" si="0"/>
        <v>0</v>
      </c>
    </row>
    <row r="20" spans="1:7" ht="15.95" customHeight="1" x14ac:dyDescent="0.15">
      <c r="A20" s="95"/>
      <c r="B20" s="357" t="s">
        <v>139</v>
      </c>
      <c r="C20" s="206">
        <v>293900</v>
      </c>
      <c r="D20" s="378">
        <v>0</v>
      </c>
      <c r="E20" s="223">
        <v>67538</v>
      </c>
      <c r="F20" s="223">
        <v>1076</v>
      </c>
      <c r="G20" s="242">
        <f t="shared" si="0"/>
        <v>226362</v>
      </c>
    </row>
    <row r="21" spans="1:7" ht="15.95" customHeight="1" x14ac:dyDescent="0.15">
      <c r="A21" s="95"/>
      <c r="B21" s="357" t="s">
        <v>140</v>
      </c>
      <c r="C21" s="287">
        <v>0</v>
      </c>
      <c r="D21" s="378">
        <v>0</v>
      </c>
      <c r="E21" s="223">
        <v>0</v>
      </c>
      <c r="F21" s="223">
        <v>0</v>
      </c>
      <c r="G21" s="243">
        <f>+C21+D21-E21</f>
        <v>0</v>
      </c>
    </row>
    <row r="22" spans="1:7" ht="15.95" customHeight="1" x14ac:dyDescent="0.15">
      <c r="A22" s="95"/>
      <c r="B22" s="357" t="s">
        <v>141</v>
      </c>
      <c r="C22" s="206">
        <v>128243</v>
      </c>
      <c r="D22" s="378">
        <v>34300</v>
      </c>
      <c r="E22" s="223">
        <v>18585</v>
      </c>
      <c r="F22" s="223">
        <v>1301</v>
      </c>
      <c r="G22" s="242">
        <f t="shared" si="0"/>
        <v>143958</v>
      </c>
    </row>
    <row r="23" spans="1:7" ht="15.95" customHeight="1" x14ac:dyDescent="0.15">
      <c r="A23" s="95"/>
      <c r="B23" s="357" t="s">
        <v>142</v>
      </c>
      <c r="C23" s="206">
        <v>3898831</v>
      </c>
      <c r="D23" s="206">
        <v>161000</v>
      </c>
      <c r="E23" s="223">
        <v>74867</v>
      </c>
      <c r="F23" s="223">
        <v>12994</v>
      </c>
      <c r="G23" s="242">
        <f t="shared" si="0"/>
        <v>3984964</v>
      </c>
    </row>
    <row r="24" spans="1:7" ht="15.95" customHeight="1" x14ac:dyDescent="0.15">
      <c r="A24" s="95"/>
      <c r="B24" s="357" t="s">
        <v>143</v>
      </c>
      <c r="C24" s="206">
        <v>18722544</v>
      </c>
      <c r="D24" s="206">
        <v>835977</v>
      </c>
      <c r="E24" s="223">
        <v>1188029</v>
      </c>
      <c r="F24" s="223">
        <v>90927</v>
      </c>
      <c r="G24" s="242">
        <f t="shared" si="0"/>
        <v>18370492</v>
      </c>
    </row>
    <row r="25" spans="1:7" ht="15.95" customHeight="1" x14ac:dyDescent="0.15">
      <c r="A25" s="95"/>
      <c r="B25" s="357" t="s">
        <v>144</v>
      </c>
      <c r="C25" s="206">
        <v>32000</v>
      </c>
      <c r="D25" s="378">
        <v>0</v>
      </c>
      <c r="E25" s="223">
        <v>32000</v>
      </c>
      <c r="F25" s="223">
        <v>496</v>
      </c>
      <c r="G25" s="242">
        <f t="shared" si="0"/>
        <v>0</v>
      </c>
    </row>
    <row r="26" spans="1:7" ht="15.95" customHeight="1" x14ac:dyDescent="0.15">
      <c r="A26" s="95"/>
      <c r="B26" s="357" t="s">
        <v>145</v>
      </c>
      <c r="C26" s="206">
        <v>125448</v>
      </c>
      <c r="D26" s="378">
        <v>0</v>
      </c>
      <c r="E26" s="378">
        <v>9777</v>
      </c>
      <c r="F26" s="378">
        <v>0</v>
      </c>
      <c r="G26" s="242">
        <f t="shared" si="0"/>
        <v>115671</v>
      </c>
    </row>
    <row r="27" spans="1:7" ht="15.95" customHeight="1" x14ac:dyDescent="0.15">
      <c r="A27" s="515" t="s">
        <v>146</v>
      </c>
      <c r="B27" s="516"/>
      <c r="C27" s="338">
        <v>4637558</v>
      </c>
      <c r="D27" s="338">
        <f>SUM(D28:D28)</f>
        <v>254500</v>
      </c>
      <c r="E27" s="338">
        <f>SUM(E28:E28)</f>
        <v>329655</v>
      </c>
      <c r="F27" s="338">
        <f>SUM(F28:F28)</f>
        <v>64346</v>
      </c>
      <c r="G27" s="242">
        <f t="shared" si="0"/>
        <v>4562403</v>
      </c>
    </row>
    <row r="28" spans="1:7" ht="15.95" customHeight="1" thickBot="1" x14ac:dyDescent="0.2">
      <c r="A28" s="102"/>
      <c r="B28" s="361" t="s">
        <v>147</v>
      </c>
      <c r="C28" s="224">
        <v>4637558</v>
      </c>
      <c r="D28" s="224">
        <v>254500</v>
      </c>
      <c r="E28" s="224">
        <v>329655</v>
      </c>
      <c r="F28" s="224">
        <v>64346</v>
      </c>
      <c r="G28" s="244">
        <f t="shared" si="0"/>
        <v>4562403</v>
      </c>
    </row>
    <row r="29" spans="1:7" ht="15.95" customHeight="1" x14ac:dyDescent="0.15">
      <c r="A29" s="45"/>
      <c r="B29" s="326"/>
      <c r="C29" s="326"/>
      <c r="D29" s="326"/>
      <c r="E29" s="326"/>
      <c r="F29" s="326"/>
      <c r="G29" s="12" t="s">
        <v>27</v>
      </c>
    </row>
    <row r="30" spans="1:7" ht="15" customHeight="1" x14ac:dyDescent="0.15">
      <c r="A30" s="45"/>
      <c r="B30" s="326"/>
      <c r="C30" s="326"/>
      <c r="D30" s="326"/>
      <c r="E30" s="326"/>
      <c r="F30" s="326"/>
      <c r="G30" s="326"/>
    </row>
    <row r="31" spans="1:7" ht="15" customHeight="1" x14ac:dyDescent="0.15">
      <c r="A31" s="45"/>
      <c r="B31" s="326"/>
      <c r="C31" s="326"/>
      <c r="D31" s="326"/>
      <c r="E31" s="326"/>
      <c r="F31" s="326"/>
      <c r="G31" s="326"/>
    </row>
    <row r="32" spans="1:7" ht="15" customHeight="1" thickBot="1" x14ac:dyDescent="0.2">
      <c r="A32" s="326" t="s">
        <v>368</v>
      </c>
      <c r="C32" s="326"/>
      <c r="D32" s="326"/>
      <c r="F32" s="326"/>
      <c r="G32" s="343" t="s">
        <v>120</v>
      </c>
    </row>
    <row r="33" spans="1:7" ht="20.100000000000001" customHeight="1" x14ac:dyDescent="0.15">
      <c r="A33" s="508" t="s">
        <v>148</v>
      </c>
      <c r="B33" s="509"/>
      <c r="C33" s="512" t="s">
        <v>439</v>
      </c>
      <c r="D33" s="509" t="s">
        <v>440</v>
      </c>
      <c r="E33" s="509" t="s">
        <v>468</v>
      </c>
      <c r="F33" s="509"/>
      <c r="G33" s="131" t="s">
        <v>122</v>
      </c>
    </row>
    <row r="34" spans="1:7" ht="20.100000000000001" customHeight="1" x14ac:dyDescent="0.15">
      <c r="A34" s="510"/>
      <c r="B34" s="511"/>
      <c r="C34" s="622"/>
      <c r="D34" s="511"/>
      <c r="E34" s="318" t="s">
        <v>123</v>
      </c>
      <c r="F34" s="351" t="s">
        <v>124</v>
      </c>
      <c r="G34" s="354" t="s">
        <v>125</v>
      </c>
    </row>
    <row r="35" spans="1:7" ht="15.95" customHeight="1" x14ac:dyDescent="0.15">
      <c r="A35" s="623" t="s">
        <v>84</v>
      </c>
      <c r="B35" s="624"/>
      <c r="C35" s="288">
        <f>C36+C50</f>
        <v>42139777</v>
      </c>
      <c r="D35" s="189">
        <f>D36+D50</f>
        <v>2052277</v>
      </c>
      <c r="E35" s="347">
        <f>E36+E50</f>
        <v>3130781</v>
      </c>
      <c r="F35" s="347">
        <f>F36+F50</f>
        <v>329073</v>
      </c>
      <c r="G35" s="373">
        <f>+C35+D35-E35</f>
        <v>41061273</v>
      </c>
    </row>
    <row r="36" spans="1:7" ht="15.95" customHeight="1" x14ac:dyDescent="0.15">
      <c r="A36" s="515" t="s">
        <v>126</v>
      </c>
      <c r="B36" s="516"/>
      <c r="C36" s="289">
        <f>SUM(C37:C49)</f>
        <v>37502219</v>
      </c>
      <c r="D36" s="189">
        <f>SUM(D37:D49)</f>
        <v>1797777</v>
      </c>
      <c r="E36" s="347">
        <f>SUM(E37:E49)</f>
        <v>2801126</v>
      </c>
      <c r="F36" s="347">
        <f>SUM(F37:F49)</f>
        <v>264727</v>
      </c>
      <c r="G36" s="374">
        <f t="shared" ref="G36:G51" si="1">+C36+D36-E36</f>
        <v>36498870</v>
      </c>
    </row>
    <row r="37" spans="1:7" ht="15.95" customHeight="1" x14ac:dyDescent="0.15">
      <c r="A37" s="95"/>
      <c r="B37" s="357" t="s">
        <v>149</v>
      </c>
      <c r="C37" s="290">
        <v>3092566</v>
      </c>
      <c r="D37" s="180">
        <v>247100</v>
      </c>
      <c r="E37" s="347">
        <v>232470</v>
      </c>
      <c r="F37" s="347">
        <v>18642</v>
      </c>
      <c r="G37" s="374">
        <f t="shared" si="1"/>
        <v>3107196</v>
      </c>
    </row>
    <row r="38" spans="1:7" ht="15.95" customHeight="1" x14ac:dyDescent="0.15">
      <c r="A38" s="95"/>
      <c r="B38" s="357" t="s">
        <v>150</v>
      </c>
      <c r="C38" s="290">
        <v>282916</v>
      </c>
      <c r="D38" s="180">
        <v>34300</v>
      </c>
      <c r="E38" s="347">
        <v>36432</v>
      </c>
      <c r="F38" s="347">
        <v>3876</v>
      </c>
      <c r="G38" s="374">
        <f t="shared" si="1"/>
        <v>280784</v>
      </c>
    </row>
    <row r="39" spans="1:7" ht="15.95" customHeight="1" x14ac:dyDescent="0.15">
      <c r="A39" s="95"/>
      <c r="B39" s="357" t="s">
        <v>151</v>
      </c>
      <c r="C39" s="290">
        <v>366477</v>
      </c>
      <c r="D39" s="180">
        <v>0</v>
      </c>
      <c r="E39" s="347">
        <v>39431</v>
      </c>
      <c r="F39" s="347">
        <v>2853</v>
      </c>
      <c r="G39" s="374">
        <f t="shared" si="1"/>
        <v>327046</v>
      </c>
    </row>
    <row r="40" spans="1:7" ht="15.95" customHeight="1" x14ac:dyDescent="0.15">
      <c r="A40" s="95"/>
      <c r="B40" s="357" t="s">
        <v>345</v>
      </c>
      <c r="C40" s="290">
        <v>10300</v>
      </c>
      <c r="D40" s="180">
        <v>3800</v>
      </c>
      <c r="E40" s="199">
        <v>0</v>
      </c>
      <c r="F40" s="199">
        <v>27</v>
      </c>
      <c r="G40" s="374">
        <f t="shared" si="1"/>
        <v>14100</v>
      </c>
    </row>
    <row r="41" spans="1:7" ht="15.95" customHeight="1" x14ac:dyDescent="0.15">
      <c r="A41" s="95"/>
      <c r="B41" s="357" t="s">
        <v>152</v>
      </c>
      <c r="C41" s="290">
        <v>63856</v>
      </c>
      <c r="D41" s="180">
        <v>0</v>
      </c>
      <c r="E41" s="347">
        <v>12072</v>
      </c>
      <c r="F41" s="347">
        <v>974</v>
      </c>
      <c r="G41" s="374">
        <f t="shared" si="1"/>
        <v>51784</v>
      </c>
    </row>
    <row r="42" spans="1:7" ht="15.95" customHeight="1" x14ac:dyDescent="0.15">
      <c r="A42" s="95"/>
      <c r="B42" s="357" t="s">
        <v>153</v>
      </c>
      <c r="C42" s="290">
        <v>10835705</v>
      </c>
      <c r="D42" s="189">
        <v>517000</v>
      </c>
      <c r="E42" s="347">
        <v>875863</v>
      </c>
      <c r="F42" s="347">
        <v>93289</v>
      </c>
      <c r="G42" s="374">
        <f t="shared" si="1"/>
        <v>10476842</v>
      </c>
    </row>
    <row r="43" spans="1:7" ht="15.95" customHeight="1" x14ac:dyDescent="0.15">
      <c r="A43" s="95"/>
      <c r="B43" s="357" t="s">
        <v>154</v>
      </c>
      <c r="C43" s="290">
        <v>229710</v>
      </c>
      <c r="D43" s="180">
        <v>0</v>
      </c>
      <c r="E43" s="347">
        <v>44868</v>
      </c>
      <c r="F43" s="347">
        <v>2179</v>
      </c>
      <c r="G43" s="374">
        <f t="shared" si="1"/>
        <v>184842</v>
      </c>
    </row>
    <row r="44" spans="1:7" ht="15.95" customHeight="1" x14ac:dyDescent="0.15">
      <c r="A44" s="95"/>
      <c r="B44" s="357" t="s">
        <v>155</v>
      </c>
      <c r="C44" s="290">
        <v>3582893</v>
      </c>
      <c r="D44" s="189">
        <v>159600</v>
      </c>
      <c r="E44" s="347">
        <v>301105</v>
      </c>
      <c r="F44" s="347">
        <v>50554</v>
      </c>
      <c r="G44" s="374">
        <f t="shared" si="1"/>
        <v>3441388</v>
      </c>
    </row>
    <row r="45" spans="1:7" ht="15.95" customHeight="1" x14ac:dyDescent="0.15">
      <c r="A45" s="95"/>
      <c r="B45" s="357" t="s">
        <v>156</v>
      </c>
      <c r="C45" s="290">
        <v>18732645</v>
      </c>
      <c r="D45" s="180">
        <v>835977</v>
      </c>
      <c r="E45" s="347">
        <v>1188534</v>
      </c>
      <c r="F45" s="347">
        <v>90964</v>
      </c>
      <c r="G45" s="374">
        <f t="shared" si="1"/>
        <v>18380088</v>
      </c>
    </row>
    <row r="46" spans="1:7" ht="15.95" customHeight="1" x14ac:dyDescent="0.15">
      <c r="A46" s="95"/>
      <c r="B46" s="357" t="s">
        <v>157</v>
      </c>
      <c r="C46" s="290">
        <v>0</v>
      </c>
      <c r="D46" s="180">
        <v>0</v>
      </c>
      <c r="E46" s="199">
        <v>0</v>
      </c>
      <c r="F46" s="199">
        <v>0</v>
      </c>
      <c r="G46" s="375">
        <f t="shared" si="1"/>
        <v>0</v>
      </c>
    </row>
    <row r="47" spans="1:7" ht="15.95" customHeight="1" x14ac:dyDescent="0.15">
      <c r="A47" s="95"/>
      <c r="B47" s="357" t="s">
        <v>139</v>
      </c>
      <c r="C47" s="290">
        <v>293899</v>
      </c>
      <c r="D47" s="180">
        <v>0</v>
      </c>
      <c r="E47" s="347">
        <v>67538</v>
      </c>
      <c r="F47" s="347">
        <v>1076</v>
      </c>
      <c r="G47" s="374">
        <f>+C47+D47-E47</f>
        <v>226361</v>
      </c>
    </row>
    <row r="48" spans="1:7" ht="15.95" customHeight="1" x14ac:dyDescent="0.15">
      <c r="A48" s="95"/>
      <c r="B48" s="357" t="s">
        <v>140</v>
      </c>
      <c r="C48" s="290">
        <v>0</v>
      </c>
      <c r="D48" s="180">
        <v>0</v>
      </c>
      <c r="E48" s="199">
        <v>0</v>
      </c>
      <c r="F48" s="199">
        <v>0</v>
      </c>
      <c r="G48" s="376">
        <f t="shared" si="1"/>
        <v>0</v>
      </c>
    </row>
    <row r="49" spans="1:7" ht="15.95" customHeight="1" x14ac:dyDescent="0.15">
      <c r="A49" s="95"/>
      <c r="B49" s="357" t="s">
        <v>158</v>
      </c>
      <c r="C49" s="289">
        <v>11252</v>
      </c>
      <c r="D49" s="180">
        <v>0</v>
      </c>
      <c r="E49" s="347">
        <v>2813</v>
      </c>
      <c r="F49" s="347">
        <v>293</v>
      </c>
      <c r="G49" s="374">
        <f t="shared" si="1"/>
        <v>8439</v>
      </c>
    </row>
    <row r="50" spans="1:7" ht="15.95" customHeight="1" x14ac:dyDescent="0.15">
      <c r="A50" s="515" t="s">
        <v>146</v>
      </c>
      <c r="B50" s="516"/>
      <c r="C50" s="289">
        <v>4637558</v>
      </c>
      <c r="D50" s="180">
        <f>SUM(D51:D51)</f>
        <v>254500</v>
      </c>
      <c r="E50" s="347">
        <f>SUM(E51:E51)</f>
        <v>329655</v>
      </c>
      <c r="F50" s="347">
        <f>SUM(F51:F51)</f>
        <v>64346</v>
      </c>
      <c r="G50" s="374">
        <f t="shared" si="1"/>
        <v>4562403</v>
      </c>
    </row>
    <row r="51" spans="1:7" ht="15.95" customHeight="1" thickBot="1" x14ac:dyDescent="0.2">
      <c r="A51" s="102"/>
      <c r="B51" s="361" t="s">
        <v>147</v>
      </c>
      <c r="C51" s="291">
        <v>4637558</v>
      </c>
      <c r="D51" s="215">
        <v>254500</v>
      </c>
      <c r="E51" s="224">
        <v>329655</v>
      </c>
      <c r="F51" s="224">
        <v>64346</v>
      </c>
      <c r="G51" s="377">
        <f t="shared" si="1"/>
        <v>4562403</v>
      </c>
    </row>
    <row r="52" spans="1:7" ht="15" customHeight="1" x14ac:dyDescent="0.15">
      <c r="A52" s="44" t="s">
        <v>346</v>
      </c>
      <c r="B52" s="326"/>
      <c r="C52" s="133"/>
      <c r="D52" s="134"/>
      <c r="E52" s="134"/>
      <c r="F52" s="134"/>
      <c r="G52" s="16" t="s">
        <v>27</v>
      </c>
    </row>
  </sheetData>
  <sheetProtection sheet="1" selectLockedCells="1" selectUnlockedCells="1"/>
  <mergeCells count="14">
    <mergeCell ref="A36:B36"/>
    <mergeCell ref="A50:B50"/>
    <mergeCell ref="A27:B27"/>
    <mergeCell ref="A33:B34"/>
    <mergeCell ref="C33:C34"/>
    <mergeCell ref="D33:D34"/>
    <mergeCell ref="E33:F33"/>
    <mergeCell ref="A35:B35"/>
    <mergeCell ref="A2:B3"/>
    <mergeCell ref="C2:C3"/>
    <mergeCell ref="D2:D3"/>
    <mergeCell ref="E2:F2"/>
    <mergeCell ref="A4:B4"/>
    <mergeCell ref="A5:B5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65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</sheetPr>
  <dimension ref="A1:U44"/>
  <sheetViews>
    <sheetView view="pageBreakPreview" zoomScaleNormal="90" zoomScaleSheetLayoutView="100" workbookViewId="0">
      <pane xSplit="6" topLeftCell="G1" activePane="topRight" state="frozen"/>
      <selection activeCell="J22" sqref="J22"/>
      <selection pane="topRight" activeCell="J22" sqref="J22"/>
    </sheetView>
  </sheetViews>
  <sheetFormatPr defaultRowHeight="20.100000000000001" customHeight="1" x14ac:dyDescent="0.15"/>
  <cols>
    <col min="1" max="1" width="9" style="15" hidden="1" customWidth="1"/>
    <col min="2" max="2" width="1.25" style="15" customWidth="1"/>
    <col min="3" max="3" width="3.75" style="15" customWidth="1"/>
    <col min="4" max="4" width="1.25" style="15" customWidth="1"/>
    <col min="5" max="5" width="14.625" style="15" customWidth="1"/>
    <col min="6" max="6" width="1.25" style="15" customWidth="1"/>
    <col min="7" max="7" width="13.125" style="15" customWidth="1"/>
    <col min="8" max="9" width="8.625" style="15" customWidth="1"/>
    <col min="10" max="10" width="13.125" style="15" customWidth="1"/>
    <col min="11" max="12" width="8.625" style="15" customWidth="1"/>
    <col min="13" max="13" width="13.125" style="15" hidden="1" customWidth="1"/>
    <col min="14" max="15" width="8.625" style="15" hidden="1" customWidth="1"/>
    <col min="16" max="16" width="13" style="15" hidden="1" customWidth="1"/>
    <col min="17" max="18" width="8.625" style="15" hidden="1" customWidth="1"/>
    <col min="19" max="19" width="13.125" style="15" hidden="1" customWidth="1"/>
    <col min="20" max="20" width="9.25" style="15" hidden="1" customWidth="1"/>
    <col min="21" max="21" width="9" style="15" hidden="1" customWidth="1"/>
    <col min="22" max="22" width="9" style="15" customWidth="1"/>
    <col min="23" max="16384" width="9" style="15"/>
  </cols>
  <sheetData>
    <row r="1" spans="1:21" ht="20.100000000000001" hidden="1" customHeight="1" x14ac:dyDescent="0.15">
      <c r="R1" s="12"/>
      <c r="S1" s="326"/>
      <c r="T1" s="326"/>
      <c r="U1" s="343"/>
    </row>
    <row r="2" spans="1:21" ht="20.100000000000001" customHeight="1" thickBot="1" x14ac:dyDescent="0.2">
      <c r="B2" s="15" t="s">
        <v>369</v>
      </c>
      <c r="R2" s="12"/>
      <c r="S2" s="326"/>
      <c r="T2" s="326"/>
      <c r="U2" s="343" t="s">
        <v>0</v>
      </c>
    </row>
    <row r="3" spans="1:21" ht="20.100000000000001" customHeight="1" x14ac:dyDescent="0.15">
      <c r="B3" s="508" t="s">
        <v>159</v>
      </c>
      <c r="C3" s="509"/>
      <c r="D3" s="509"/>
      <c r="E3" s="509"/>
      <c r="F3" s="509"/>
      <c r="G3" s="509" t="s">
        <v>419</v>
      </c>
      <c r="H3" s="509"/>
      <c r="I3" s="509"/>
      <c r="J3" s="509" t="s">
        <v>420</v>
      </c>
      <c r="K3" s="509"/>
      <c r="L3" s="509"/>
      <c r="M3" s="509" t="s">
        <v>421</v>
      </c>
      <c r="N3" s="509"/>
      <c r="O3" s="509"/>
      <c r="P3" s="509" t="s">
        <v>422</v>
      </c>
      <c r="Q3" s="509"/>
      <c r="R3" s="527"/>
      <c r="S3" s="509" t="s">
        <v>423</v>
      </c>
      <c r="T3" s="509"/>
      <c r="U3" s="513"/>
    </row>
    <row r="4" spans="1:21" ht="20.100000000000001" customHeight="1" x14ac:dyDescent="0.15">
      <c r="B4" s="510"/>
      <c r="C4" s="511"/>
      <c r="D4" s="511"/>
      <c r="E4" s="511"/>
      <c r="F4" s="511"/>
      <c r="G4" s="565" t="s">
        <v>31</v>
      </c>
      <c r="H4" s="344" t="s">
        <v>32</v>
      </c>
      <c r="I4" s="565" t="s">
        <v>33</v>
      </c>
      <c r="J4" s="511" t="s">
        <v>31</v>
      </c>
      <c r="K4" s="344" t="s">
        <v>32</v>
      </c>
      <c r="L4" s="511" t="s">
        <v>33</v>
      </c>
      <c r="M4" s="511" t="s">
        <v>31</v>
      </c>
      <c r="N4" s="344" t="s">
        <v>32</v>
      </c>
      <c r="O4" s="511" t="s">
        <v>33</v>
      </c>
      <c r="P4" s="511" t="s">
        <v>31</v>
      </c>
      <c r="Q4" s="344" t="s">
        <v>32</v>
      </c>
      <c r="R4" s="511" t="s">
        <v>33</v>
      </c>
      <c r="S4" s="511" t="s">
        <v>31</v>
      </c>
      <c r="T4" s="344" t="s">
        <v>32</v>
      </c>
      <c r="U4" s="635" t="s">
        <v>33</v>
      </c>
    </row>
    <row r="5" spans="1:21" ht="20.100000000000001" customHeight="1" x14ac:dyDescent="0.15">
      <c r="B5" s="510"/>
      <c r="C5" s="511"/>
      <c r="D5" s="511"/>
      <c r="E5" s="511"/>
      <c r="F5" s="511"/>
      <c r="G5" s="567"/>
      <c r="H5" s="350" t="s">
        <v>34</v>
      </c>
      <c r="I5" s="567"/>
      <c r="J5" s="511"/>
      <c r="K5" s="350" t="s">
        <v>34</v>
      </c>
      <c r="L5" s="511"/>
      <c r="M5" s="511"/>
      <c r="N5" s="350" t="s">
        <v>34</v>
      </c>
      <c r="O5" s="511"/>
      <c r="P5" s="511"/>
      <c r="Q5" s="350" t="s">
        <v>34</v>
      </c>
      <c r="R5" s="511"/>
      <c r="S5" s="511"/>
      <c r="T5" s="350" t="s">
        <v>34</v>
      </c>
      <c r="U5" s="635"/>
    </row>
    <row r="6" spans="1:21" ht="20.100000000000001" customHeight="1" x14ac:dyDescent="0.15">
      <c r="A6" s="15" t="s">
        <v>386</v>
      </c>
      <c r="B6" s="633"/>
      <c r="C6" s="634"/>
      <c r="D6" s="634"/>
      <c r="E6" s="634"/>
      <c r="F6" s="292"/>
      <c r="G6" s="293"/>
      <c r="H6" s="153"/>
      <c r="I6" s="153"/>
      <c r="J6" s="18"/>
      <c r="K6" s="153"/>
      <c r="L6" s="153"/>
      <c r="M6" s="18"/>
      <c r="N6" s="153"/>
      <c r="O6" s="153"/>
      <c r="P6" s="18"/>
      <c r="Q6" s="153"/>
      <c r="R6" s="153"/>
      <c r="S6" s="18"/>
      <c r="T6" s="153"/>
      <c r="U6" s="294"/>
    </row>
    <row r="7" spans="1:21" ht="20.100000000000001" customHeight="1" x14ac:dyDescent="0.15">
      <c r="A7" s="132">
        <f>SUM(A8,A10,A11,A12,A13,A14,A15,A16,A17,A18,A21,A22)</f>
        <v>44748396</v>
      </c>
      <c r="B7" s="515" t="s">
        <v>160</v>
      </c>
      <c r="C7" s="516"/>
      <c r="D7" s="516"/>
      <c r="E7" s="516"/>
      <c r="F7" s="516"/>
      <c r="G7" s="206">
        <f>SUM(G8,G10,G11,G12,G13,G14,G15,G16,G17,G18,G21,G22)</f>
        <v>46578010</v>
      </c>
      <c r="H7" s="335">
        <f>ROUND(G7/A7,5)*100</f>
        <v>104.08900000000001</v>
      </c>
      <c r="I7" s="335">
        <f>ROUND(G7/G7,5)*100</f>
        <v>100</v>
      </c>
      <c r="J7" s="206">
        <f>SUM(J8,J10,J11,J12,J13,J14,J15,J16,J17,J18,J21,J22)</f>
        <v>54156488</v>
      </c>
      <c r="K7" s="337">
        <f>ROUND(J7/G7,5)*100</f>
        <v>116.27099999999999</v>
      </c>
      <c r="L7" s="335">
        <f>ROUND(J7/J7,5)*100</f>
        <v>100</v>
      </c>
      <c r="M7" s="207">
        <f>SUM(M8,M10,M11,M12,M13,M14,M15,M16,M17,M18,M21,M22)</f>
        <v>53715934</v>
      </c>
      <c r="N7" s="335">
        <f t="shared" ref="N7" si="0">ROUND(M7/J7,5)*100</f>
        <v>99.186999999999998</v>
      </c>
      <c r="O7" s="335">
        <f>ROUND(M7/M7,5)*100</f>
        <v>100</v>
      </c>
      <c r="P7" s="207">
        <f>SUM(P8,P10,P11,P12,P13,P14,P15,P16,P17,P18,P21,P22)</f>
        <v>53324606</v>
      </c>
      <c r="Q7" s="335">
        <f>ROUND(P7/M7,5)*100</f>
        <v>99.271000000000001</v>
      </c>
      <c r="R7" s="335">
        <f>ROUND(P7/$P$7,5)*100</f>
        <v>100</v>
      </c>
      <c r="S7" s="207">
        <f>SUM(S8,S10,S11,S12,S13,S14,S15,S16,S17,S18,S21,S22)</f>
        <v>50841634</v>
      </c>
      <c r="T7" s="335">
        <f>ROUND(S7/P7,5)*100</f>
        <v>95.343999999999994</v>
      </c>
      <c r="U7" s="336">
        <f t="shared" ref="U7:U19" si="1">ROUND(S7/$S$7,5)*100</f>
        <v>100</v>
      </c>
    </row>
    <row r="8" spans="1:21" ht="20.100000000000001" customHeight="1" x14ac:dyDescent="0.15">
      <c r="A8" s="207">
        <v>5999656</v>
      </c>
      <c r="B8" s="69"/>
      <c r="C8" s="548" t="s">
        <v>319</v>
      </c>
      <c r="D8" s="548"/>
      <c r="E8" s="548"/>
      <c r="F8" s="11"/>
      <c r="G8" s="207">
        <v>5718347</v>
      </c>
      <c r="H8" s="335">
        <f t="shared" ref="H8:H20" si="2">ROUND(G8/A8,5)*100</f>
        <v>95.311000000000007</v>
      </c>
      <c r="I8" s="335">
        <f>ROUND(G8/G7,5)*100</f>
        <v>12.277000000000001</v>
      </c>
      <c r="J8" s="207">
        <v>5581220</v>
      </c>
      <c r="K8" s="337">
        <f>ROUND(J8/G8,5)*100</f>
        <v>97.602000000000004</v>
      </c>
      <c r="L8" s="337">
        <f>ROUND(J8/J7,5)*100</f>
        <v>10.305999999999999</v>
      </c>
      <c r="M8" s="207">
        <v>5729475</v>
      </c>
      <c r="N8" s="335">
        <f>ROUND(M8/J8,5)*100</f>
        <v>102.65599999999999</v>
      </c>
      <c r="O8" s="335">
        <f>ROUND(M8/M7,5)*100</f>
        <v>10.666</v>
      </c>
      <c r="P8" s="207">
        <v>5904944</v>
      </c>
      <c r="Q8" s="335">
        <f t="shared" ref="Q8:Q15" si="3">ROUND(P8/M8,5)*100</f>
        <v>103.06299999999999</v>
      </c>
      <c r="R8" s="335">
        <f>ROUND(P8/$P$7,5)*100</f>
        <v>11.074</v>
      </c>
      <c r="S8" s="207">
        <v>5998353</v>
      </c>
      <c r="T8" s="335">
        <f t="shared" ref="T8:T20" si="4">ROUND(S8/P8,5)*100</f>
        <v>101.58199999999999</v>
      </c>
      <c r="U8" s="336">
        <f t="shared" si="1"/>
        <v>11.798</v>
      </c>
    </row>
    <row r="9" spans="1:21" ht="20.100000000000001" customHeight="1" x14ac:dyDescent="0.15">
      <c r="A9" s="208">
        <v>3467216</v>
      </c>
      <c r="B9" s="69"/>
      <c r="C9" s="596" t="s">
        <v>161</v>
      </c>
      <c r="D9" s="596"/>
      <c r="E9" s="596"/>
      <c r="F9" s="11"/>
      <c r="G9" s="208">
        <v>3497524</v>
      </c>
      <c r="H9" s="335">
        <f t="shared" si="2"/>
        <v>100.874</v>
      </c>
      <c r="I9" s="195">
        <f>ROUND(G9/G7,5)*100</f>
        <v>7.5090000000000003</v>
      </c>
      <c r="J9" s="208">
        <v>3505354</v>
      </c>
      <c r="K9" s="337">
        <f t="shared" ref="K9" si="5">ROUND(J9/G9,5)*100</f>
        <v>100.224</v>
      </c>
      <c r="L9" s="195">
        <f>ROUND(J9/J7,5)*100</f>
        <v>6.4729999999999999</v>
      </c>
      <c r="M9" s="208">
        <v>3555253</v>
      </c>
      <c r="N9" s="335">
        <f t="shared" ref="N9:N20" si="6">ROUND(M9/J9,5)*100</f>
        <v>101.42400000000001</v>
      </c>
      <c r="O9" s="195">
        <f>ROUND(M9/M7,5)*100</f>
        <v>6.6189999999999998</v>
      </c>
      <c r="P9" s="208">
        <v>3630135</v>
      </c>
      <c r="Q9" s="335">
        <f t="shared" si="3"/>
        <v>102.10600000000001</v>
      </c>
      <c r="R9" s="312">
        <f t="shared" ref="R9:R20" si="7">ROUND(P9/$P$7,5)*100</f>
        <v>6.8079999999999998</v>
      </c>
      <c r="S9" s="208">
        <v>3688815</v>
      </c>
      <c r="T9" s="335">
        <f t="shared" si="4"/>
        <v>101.616</v>
      </c>
      <c r="U9" s="295">
        <f t="shared" si="1"/>
        <v>7.2560000000000002</v>
      </c>
    </row>
    <row r="10" spans="1:21" ht="20.100000000000001" customHeight="1" x14ac:dyDescent="0.15">
      <c r="A10" s="209">
        <v>5508918</v>
      </c>
      <c r="B10" s="69"/>
      <c r="C10" s="548" t="s">
        <v>320</v>
      </c>
      <c r="D10" s="548"/>
      <c r="E10" s="548"/>
      <c r="F10" s="11"/>
      <c r="G10" s="209">
        <v>5866534</v>
      </c>
      <c r="H10" s="335">
        <f t="shared" si="2"/>
        <v>106.492</v>
      </c>
      <c r="I10" s="337">
        <f>ROUND(G10/G7,5)*100</f>
        <v>12.595000000000001</v>
      </c>
      <c r="J10" s="209">
        <v>5683980</v>
      </c>
      <c r="K10" s="337">
        <f>ROUND(J10/G10,5)*100</f>
        <v>96.887999999999991</v>
      </c>
      <c r="L10" s="337">
        <f>ROUND(J10/J7,5)*100</f>
        <v>10.495000000000001</v>
      </c>
      <c r="M10" s="209">
        <v>5804941</v>
      </c>
      <c r="N10" s="335">
        <f t="shared" si="6"/>
        <v>102.128</v>
      </c>
      <c r="O10" s="335">
        <f>ROUND(M10/M7,5)*100</f>
        <v>10.807</v>
      </c>
      <c r="P10" s="209">
        <v>5656356</v>
      </c>
      <c r="Q10" s="335">
        <f t="shared" si="3"/>
        <v>97.44</v>
      </c>
      <c r="R10" s="335">
        <f t="shared" si="7"/>
        <v>10.606999999999999</v>
      </c>
      <c r="S10" s="209">
        <v>5943904</v>
      </c>
      <c r="T10" s="335">
        <f t="shared" si="4"/>
        <v>105.084</v>
      </c>
      <c r="U10" s="336">
        <f t="shared" si="1"/>
        <v>11.691000000000001</v>
      </c>
    </row>
    <row r="11" spans="1:21" ht="20.100000000000001" customHeight="1" x14ac:dyDescent="0.15">
      <c r="A11" s="209">
        <v>278296</v>
      </c>
      <c r="B11" s="69"/>
      <c r="C11" s="548" t="s">
        <v>162</v>
      </c>
      <c r="D11" s="548"/>
      <c r="E11" s="548"/>
      <c r="F11" s="11"/>
      <c r="G11" s="209">
        <v>292030</v>
      </c>
      <c r="H11" s="335">
        <f t="shared" si="2"/>
        <v>104.935</v>
      </c>
      <c r="I11" s="337">
        <f>ROUND(G11/G7,5)*100</f>
        <v>0.627</v>
      </c>
      <c r="J11" s="209">
        <v>323590</v>
      </c>
      <c r="K11" s="337">
        <f t="shared" ref="K11:K20" si="8">ROUND(J11/G11,5)*100</f>
        <v>110.80700000000002</v>
      </c>
      <c r="L11" s="337">
        <f>ROUND(J11/J7,5)*100</f>
        <v>0.59799999999999998</v>
      </c>
      <c r="M11" s="209">
        <v>312385</v>
      </c>
      <c r="N11" s="335">
        <f t="shared" si="6"/>
        <v>96.536999999999992</v>
      </c>
      <c r="O11" s="335">
        <f>ROUND(M11/M7,5)*100</f>
        <v>0.58199999999999996</v>
      </c>
      <c r="P11" s="209">
        <v>443054</v>
      </c>
      <c r="Q11" s="335">
        <f t="shared" si="3"/>
        <v>141.82900000000001</v>
      </c>
      <c r="R11" s="335">
        <f t="shared" si="7"/>
        <v>0.83099999999999996</v>
      </c>
      <c r="S11" s="209">
        <v>550392</v>
      </c>
      <c r="T11" s="335">
        <f t="shared" si="4"/>
        <v>124.227</v>
      </c>
      <c r="U11" s="336">
        <f t="shared" si="1"/>
        <v>1.083</v>
      </c>
    </row>
    <row r="12" spans="1:21" ht="20.100000000000001" customHeight="1" x14ac:dyDescent="0.15">
      <c r="A12" s="209">
        <v>14039874</v>
      </c>
      <c r="B12" s="69"/>
      <c r="C12" s="548" t="s">
        <v>354</v>
      </c>
      <c r="D12" s="548"/>
      <c r="E12" s="548"/>
      <c r="F12" s="11"/>
      <c r="G12" s="209">
        <v>14468493</v>
      </c>
      <c r="H12" s="335">
        <f t="shared" si="2"/>
        <v>103.053</v>
      </c>
      <c r="I12" s="337">
        <f>ROUND(G12/G7,5)*100</f>
        <v>31.063000000000002</v>
      </c>
      <c r="J12" s="209">
        <v>15210231</v>
      </c>
      <c r="K12" s="337">
        <f t="shared" si="8"/>
        <v>105.127</v>
      </c>
      <c r="L12" s="337">
        <f>ROUND(J12/J7,5)*100</f>
        <v>28.085999999999999</v>
      </c>
      <c r="M12" s="209">
        <v>16371049</v>
      </c>
      <c r="N12" s="335">
        <f t="shared" si="6"/>
        <v>107.63199999999999</v>
      </c>
      <c r="O12" s="335">
        <f>ROUND(M12/M7,5)*100</f>
        <v>30.476999999999997</v>
      </c>
      <c r="P12" s="209">
        <v>17605256</v>
      </c>
      <c r="Q12" s="335">
        <f t="shared" si="3"/>
        <v>107.539</v>
      </c>
      <c r="R12" s="335">
        <f t="shared" si="7"/>
        <v>33.015000000000001</v>
      </c>
      <c r="S12" s="209">
        <v>18509629</v>
      </c>
      <c r="T12" s="335">
        <f t="shared" si="4"/>
        <v>105.13699999999999</v>
      </c>
      <c r="U12" s="336">
        <f t="shared" si="1"/>
        <v>36.405999999999999</v>
      </c>
    </row>
    <row r="13" spans="1:21" ht="20.100000000000001" customHeight="1" x14ac:dyDescent="0.15">
      <c r="A13" s="209">
        <v>1832630</v>
      </c>
      <c r="B13" s="69"/>
      <c r="C13" s="548" t="s">
        <v>355</v>
      </c>
      <c r="D13" s="548"/>
      <c r="E13" s="548"/>
      <c r="F13" s="11"/>
      <c r="G13" s="209">
        <v>1924441</v>
      </c>
      <c r="H13" s="335">
        <f t="shared" si="2"/>
        <v>105.01</v>
      </c>
      <c r="I13" s="337">
        <f>ROUND(G13/G7,5)*100</f>
        <v>4.1320000000000006</v>
      </c>
      <c r="J13" s="209">
        <v>2060943</v>
      </c>
      <c r="K13" s="337">
        <f t="shared" si="8"/>
        <v>107.09299999999999</v>
      </c>
      <c r="L13" s="337">
        <f>ROUND(J13/J7,5)*100</f>
        <v>3.8059999999999996</v>
      </c>
      <c r="M13" s="209">
        <v>1790097</v>
      </c>
      <c r="N13" s="335">
        <f t="shared" si="6"/>
        <v>86.858000000000004</v>
      </c>
      <c r="O13" s="335">
        <f>ROUND(M13/M7,5)*100</f>
        <v>3.3329999999999997</v>
      </c>
      <c r="P13" s="209">
        <v>1939501</v>
      </c>
      <c r="Q13" s="335">
        <f t="shared" si="3"/>
        <v>108.346</v>
      </c>
      <c r="R13" s="335">
        <f t="shared" si="7"/>
        <v>3.637</v>
      </c>
      <c r="S13" s="209">
        <v>2229462</v>
      </c>
      <c r="T13" s="335">
        <f t="shared" si="4"/>
        <v>114.95</v>
      </c>
      <c r="U13" s="336">
        <f t="shared" si="1"/>
        <v>4.3849999999999998</v>
      </c>
    </row>
    <row r="14" spans="1:21" ht="20.100000000000001" customHeight="1" x14ac:dyDescent="0.15">
      <c r="A14" s="209">
        <v>3556213</v>
      </c>
      <c r="B14" s="69"/>
      <c r="C14" s="548" t="s">
        <v>356</v>
      </c>
      <c r="D14" s="548"/>
      <c r="E14" s="548"/>
      <c r="F14" s="11"/>
      <c r="G14" s="209">
        <v>3431133</v>
      </c>
      <c r="H14" s="335">
        <f t="shared" si="2"/>
        <v>96.48299999999999</v>
      </c>
      <c r="I14" s="337">
        <f>ROUND(G14/G7,5)*100</f>
        <v>7.3660000000000005</v>
      </c>
      <c r="J14" s="209">
        <v>3410941</v>
      </c>
      <c r="K14" s="337">
        <f t="shared" si="8"/>
        <v>99.412000000000006</v>
      </c>
      <c r="L14" s="337">
        <f>ROUND(J14/J7,5)*100</f>
        <v>6.2979999999999992</v>
      </c>
      <c r="M14" s="209">
        <v>3206976</v>
      </c>
      <c r="N14" s="335">
        <f t="shared" si="6"/>
        <v>94.02000000000001</v>
      </c>
      <c r="O14" s="363">
        <f>ROUND(M14/M7,5)*100</f>
        <v>5.9700000000000006</v>
      </c>
      <c r="P14" s="209">
        <v>3111144</v>
      </c>
      <c r="Q14" s="335">
        <f t="shared" si="3"/>
        <v>97.012</v>
      </c>
      <c r="R14" s="335">
        <f t="shared" si="7"/>
        <v>5.8340000000000005</v>
      </c>
      <c r="S14" s="209">
        <v>3065857</v>
      </c>
      <c r="T14" s="335">
        <f t="shared" si="4"/>
        <v>98.543999999999997</v>
      </c>
      <c r="U14" s="336">
        <f t="shared" si="1"/>
        <v>6.03</v>
      </c>
    </row>
    <row r="15" spans="1:21" ht="20.100000000000001" customHeight="1" x14ac:dyDescent="0.15">
      <c r="A15" s="209">
        <v>2385527</v>
      </c>
      <c r="B15" s="69"/>
      <c r="C15" s="548" t="s">
        <v>357</v>
      </c>
      <c r="D15" s="548"/>
      <c r="E15" s="548"/>
      <c r="F15" s="11"/>
      <c r="G15" s="209">
        <v>3538019</v>
      </c>
      <c r="H15" s="335">
        <f t="shared" si="2"/>
        <v>148.31200000000001</v>
      </c>
      <c r="I15" s="337">
        <f>ROUND(G15/G7,5)*100</f>
        <v>7.5960000000000001</v>
      </c>
      <c r="J15" s="209">
        <v>4884297</v>
      </c>
      <c r="K15" s="337">
        <f t="shared" si="8"/>
        <v>138.05199999999999</v>
      </c>
      <c r="L15" s="337">
        <f>ROUND(J15/J7,5)*100</f>
        <v>9.0190000000000001</v>
      </c>
      <c r="M15" s="209">
        <v>3885389</v>
      </c>
      <c r="N15" s="335">
        <f t="shared" si="6"/>
        <v>79.549000000000007</v>
      </c>
      <c r="O15" s="335">
        <f>ROUND(M15/M7,5)*100</f>
        <v>7.2330000000000005</v>
      </c>
      <c r="P15" s="209">
        <v>4210371</v>
      </c>
      <c r="Q15" s="335">
        <f t="shared" si="3"/>
        <v>108.36399999999999</v>
      </c>
      <c r="R15" s="335">
        <f t="shared" si="7"/>
        <v>7.8959999999999999</v>
      </c>
      <c r="S15" s="209">
        <v>2020181</v>
      </c>
      <c r="T15" s="335">
        <f t="shared" si="4"/>
        <v>47.981000000000002</v>
      </c>
      <c r="U15" s="336">
        <f t="shared" si="1"/>
        <v>3.9730000000000003</v>
      </c>
    </row>
    <row r="16" spans="1:21" ht="20.100000000000001" customHeight="1" x14ac:dyDescent="0.15">
      <c r="A16" s="209">
        <v>58650</v>
      </c>
      <c r="B16" s="69"/>
      <c r="C16" s="548" t="s">
        <v>163</v>
      </c>
      <c r="D16" s="548"/>
      <c r="E16" s="548"/>
      <c r="F16" s="11"/>
      <c r="G16" s="209">
        <v>67200</v>
      </c>
      <c r="H16" s="335">
        <f t="shared" si="2"/>
        <v>114.578</v>
      </c>
      <c r="I16" s="337">
        <f>ROUND(G16/G7,5)*100</f>
        <v>0.14400000000000002</v>
      </c>
      <c r="J16" s="209">
        <v>265685</v>
      </c>
      <c r="K16" s="337">
        <f t="shared" si="8"/>
        <v>395.36500000000001</v>
      </c>
      <c r="L16" s="337">
        <f>ROUND(J16/J7,5)*100</f>
        <v>0.49100000000000005</v>
      </c>
      <c r="M16" s="209">
        <v>148125</v>
      </c>
      <c r="N16" s="335">
        <f t="shared" si="6"/>
        <v>55.752000000000002</v>
      </c>
      <c r="O16" s="335">
        <f>ROUND(M16/M7,5)*100</f>
        <v>0.27599999999999997</v>
      </c>
      <c r="P16" s="209">
        <v>200236</v>
      </c>
      <c r="Q16" s="335">
        <f>ROUND(P16/M16,5)*100</f>
        <v>135.17999999999998</v>
      </c>
      <c r="R16" s="335">
        <f t="shared" si="7"/>
        <v>0.376</v>
      </c>
      <c r="S16" s="209">
        <v>11650</v>
      </c>
      <c r="T16" s="335">
        <f>ROUND(S16/P16,5)*100</f>
        <v>5.8180000000000005</v>
      </c>
      <c r="U16" s="336">
        <f t="shared" si="1"/>
        <v>2.3E-2</v>
      </c>
    </row>
    <row r="17" spans="1:21" ht="20.100000000000001" customHeight="1" x14ac:dyDescent="0.15">
      <c r="A17" s="209">
        <v>3910472</v>
      </c>
      <c r="B17" s="69"/>
      <c r="C17" s="548" t="s">
        <v>358</v>
      </c>
      <c r="D17" s="548"/>
      <c r="E17" s="548"/>
      <c r="F17" s="11"/>
      <c r="G17" s="209">
        <v>4436183</v>
      </c>
      <c r="H17" s="335">
        <f t="shared" si="2"/>
        <v>113.44399999999999</v>
      </c>
      <c r="I17" s="337">
        <f>ROUND(G17/G7,5)*100</f>
        <v>9.5240000000000009</v>
      </c>
      <c r="J17" s="209">
        <v>3960655</v>
      </c>
      <c r="K17" s="337">
        <f t="shared" si="8"/>
        <v>89.281000000000006</v>
      </c>
      <c r="L17" s="337">
        <f>ROUND(J17/J7,5)*100</f>
        <v>7.3129999999999997</v>
      </c>
      <c r="M17" s="209">
        <v>4122799</v>
      </c>
      <c r="N17" s="335">
        <f t="shared" si="6"/>
        <v>104.09399999999999</v>
      </c>
      <c r="O17" s="335">
        <f>ROUND(M17/M7,5)*100</f>
        <v>7.6749999999999998</v>
      </c>
      <c r="P17" s="209">
        <v>3770704</v>
      </c>
      <c r="Q17" s="335">
        <f t="shared" ref="Q17:Q20" si="9">ROUND(P17/M17,5)*100</f>
        <v>91.46</v>
      </c>
      <c r="R17" s="335">
        <f t="shared" si="7"/>
        <v>7.0709999999999997</v>
      </c>
      <c r="S17" s="209">
        <v>3785052</v>
      </c>
      <c r="T17" s="335">
        <f t="shared" si="4"/>
        <v>100.38100000000001</v>
      </c>
      <c r="U17" s="336">
        <f t="shared" si="1"/>
        <v>7.4450000000000003</v>
      </c>
    </row>
    <row r="18" spans="1:21" ht="20.100000000000001" customHeight="1" x14ac:dyDescent="0.15">
      <c r="A18" s="210">
        <v>7178160</v>
      </c>
      <c r="B18" s="69"/>
      <c r="C18" s="548" t="s">
        <v>164</v>
      </c>
      <c r="D18" s="548"/>
      <c r="E18" s="548"/>
      <c r="F18" s="11"/>
      <c r="G18" s="210">
        <v>6835630</v>
      </c>
      <c r="H18" s="335">
        <f t="shared" si="2"/>
        <v>95.228000000000009</v>
      </c>
      <c r="I18" s="337">
        <f>ROUND(G18/G7,5)*100</f>
        <v>14.676</v>
      </c>
      <c r="J18" s="210">
        <v>12774946</v>
      </c>
      <c r="K18" s="337">
        <f t="shared" si="8"/>
        <v>186.88800000000001</v>
      </c>
      <c r="L18" s="337">
        <f>ROUND(J18/J7,5)*100</f>
        <v>23.588999999999999</v>
      </c>
      <c r="M18" s="210">
        <v>12344698</v>
      </c>
      <c r="N18" s="335">
        <f t="shared" si="6"/>
        <v>96.631999999999991</v>
      </c>
      <c r="O18" s="363">
        <f>ROUND(M18/M7,5)*100</f>
        <v>22.980999999999998</v>
      </c>
      <c r="P18" s="210">
        <v>10483040</v>
      </c>
      <c r="Q18" s="335">
        <f t="shared" si="9"/>
        <v>84.918999999999997</v>
      </c>
      <c r="R18" s="335">
        <f t="shared" si="7"/>
        <v>19.658999999999999</v>
      </c>
      <c r="S18" s="210">
        <v>8727154</v>
      </c>
      <c r="T18" s="335">
        <f t="shared" si="4"/>
        <v>83.25</v>
      </c>
      <c r="U18" s="336">
        <f t="shared" si="1"/>
        <v>17.164999999999999</v>
      </c>
    </row>
    <row r="19" spans="1:21" ht="20.100000000000001" customHeight="1" x14ac:dyDescent="0.15">
      <c r="A19" s="208">
        <v>6115632</v>
      </c>
      <c r="B19" s="69"/>
      <c r="C19" s="596" t="s">
        <v>165</v>
      </c>
      <c r="D19" s="596"/>
      <c r="E19" s="596"/>
      <c r="F19" s="11"/>
      <c r="G19" s="208">
        <v>5181631</v>
      </c>
      <c r="H19" s="335">
        <f t="shared" si="2"/>
        <v>84.728000000000009</v>
      </c>
      <c r="I19" s="195">
        <f>ROUND(G19/G7,5)*100</f>
        <v>11.125</v>
      </c>
      <c r="J19" s="208">
        <v>11286423</v>
      </c>
      <c r="K19" s="337">
        <f t="shared" si="8"/>
        <v>217.816</v>
      </c>
      <c r="L19" s="195">
        <f>ROUND(J19/J7,5)*100</f>
        <v>20.84</v>
      </c>
      <c r="M19" s="208">
        <v>11125684</v>
      </c>
      <c r="N19" s="335">
        <f t="shared" si="6"/>
        <v>98.575999999999993</v>
      </c>
      <c r="O19" s="195">
        <f>ROUND(M19/M7,5)*100</f>
        <v>20.712</v>
      </c>
      <c r="P19" s="208">
        <v>9206036</v>
      </c>
      <c r="Q19" s="335">
        <f t="shared" si="9"/>
        <v>82.745999999999995</v>
      </c>
      <c r="R19" s="312">
        <f t="shared" si="7"/>
        <v>17.263999999999999</v>
      </c>
      <c r="S19" s="208">
        <v>7824136</v>
      </c>
      <c r="T19" s="335">
        <f t="shared" si="4"/>
        <v>84.989000000000004</v>
      </c>
      <c r="U19" s="295">
        <f t="shared" si="1"/>
        <v>15.388999999999999</v>
      </c>
    </row>
    <row r="20" spans="1:21" ht="20.100000000000001" customHeight="1" x14ac:dyDescent="0.15">
      <c r="A20" s="208">
        <v>1062528</v>
      </c>
      <c r="B20" s="69"/>
      <c r="C20" s="596" t="s">
        <v>166</v>
      </c>
      <c r="D20" s="596"/>
      <c r="E20" s="596"/>
      <c r="F20" s="11"/>
      <c r="G20" s="208">
        <v>1653999</v>
      </c>
      <c r="H20" s="335">
        <f t="shared" si="2"/>
        <v>155.666</v>
      </c>
      <c r="I20" s="195">
        <f>ROUND(G20/G7,5)*100</f>
        <v>3.5510000000000002</v>
      </c>
      <c r="J20" s="208">
        <v>1488523</v>
      </c>
      <c r="K20" s="337">
        <f t="shared" si="8"/>
        <v>89.995000000000005</v>
      </c>
      <c r="L20" s="195">
        <f>ROUND(J20/J7,5)*100</f>
        <v>2.7490000000000001</v>
      </c>
      <c r="M20" s="208">
        <v>1219014</v>
      </c>
      <c r="N20" s="335">
        <f t="shared" si="6"/>
        <v>81.894000000000005</v>
      </c>
      <c r="O20" s="195">
        <f>ROUND(M20/M7,5)*100</f>
        <v>2.2689999999999997</v>
      </c>
      <c r="P20" s="208">
        <v>1277004</v>
      </c>
      <c r="Q20" s="335">
        <f t="shared" si="9"/>
        <v>104.75699999999999</v>
      </c>
      <c r="R20" s="312">
        <f t="shared" si="7"/>
        <v>2.395</v>
      </c>
      <c r="S20" s="208">
        <v>903018</v>
      </c>
      <c r="T20" s="335">
        <f t="shared" si="4"/>
        <v>70.713999999999999</v>
      </c>
      <c r="U20" s="295">
        <f>ROUND(S20/$S$7,5)*100</f>
        <v>1.7760000000000002</v>
      </c>
    </row>
    <row r="21" spans="1:21" ht="20.100000000000001" customHeight="1" x14ac:dyDescent="0.15">
      <c r="A21" s="199">
        <v>0</v>
      </c>
      <c r="B21" s="69"/>
      <c r="C21" s="548" t="s">
        <v>167</v>
      </c>
      <c r="D21" s="548"/>
      <c r="E21" s="548"/>
      <c r="F21" s="11"/>
      <c r="G21" s="199">
        <v>0</v>
      </c>
      <c r="H21" s="311">
        <v>0</v>
      </c>
      <c r="I21" s="19">
        <v>0</v>
      </c>
      <c r="J21" s="199">
        <v>0</v>
      </c>
      <c r="K21" s="197">
        <v>0</v>
      </c>
      <c r="L21" s="197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296">
        <v>0</v>
      </c>
    </row>
    <row r="22" spans="1:21" ht="20.100000000000001" customHeight="1" x14ac:dyDescent="0.15">
      <c r="A22" s="199">
        <v>0</v>
      </c>
      <c r="B22" s="69"/>
      <c r="C22" s="548" t="s">
        <v>168</v>
      </c>
      <c r="D22" s="548"/>
      <c r="E22" s="548"/>
      <c r="F22" s="11"/>
      <c r="G22" s="199">
        <v>0</v>
      </c>
      <c r="H22" s="311">
        <v>0</v>
      </c>
      <c r="I22" s="19">
        <v>0</v>
      </c>
      <c r="J22" s="199">
        <v>0</v>
      </c>
      <c r="K22" s="197">
        <v>0</v>
      </c>
      <c r="L22" s="197">
        <v>0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296">
        <v>0</v>
      </c>
    </row>
    <row r="23" spans="1:21" ht="20.100000000000001" customHeight="1" thickBot="1" x14ac:dyDescent="0.2">
      <c r="A23" s="257"/>
      <c r="B23" s="135"/>
      <c r="C23" s="136"/>
      <c r="D23" s="136"/>
      <c r="E23" s="136"/>
      <c r="F23" s="137"/>
      <c r="G23" s="138"/>
      <c r="H23" s="138"/>
      <c r="I23" s="138"/>
      <c r="J23" s="154"/>
      <c r="K23" s="138"/>
      <c r="L23" s="138"/>
      <c r="M23" s="154"/>
      <c r="N23" s="155"/>
      <c r="O23" s="154"/>
      <c r="P23" s="154"/>
      <c r="Q23" s="155"/>
      <c r="R23" s="154"/>
      <c r="S23" s="154"/>
      <c r="T23" s="155"/>
      <c r="U23" s="245"/>
    </row>
    <row r="24" spans="1:21" ht="19.5" customHeight="1" x14ac:dyDescent="0.15">
      <c r="A24" s="326"/>
      <c r="M24" s="156"/>
      <c r="N24" s="156"/>
      <c r="O24" s="156"/>
      <c r="P24" s="156"/>
      <c r="Q24" s="156"/>
      <c r="R24" s="157"/>
      <c r="S24" s="156"/>
      <c r="T24" s="632" t="s">
        <v>27</v>
      </c>
      <c r="U24" s="632"/>
    </row>
    <row r="25" spans="1:21" ht="20.100000000000001" customHeight="1" x14ac:dyDescent="0.15">
      <c r="M25" s="156"/>
      <c r="N25" s="156"/>
      <c r="O25" s="156"/>
      <c r="P25" s="156"/>
      <c r="Q25" s="156"/>
      <c r="R25" s="156"/>
      <c r="S25" s="156"/>
      <c r="T25" s="156"/>
      <c r="U25" s="156"/>
    </row>
    <row r="26" spans="1:21" ht="20.100000000000001" customHeight="1" thickBot="1" x14ac:dyDescent="0.2">
      <c r="B26" s="15" t="s">
        <v>370</v>
      </c>
      <c r="M26" s="156"/>
      <c r="N26" s="156"/>
      <c r="O26" s="156"/>
      <c r="P26" s="156"/>
      <c r="Q26" s="156"/>
      <c r="R26" s="157"/>
      <c r="S26" s="632" t="s">
        <v>0</v>
      </c>
      <c r="T26" s="632"/>
      <c r="U26" s="632"/>
    </row>
    <row r="27" spans="1:21" ht="20.100000000000001" customHeight="1" x14ac:dyDescent="0.15">
      <c r="B27" s="508" t="s">
        <v>159</v>
      </c>
      <c r="C27" s="509"/>
      <c r="D27" s="509"/>
      <c r="E27" s="509"/>
      <c r="F27" s="509"/>
      <c r="G27" s="527" t="s">
        <v>343</v>
      </c>
      <c r="H27" s="528"/>
      <c r="I27" s="512"/>
      <c r="J27" s="553" t="s">
        <v>379</v>
      </c>
      <c r="K27" s="630"/>
      <c r="L27" s="631"/>
      <c r="M27" s="553" t="s">
        <v>377</v>
      </c>
      <c r="N27" s="630"/>
      <c r="O27" s="631"/>
      <c r="P27" s="549" t="s">
        <v>385</v>
      </c>
      <c r="Q27" s="549"/>
      <c r="R27" s="549"/>
      <c r="S27" s="631" t="s">
        <v>423</v>
      </c>
      <c r="T27" s="549"/>
      <c r="U27" s="550"/>
    </row>
    <row r="28" spans="1:21" ht="20.100000000000001" customHeight="1" x14ac:dyDescent="0.15">
      <c r="B28" s="510"/>
      <c r="C28" s="511"/>
      <c r="D28" s="511"/>
      <c r="E28" s="511"/>
      <c r="F28" s="511"/>
      <c r="G28" s="565" t="s">
        <v>31</v>
      </c>
      <c r="H28" s="344" t="s">
        <v>32</v>
      </c>
      <c r="I28" s="344" t="s">
        <v>169</v>
      </c>
      <c r="J28" s="587" t="s">
        <v>31</v>
      </c>
      <c r="K28" s="158" t="s">
        <v>32</v>
      </c>
      <c r="L28" s="158" t="s">
        <v>169</v>
      </c>
      <c r="M28" s="587" t="s">
        <v>31</v>
      </c>
      <c r="N28" s="158" t="s">
        <v>32</v>
      </c>
      <c r="O28" s="158" t="s">
        <v>169</v>
      </c>
      <c r="P28" s="587" t="s">
        <v>31</v>
      </c>
      <c r="Q28" s="158" t="s">
        <v>32</v>
      </c>
      <c r="R28" s="158" t="s">
        <v>169</v>
      </c>
      <c r="S28" s="636" t="s">
        <v>31</v>
      </c>
      <c r="T28" s="158" t="s">
        <v>32</v>
      </c>
      <c r="U28" s="297" t="s">
        <v>169</v>
      </c>
    </row>
    <row r="29" spans="1:21" ht="20.100000000000001" customHeight="1" x14ac:dyDescent="0.15">
      <c r="A29" s="15" t="s">
        <v>388</v>
      </c>
      <c r="B29" s="510"/>
      <c r="C29" s="511"/>
      <c r="D29" s="511"/>
      <c r="E29" s="511"/>
      <c r="F29" s="511"/>
      <c r="G29" s="567"/>
      <c r="H29" s="350" t="s">
        <v>34</v>
      </c>
      <c r="I29" s="350" t="s">
        <v>170</v>
      </c>
      <c r="J29" s="587"/>
      <c r="K29" s="159" t="s">
        <v>34</v>
      </c>
      <c r="L29" s="159" t="s">
        <v>170</v>
      </c>
      <c r="M29" s="587"/>
      <c r="N29" s="159" t="s">
        <v>34</v>
      </c>
      <c r="O29" s="159" t="s">
        <v>170</v>
      </c>
      <c r="P29" s="587"/>
      <c r="Q29" s="159" t="s">
        <v>34</v>
      </c>
      <c r="R29" s="159" t="s">
        <v>170</v>
      </c>
      <c r="S29" s="636"/>
      <c r="T29" s="159" t="s">
        <v>34</v>
      </c>
      <c r="U29" s="298" t="s">
        <v>170</v>
      </c>
    </row>
    <row r="30" spans="1:21" ht="20.100000000000001" customHeight="1" x14ac:dyDescent="0.15">
      <c r="A30" s="15">
        <v>20711759</v>
      </c>
      <c r="B30" s="625" t="s">
        <v>171</v>
      </c>
      <c r="C30" s="626"/>
      <c r="D30" s="626"/>
      <c r="E30" s="626"/>
      <c r="F30" s="626"/>
      <c r="G30" s="140">
        <v>21099941</v>
      </c>
      <c r="H30" s="139">
        <f>ROUND(G30/A30,5)*100</f>
        <v>101.874</v>
      </c>
      <c r="I30" s="139" t="s">
        <v>172</v>
      </c>
      <c r="J30" s="140">
        <v>20561565</v>
      </c>
      <c r="K30" s="139">
        <f>ROUND(J30/G30,5)*100</f>
        <v>97.448000000000008</v>
      </c>
      <c r="L30" s="160" t="s">
        <v>172</v>
      </c>
      <c r="M30" s="140">
        <v>20507471</v>
      </c>
      <c r="N30" s="139">
        <f>ROUND(M30/J30,5)*100</f>
        <v>99.736999999999995</v>
      </c>
      <c r="O30" s="160" t="s">
        <v>172</v>
      </c>
      <c r="P30" s="140">
        <v>20870568</v>
      </c>
      <c r="Q30" s="139">
        <f>ROUND(P30/M30,5)*100</f>
        <v>101.77099999999999</v>
      </c>
      <c r="R30" s="160" t="s">
        <v>172</v>
      </c>
      <c r="S30" s="140">
        <v>22410793</v>
      </c>
      <c r="T30" s="139">
        <f>ROUND(S30/P30,5)*100</f>
        <v>107.38000000000001</v>
      </c>
      <c r="U30" s="299" t="s">
        <v>172</v>
      </c>
    </row>
    <row r="31" spans="1:21" ht="20.100000000000001" customHeight="1" x14ac:dyDescent="0.15">
      <c r="B31" s="627"/>
      <c r="C31" s="570"/>
      <c r="D31" s="352"/>
      <c r="E31" s="326"/>
      <c r="F31" s="20"/>
      <c r="G31" s="142"/>
      <c r="H31" s="143"/>
      <c r="I31" s="143"/>
      <c r="J31" s="142"/>
      <c r="K31" s="143"/>
      <c r="L31" s="161"/>
      <c r="M31" s="142"/>
      <c r="N31" s="143"/>
      <c r="O31" s="161"/>
      <c r="P31" s="142"/>
      <c r="Q31" s="143"/>
      <c r="R31" s="161"/>
      <c r="S31" s="142"/>
      <c r="T31" s="143"/>
      <c r="U31" s="300"/>
    </row>
    <row r="32" spans="1:21" ht="20.100000000000001" customHeight="1" x14ac:dyDescent="0.15">
      <c r="A32" s="15">
        <v>19773987</v>
      </c>
      <c r="B32" s="628" t="s">
        <v>173</v>
      </c>
      <c r="C32" s="629"/>
      <c r="D32" s="144"/>
      <c r="E32" s="331" t="s">
        <v>84</v>
      </c>
      <c r="F32" s="17"/>
      <c r="G32" s="142">
        <v>19818331</v>
      </c>
      <c r="H32" s="141">
        <f>ROUND(G32/A32,5)*100</f>
        <v>100.224</v>
      </c>
      <c r="I32" s="203">
        <f>SUM(I33:I39)</f>
        <v>87</v>
      </c>
      <c r="J32" s="142">
        <f>SUM(J33:J39)</f>
        <v>20312040</v>
      </c>
      <c r="K32" s="141">
        <f>ROUND(J32/G32,5)*100</f>
        <v>102.491</v>
      </c>
      <c r="L32" s="203">
        <f>SUM(L33:L39)</f>
        <v>91.999999999999986</v>
      </c>
      <c r="M32" s="142">
        <f>SUM(M33:M39)</f>
        <v>20507471</v>
      </c>
      <c r="N32" s="141">
        <f>ROUND(M32/J32,5)*100</f>
        <v>100.96199999999999</v>
      </c>
      <c r="O32" s="162">
        <f>SUM(O33:O39)</f>
        <v>88.300000000000011</v>
      </c>
      <c r="P32" s="142">
        <f>SUM(P33:P39)</f>
        <v>20870568</v>
      </c>
      <c r="Q32" s="141">
        <f>ROUND(P32/M32,5)*100</f>
        <v>101.77099999999999</v>
      </c>
      <c r="R32" s="162">
        <f>SUM(R33:R39)</f>
        <v>83.699999999999989</v>
      </c>
      <c r="S32" s="142">
        <f>SUM(S33:S39)</f>
        <v>22410793</v>
      </c>
      <c r="T32" s="141">
        <f>ROUND(S32/P32,5)*100</f>
        <v>107.38000000000001</v>
      </c>
      <c r="U32" s="301">
        <f>SUM(U33:U39)</f>
        <v>97.300000000000011</v>
      </c>
    </row>
    <row r="33" spans="1:21" ht="20.100000000000001" customHeight="1" x14ac:dyDescent="0.15">
      <c r="A33" s="15">
        <v>5227724</v>
      </c>
      <c r="B33" s="628"/>
      <c r="C33" s="629"/>
      <c r="D33" s="144"/>
      <c r="E33" s="331" t="s">
        <v>174</v>
      </c>
      <c r="F33" s="17"/>
      <c r="G33" s="142">
        <v>5173654</v>
      </c>
      <c r="H33" s="141">
        <f t="shared" ref="H33:H39" si="10">ROUND(G33/A33,5)*100</f>
        <v>98.965999999999994</v>
      </c>
      <c r="I33" s="162">
        <v>22.7</v>
      </c>
      <c r="J33" s="142">
        <v>5301066</v>
      </c>
      <c r="K33" s="141">
        <f t="shared" ref="K33:K39" si="11">ROUND(J33/G33,5)*100</f>
        <v>102.46299999999999</v>
      </c>
      <c r="L33" s="162">
        <v>24</v>
      </c>
      <c r="M33" s="142">
        <v>5415282</v>
      </c>
      <c r="N33" s="141">
        <f t="shared" ref="N33:N39" si="12">ROUND(M33/J33,5)*100</f>
        <v>102.155</v>
      </c>
      <c r="O33" s="162">
        <v>23.3</v>
      </c>
      <c r="P33" s="142">
        <v>5537873</v>
      </c>
      <c r="Q33" s="141">
        <f t="shared" ref="Q33:Q39" si="13">ROUND(P33/M33,5)*100</f>
        <v>102.264</v>
      </c>
      <c r="R33" s="162">
        <v>22.2</v>
      </c>
      <c r="S33" s="142">
        <v>5602603</v>
      </c>
      <c r="T33" s="141">
        <f t="shared" ref="T33:T39" si="14">ROUND(S33/P33,5)*100</f>
        <v>101.169</v>
      </c>
      <c r="U33" s="301">
        <v>24.3</v>
      </c>
    </row>
    <row r="34" spans="1:21" ht="20.100000000000001" customHeight="1" x14ac:dyDescent="0.15">
      <c r="A34" s="15">
        <v>3863463</v>
      </c>
      <c r="B34" s="628"/>
      <c r="C34" s="629"/>
      <c r="D34" s="144"/>
      <c r="E34" s="331" t="s">
        <v>175</v>
      </c>
      <c r="F34" s="17"/>
      <c r="G34" s="142">
        <v>3930291</v>
      </c>
      <c r="H34" s="141">
        <f t="shared" si="10"/>
        <v>101.73</v>
      </c>
      <c r="I34" s="337">
        <v>17.3</v>
      </c>
      <c r="J34" s="142">
        <v>4279127</v>
      </c>
      <c r="K34" s="141">
        <f t="shared" si="11"/>
        <v>108.87599999999999</v>
      </c>
      <c r="L34" s="337">
        <v>19.399999999999999</v>
      </c>
      <c r="M34" s="142">
        <v>4411016</v>
      </c>
      <c r="N34" s="141">
        <f t="shared" si="12"/>
        <v>103.08200000000001</v>
      </c>
      <c r="O34" s="337">
        <v>19</v>
      </c>
      <c r="P34" s="142">
        <v>5065158</v>
      </c>
      <c r="Q34" s="141">
        <f t="shared" si="13"/>
        <v>114.83000000000001</v>
      </c>
      <c r="R34" s="337">
        <v>20.3</v>
      </c>
      <c r="S34" s="142">
        <v>5395325</v>
      </c>
      <c r="T34" s="141">
        <f t="shared" si="14"/>
        <v>106.518</v>
      </c>
      <c r="U34" s="379">
        <v>23.4</v>
      </c>
    </row>
    <row r="35" spans="1:21" ht="20.100000000000001" customHeight="1" x14ac:dyDescent="0.15">
      <c r="A35" s="15">
        <v>3502385</v>
      </c>
      <c r="B35" s="628"/>
      <c r="C35" s="629"/>
      <c r="D35" s="144"/>
      <c r="E35" s="331" t="s">
        <v>17</v>
      </c>
      <c r="F35" s="17"/>
      <c r="G35" s="142">
        <v>3381602</v>
      </c>
      <c r="H35" s="141">
        <f t="shared" si="10"/>
        <v>96.551000000000002</v>
      </c>
      <c r="I35" s="337">
        <v>14.8</v>
      </c>
      <c r="J35" s="142">
        <v>3363531</v>
      </c>
      <c r="K35" s="141">
        <f t="shared" si="11"/>
        <v>99.465999999999994</v>
      </c>
      <c r="L35" s="337">
        <v>15.2</v>
      </c>
      <c r="M35" s="142">
        <v>3160541</v>
      </c>
      <c r="N35" s="141">
        <f t="shared" si="12"/>
        <v>93.965000000000003</v>
      </c>
      <c r="O35" s="337">
        <v>13.6</v>
      </c>
      <c r="P35" s="142">
        <v>3059464</v>
      </c>
      <c r="Q35" s="141">
        <f t="shared" si="13"/>
        <v>96.801999999999992</v>
      </c>
      <c r="R35" s="337">
        <v>12.3</v>
      </c>
      <c r="S35" s="142">
        <v>3015028</v>
      </c>
      <c r="T35" s="141">
        <f t="shared" si="14"/>
        <v>98.548000000000002</v>
      </c>
      <c r="U35" s="379">
        <v>13.1</v>
      </c>
    </row>
    <row r="36" spans="1:21" ht="20.100000000000001" customHeight="1" x14ac:dyDescent="0.15">
      <c r="A36" s="15">
        <v>3619870</v>
      </c>
      <c r="B36" s="628"/>
      <c r="C36" s="629"/>
      <c r="D36" s="144"/>
      <c r="E36" s="331" t="s">
        <v>176</v>
      </c>
      <c r="F36" s="17"/>
      <c r="G36" s="142">
        <v>3692506</v>
      </c>
      <c r="H36" s="141">
        <f t="shared" si="10"/>
        <v>102.00700000000001</v>
      </c>
      <c r="I36" s="337">
        <v>16.2</v>
      </c>
      <c r="J36" s="142">
        <v>3678648</v>
      </c>
      <c r="K36" s="141">
        <f t="shared" si="11"/>
        <v>99.625</v>
      </c>
      <c r="L36" s="337">
        <v>16.7</v>
      </c>
      <c r="M36" s="142">
        <v>3842765</v>
      </c>
      <c r="N36" s="141">
        <f t="shared" si="12"/>
        <v>104.461</v>
      </c>
      <c r="O36" s="337">
        <v>16.600000000000001</v>
      </c>
      <c r="P36" s="142">
        <v>3685609</v>
      </c>
      <c r="Q36" s="141">
        <f t="shared" si="13"/>
        <v>95.91</v>
      </c>
      <c r="R36" s="337">
        <v>14.8</v>
      </c>
      <c r="S36" s="142">
        <v>4112422</v>
      </c>
      <c r="T36" s="141">
        <f t="shared" si="14"/>
        <v>111.581</v>
      </c>
      <c r="U36" s="379">
        <v>17.899999999999999</v>
      </c>
    </row>
    <row r="37" spans="1:21" ht="20.100000000000001" customHeight="1" x14ac:dyDescent="0.15">
      <c r="A37" s="15">
        <v>248218</v>
      </c>
      <c r="B37" s="628"/>
      <c r="C37" s="629"/>
      <c r="D37" s="144"/>
      <c r="E37" s="331" t="s">
        <v>177</v>
      </c>
      <c r="F37" s="17"/>
      <c r="G37" s="142">
        <v>270340</v>
      </c>
      <c r="H37" s="141">
        <f t="shared" si="10"/>
        <v>108.91200000000001</v>
      </c>
      <c r="I37" s="337">
        <v>1.2</v>
      </c>
      <c r="J37" s="142">
        <v>293112</v>
      </c>
      <c r="K37" s="141">
        <f t="shared" si="11"/>
        <v>108.423</v>
      </c>
      <c r="L37" s="337">
        <v>1.3</v>
      </c>
      <c r="M37" s="142">
        <v>279381</v>
      </c>
      <c r="N37" s="141">
        <f t="shared" si="12"/>
        <v>95.315000000000012</v>
      </c>
      <c r="O37" s="337">
        <v>1.2</v>
      </c>
      <c r="P37" s="142">
        <v>382526</v>
      </c>
      <c r="Q37" s="141">
        <f t="shared" si="13"/>
        <v>136.91899999999998</v>
      </c>
      <c r="R37" s="337">
        <v>1.5</v>
      </c>
      <c r="S37" s="142">
        <v>499182</v>
      </c>
      <c r="T37" s="141">
        <f t="shared" si="14"/>
        <v>130.49599999999998</v>
      </c>
      <c r="U37" s="379">
        <v>2.2000000000000002</v>
      </c>
    </row>
    <row r="38" spans="1:21" ht="20.100000000000001" customHeight="1" x14ac:dyDescent="0.15">
      <c r="A38" s="15">
        <v>883371</v>
      </c>
      <c r="B38" s="628"/>
      <c r="C38" s="629"/>
      <c r="D38" s="144"/>
      <c r="E38" s="331" t="s">
        <v>178</v>
      </c>
      <c r="F38" s="17"/>
      <c r="G38" s="142">
        <v>805355</v>
      </c>
      <c r="H38" s="141">
        <f t="shared" si="10"/>
        <v>91.168000000000006</v>
      </c>
      <c r="I38" s="337">
        <v>3.5</v>
      </c>
      <c r="J38" s="142">
        <v>1006205</v>
      </c>
      <c r="K38" s="141">
        <f t="shared" si="11"/>
        <v>124.93899999999999</v>
      </c>
      <c r="L38" s="337">
        <v>4.5999999999999996</v>
      </c>
      <c r="M38" s="142">
        <v>913311</v>
      </c>
      <c r="N38" s="141">
        <f t="shared" si="12"/>
        <v>90.768000000000001</v>
      </c>
      <c r="O38" s="337">
        <v>3.9</v>
      </c>
      <c r="P38" s="142">
        <v>813386</v>
      </c>
      <c r="Q38" s="141">
        <f t="shared" si="13"/>
        <v>89.058999999999997</v>
      </c>
      <c r="R38" s="337">
        <v>3.3</v>
      </c>
      <c r="S38" s="142">
        <v>1433602</v>
      </c>
      <c r="T38" s="141">
        <f t="shared" si="14"/>
        <v>176.251</v>
      </c>
      <c r="U38" s="379">
        <v>6.2</v>
      </c>
    </row>
    <row r="39" spans="1:21" ht="20.100000000000001" customHeight="1" x14ac:dyDescent="0.15">
      <c r="A39" s="15">
        <v>2428956</v>
      </c>
      <c r="B39" s="628"/>
      <c r="C39" s="629"/>
      <c r="D39" s="144"/>
      <c r="E39" s="331" t="s">
        <v>179</v>
      </c>
      <c r="F39" s="17"/>
      <c r="G39" s="142">
        <v>2564583</v>
      </c>
      <c r="H39" s="141">
        <f t="shared" si="10"/>
        <v>105.58399999999999</v>
      </c>
      <c r="I39" s="337">
        <v>11.3</v>
      </c>
      <c r="J39" s="142">
        <v>2390351</v>
      </c>
      <c r="K39" s="141">
        <f t="shared" si="11"/>
        <v>93.206000000000003</v>
      </c>
      <c r="L39" s="337">
        <v>10.8</v>
      </c>
      <c r="M39" s="142">
        <v>2485175</v>
      </c>
      <c r="N39" s="141">
        <f t="shared" si="12"/>
        <v>103.96700000000001</v>
      </c>
      <c r="O39" s="337">
        <v>10.7</v>
      </c>
      <c r="P39" s="142">
        <v>2326552</v>
      </c>
      <c r="Q39" s="141">
        <f t="shared" si="13"/>
        <v>93.61699999999999</v>
      </c>
      <c r="R39" s="337">
        <v>9.3000000000000007</v>
      </c>
      <c r="S39" s="142">
        <v>2352631</v>
      </c>
      <c r="T39" s="141">
        <f t="shared" si="14"/>
        <v>101.121</v>
      </c>
      <c r="U39" s="379">
        <v>10.199999999999999</v>
      </c>
    </row>
    <row r="40" spans="1:21" ht="20.100000000000001" customHeight="1" thickBot="1" x14ac:dyDescent="0.2">
      <c r="B40" s="114"/>
      <c r="C40" s="327"/>
      <c r="D40" s="145"/>
      <c r="E40" s="103"/>
      <c r="F40" s="146"/>
      <c r="G40" s="178"/>
      <c r="H40" s="147"/>
      <c r="I40" s="147"/>
      <c r="J40" s="178"/>
      <c r="K40" s="147"/>
      <c r="L40" s="147"/>
      <c r="M40" s="178"/>
      <c r="N40" s="147"/>
      <c r="O40" s="147"/>
      <c r="P40" s="178"/>
      <c r="Q40" s="147"/>
      <c r="R40" s="147"/>
      <c r="S40" s="178"/>
      <c r="T40" s="147"/>
      <c r="U40" s="163"/>
    </row>
    <row r="41" spans="1:21" ht="20.100000000000001" customHeight="1" x14ac:dyDescent="0.15">
      <c r="B41" s="552" t="s">
        <v>180</v>
      </c>
      <c r="C41" s="552"/>
      <c r="D41" s="552"/>
      <c r="E41" s="552"/>
      <c r="F41" s="552"/>
      <c r="G41" s="552"/>
      <c r="H41" s="552"/>
      <c r="I41" s="552"/>
      <c r="J41" s="552"/>
      <c r="K41" s="552"/>
      <c r="L41" s="552"/>
      <c r="M41" s="326"/>
      <c r="N41" s="326"/>
      <c r="O41" s="326"/>
      <c r="P41" s="326"/>
      <c r="Q41" s="326"/>
      <c r="R41" s="326"/>
      <c r="S41" s="326"/>
      <c r="T41" s="596" t="s">
        <v>27</v>
      </c>
      <c r="U41" s="596"/>
    </row>
    <row r="42" spans="1:21" ht="20.100000000000001" customHeight="1" x14ac:dyDescent="0.15">
      <c r="B42" s="326" t="s">
        <v>26</v>
      </c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</row>
    <row r="44" spans="1:21" ht="20.100000000000001" customHeight="1" x14ac:dyDescent="0.15">
      <c r="P44" s="211"/>
    </row>
  </sheetData>
  <sheetProtection sheet="1" selectLockedCells="1" selectUnlockedCells="1"/>
  <mergeCells count="51">
    <mergeCell ref="S3:U3"/>
    <mergeCell ref="S4:S5"/>
    <mergeCell ref="U4:U5"/>
    <mergeCell ref="S27:U27"/>
    <mergeCell ref="S28:S29"/>
    <mergeCell ref="S26:U26"/>
    <mergeCell ref="B6:E6"/>
    <mergeCell ref="B7:F7"/>
    <mergeCell ref="J4:J5"/>
    <mergeCell ref="L4:L5"/>
    <mergeCell ref="I4:I5"/>
    <mergeCell ref="G4:G5"/>
    <mergeCell ref="R4:R5"/>
    <mergeCell ref="B3:F5"/>
    <mergeCell ref="P3:R3"/>
    <mergeCell ref="M4:M5"/>
    <mergeCell ref="O4:O5"/>
    <mergeCell ref="G3:I3"/>
    <mergeCell ref="M3:O3"/>
    <mergeCell ref="J3:L3"/>
    <mergeCell ref="P4:P5"/>
    <mergeCell ref="C19:E19"/>
    <mergeCell ref="C20:E20"/>
    <mergeCell ref="C21:E21"/>
    <mergeCell ref="C22:E22"/>
    <mergeCell ref="T24:U24"/>
    <mergeCell ref="C8:E8"/>
    <mergeCell ref="C9:E9"/>
    <mergeCell ref="C16:E16"/>
    <mergeCell ref="C18:E18"/>
    <mergeCell ref="C10:E10"/>
    <mergeCell ref="C13:E13"/>
    <mergeCell ref="C17:E17"/>
    <mergeCell ref="C11:E11"/>
    <mergeCell ref="C14:E14"/>
    <mergeCell ref="C15:E15"/>
    <mergeCell ref="C12:E12"/>
    <mergeCell ref="T41:U41"/>
    <mergeCell ref="B30:F30"/>
    <mergeCell ref="B41:L41"/>
    <mergeCell ref="B31:C31"/>
    <mergeCell ref="B27:F29"/>
    <mergeCell ref="G27:I27"/>
    <mergeCell ref="B32:C39"/>
    <mergeCell ref="P27:R27"/>
    <mergeCell ref="G28:G29"/>
    <mergeCell ref="J28:J29"/>
    <mergeCell ref="M28:M29"/>
    <mergeCell ref="P28:P29"/>
    <mergeCell ref="J27:L27"/>
    <mergeCell ref="M27:O27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firstPageNumber="166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2FF2D-D55E-4587-BCFA-8165DCF13D11}">
  <sheetPr>
    <tabColor theme="4" tint="0.59999389629810485"/>
  </sheetPr>
  <dimension ref="A1:U44"/>
  <sheetViews>
    <sheetView view="pageBreakPreview" zoomScaleNormal="90" zoomScaleSheetLayoutView="100" workbookViewId="0">
      <pane xSplit="6" topLeftCell="G1" activePane="topRight" state="frozen"/>
      <selection activeCell="J22" sqref="J22"/>
      <selection pane="topRight" activeCell="J22" sqref="J22"/>
    </sheetView>
  </sheetViews>
  <sheetFormatPr defaultRowHeight="20.100000000000001" customHeight="1" x14ac:dyDescent="0.15"/>
  <cols>
    <col min="1" max="1" width="9" style="15" hidden="1" customWidth="1"/>
    <col min="2" max="2" width="1.25" style="15" hidden="1" customWidth="1"/>
    <col min="3" max="3" width="3.75" style="15" hidden="1" customWidth="1"/>
    <col min="4" max="4" width="1.25" style="15" hidden="1" customWidth="1"/>
    <col min="5" max="5" width="14.625" style="15" hidden="1" customWidth="1"/>
    <col min="6" max="6" width="1.25" style="15" hidden="1" customWidth="1"/>
    <col min="7" max="7" width="13.125" style="15" hidden="1" customWidth="1"/>
    <col min="8" max="9" width="8.625" style="15" hidden="1" customWidth="1"/>
    <col min="10" max="10" width="13.125" style="15" hidden="1" customWidth="1"/>
    <col min="11" max="12" width="8.625" style="15" hidden="1" customWidth="1"/>
    <col min="13" max="13" width="13.125" style="15" customWidth="1"/>
    <col min="14" max="15" width="8.625" style="15" customWidth="1"/>
    <col min="16" max="16" width="13" style="15" customWidth="1"/>
    <col min="17" max="18" width="8.625" style="15" customWidth="1"/>
    <col min="19" max="19" width="13.125" style="15" customWidth="1"/>
    <col min="20" max="20" width="9.25" style="15" customWidth="1"/>
    <col min="21" max="22" width="9" style="15" customWidth="1"/>
    <col min="23" max="16384" width="9" style="15"/>
  </cols>
  <sheetData>
    <row r="1" spans="1:21" ht="20.100000000000001" hidden="1" customHeight="1" x14ac:dyDescent="0.15">
      <c r="R1" s="12"/>
      <c r="S1" s="326"/>
      <c r="T1" s="326"/>
      <c r="U1" s="343"/>
    </row>
    <row r="2" spans="1:21" ht="20.100000000000001" customHeight="1" thickBot="1" x14ac:dyDescent="0.2">
      <c r="B2" s="15" t="s">
        <v>369</v>
      </c>
      <c r="R2" s="12"/>
      <c r="S2" s="326"/>
      <c r="T2" s="326"/>
      <c r="U2" s="343" t="s">
        <v>0</v>
      </c>
    </row>
    <row r="3" spans="1:21" ht="20.100000000000001" customHeight="1" x14ac:dyDescent="0.15">
      <c r="B3" s="508" t="s">
        <v>159</v>
      </c>
      <c r="C3" s="509"/>
      <c r="D3" s="509"/>
      <c r="E3" s="509"/>
      <c r="F3" s="509"/>
      <c r="G3" s="509" t="s">
        <v>419</v>
      </c>
      <c r="H3" s="509"/>
      <c r="I3" s="509"/>
      <c r="J3" s="509" t="s">
        <v>420</v>
      </c>
      <c r="K3" s="509"/>
      <c r="L3" s="509"/>
      <c r="M3" s="509" t="s">
        <v>421</v>
      </c>
      <c r="N3" s="509"/>
      <c r="O3" s="509"/>
      <c r="P3" s="509" t="s">
        <v>422</v>
      </c>
      <c r="Q3" s="509"/>
      <c r="R3" s="527"/>
      <c r="S3" s="509" t="s">
        <v>423</v>
      </c>
      <c r="T3" s="509"/>
      <c r="U3" s="513"/>
    </row>
    <row r="4" spans="1:21" ht="20.100000000000001" customHeight="1" x14ac:dyDescent="0.15">
      <c r="B4" s="510"/>
      <c r="C4" s="511"/>
      <c r="D4" s="511"/>
      <c r="E4" s="511"/>
      <c r="F4" s="511"/>
      <c r="G4" s="565" t="s">
        <v>31</v>
      </c>
      <c r="H4" s="344" t="s">
        <v>32</v>
      </c>
      <c r="I4" s="565" t="s">
        <v>33</v>
      </c>
      <c r="J4" s="511" t="s">
        <v>31</v>
      </c>
      <c r="K4" s="344" t="s">
        <v>32</v>
      </c>
      <c r="L4" s="511" t="s">
        <v>33</v>
      </c>
      <c r="M4" s="511" t="s">
        <v>31</v>
      </c>
      <c r="N4" s="344" t="s">
        <v>32</v>
      </c>
      <c r="O4" s="511" t="s">
        <v>33</v>
      </c>
      <c r="P4" s="511" t="s">
        <v>31</v>
      </c>
      <c r="Q4" s="344" t="s">
        <v>32</v>
      </c>
      <c r="R4" s="511" t="s">
        <v>33</v>
      </c>
      <c r="S4" s="511" t="s">
        <v>31</v>
      </c>
      <c r="T4" s="344" t="s">
        <v>32</v>
      </c>
      <c r="U4" s="635" t="s">
        <v>33</v>
      </c>
    </row>
    <row r="5" spans="1:21" ht="20.100000000000001" customHeight="1" x14ac:dyDescent="0.15">
      <c r="B5" s="510"/>
      <c r="C5" s="511"/>
      <c r="D5" s="511"/>
      <c r="E5" s="511"/>
      <c r="F5" s="511"/>
      <c r="G5" s="567"/>
      <c r="H5" s="350" t="s">
        <v>34</v>
      </c>
      <c r="I5" s="567"/>
      <c r="J5" s="511"/>
      <c r="K5" s="350" t="s">
        <v>34</v>
      </c>
      <c r="L5" s="511"/>
      <c r="M5" s="511"/>
      <c r="N5" s="350" t="s">
        <v>34</v>
      </c>
      <c r="O5" s="511"/>
      <c r="P5" s="511"/>
      <c r="Q5" s="350" t="s">
        <v>34</v>
      </c>
      <c r="R5" s="511"/>
      <c r="S5" s="511"/>
      <c r="T5" s="350" t="s">
        <v>34</v>
      </c>
      <c r="U5" s="635"/>
    </row>
    <row r="6" spans="1:21" ht="20.100000000000001" customHeight="1" x14ac:dyDescent="0.15">
      <c r="A6" s="15" t="s">
        <v>386</v>
      </c>
      <c r="B6" s="633"/>
      <c r="C6" s="634"/>
      <c r="D6" s="634"/>
      <c r="E6" s="634"/>
      <c r="F6" s="292"/>
      <c r="G6" s="293"/>
      <c r="H6" s="153"/>
      <c r="I6" s="153"/>
      <c r="J6" s="18"/>
      <c r="K6" s="153"/>
      <c r="L6" s="153"/>
      <c r="M6" s="18"/>
      <c r="N6" s="153"/>
      <c r="O6" s="153"/>
      <c r="P6" s="18"/>
      <c r="Q6" s="153"/>
      <c r="R6" s="153"/>
      <c r="S6" s="18"/>
      <c r="T6" s="153"/>
      <c r="U6" s="294"/>
    </row>
    <row r="7" spans="1:21" ht="20.100000000000001" customHeight="1" x14ac:dyDescent="0.15">
      <c r="A7" s="132">
        <f>SUM(A8,A10,A11,A12,A13,A14,A15,A16,A17,A18,A21,A22)</f>
        <v>44748396</v>
      </c>
      <c r="B7" s="515" t="s">
        <v>160</v>
      </c>
      <c r="C7" s="516"/>
      <c r="D7" s="516"/>
      <c r="E7" s="516"/>
      <c r="F7" s="516"/>
      <c r="G7" s="206">
        <f>SUM(G8,G10,G11,G12,G13,G14,G15,G16,G17,G18,G21,G22)</f>
        <v>46578010</v>
      </c>
      <c r="H7" s="335">
        <f>ROUND(G7/A7,5)*100</f>
        <v>104.08900000000001</v>
      </c>
      <c r="I7" s="335">
        <f>ROUND(G7/G7,5)*100</f>
        <v>100</v>
      </c>
      <c r="J7" s="206">
        <f>SUM(J8,J10,J11,J12,J13,J14,J15,J16,J17,J18,J21,J22)</f>
        <v>54156488</v>
      </c>
      <c r="K7" s="337">
        <f>ROUND(J7/G7,5)*100</f>
        <v>116.27099999999999</v>
      </c>
      <c r="L7" s="335">
        <f>ROUND(J7/J7,5)*100</f>
        <v>100</v>
      </c>
      <c r="M7" s="207">
        <f>SUM(M8,M10,M11,M12,M13,M14,M15,M16,M17,M18,M21,M22)</f>
        <v>53715934</v>
      </c>
      <c r="N7" s="335">
        <f t="shared" ref="N7" si="0">ROUND(M7/J7,5)*100</f>
        <v>99.186999999999998</v>
      </c>
      <c r="O7" s="335">
        <f>ROUND(M7/M7,5)*100</f>
        <v>100</v>
      </c>
      <c r="P7" s="207">
        <f>SUM(P8,P10,P11,P12,P13,P14,P15,P16,P17,P18,P21,P22)</f>
        <v>53324606</v>
      </c>
      <c r="Q7" s="335">
        <f>ROUND(P7/M7,5)*100</f>
        <v>99.271000000000001</v>
      </c>
      <c r="R7" s="335">
        <f>ROUND(P7/$P$7,5)*100</f>
        <v>100</v>
      </c>
      <c r="S7" s="207">
        <f>SUM(S8,S10,S11,S12,S13,S14,S15,S16,S17,S18,S21,S22)</f>
        <v>50841634</v>
      </c>
      <c r="T7" s="335">
        <f>ROUND(S7/P7,5)*100</f>
        <v>95.343999999999994</v>
      </c>
      <c r="U7" s="336">
        <f t="shared" ref="U7:U19" si="1">ROUND(S7/$S$7,5)*100</f>
        <v>100</v>
      </c>
    </row>
    <row r="8" spans="1:21" ht="20.100000000000001" customHeight="1" x14ac:dyDescent="0.15">
      <c r="A8" s="207">
        <v>5999656</v>
      </c>
      <c r="B8" s="69"/>
      <c r="C8" s="548" t="s">
        <v>319</v>
      </c>
      <c r="D8" s="548"/>
      <c r="E8" s="548"/>
      <c r="F8" s="11"/>
      <c r="G8" s="207">
        <v>5718347</v>
      </c>
      <c r="H8" s="335">
        <f t="shared" ref="H8:H20" si="2">ROUND(G8/A8,5)*100</f>
        <v>95.311000000000007</v>
      </c>
      <c r="I8" s="335">
        <f>ROUND(G8/G7,5)*100</f>
        <v>12.277000000000001</v>
      </c>
      <c r="J8" s="207">
        <v>5581220</v>
      </c>
      <c r="K8" s="337">
        <f>ROUND(J8/G8,5)*100</f>
        <v>97.602000000000004</v>
      </c>
      <c r="L8" s="337">
        <f>ROUND(J8/J7,5)*100</f>
        <v>10.305999999999999</v>
      </c>
      <c r="M8" s="207">
        <v>5729475</v>
      </c>
      <c r="N8" s="335">
        <f>ROUND(M8/J8,5)*100</f>
        <v>102.65599999999999</v>
      </c>
      <c r="O8" s="335">
        <f>ROUND(M8/M7,5)*100</f>
        <v>10.666</v>
      </c>
      <c r="P8" s="207">
        <v>5904944</v>
      </c>
      <c r="Q8" s="335">
        <f t="shared" ref="Q8:Q15" si="3">ROUND(P8/M8,5)*100</f>
        <v>103.06299999999999</v>
      </c>
      <c r="R8" s="335">
        <f>ROUND(P8/$P$7,5)*100</f>
        <v>11.074</v>
      </c>
      <c r="S8" s="207">
        <v>5998353</v>
      </c>
      <c r="T8" s="335">
        <f t="shared" ref="T8:T20" si="4">ROUND(S8/P8,5)*100</f>
        <v>101.58199999999999</v>
      </c>
      <c r="U8" s="336">
        <f t="shared" si="1"/>
        <v>11.798</v>
      </c>
    </row>
    <row r="9" spans="1:21" ht="20.100000000000001" customHeight="1" x14ac:dyDescent="0.15">
      <c r="A9" s="208">
        <v>3467216</v>
      </c>
      <c r="B9" s="69"/>
      <c r="C9" s="596" t="s">
        <v>161</v>
      </c>
      <c r="D9" s="596"/>
      <c r="E9" s="596"/>
      <c r="F9" s="11"/>
      <c r="G9" s="208">
        <v>3497524</v>
      </c>
      <c r="H9" s="335">
        <f t="shared" si="2"/>
        <v>100.874</v>
      </c>
      <c r="I9" s="195">
        <f>ROUND(G9/G7,5)*100</f>
        <v>7.5090000000000003</v>
      </c>
      <c r="J9" s="208">
        <v>3505354</v>
      </c>
      <c r="K9" s="337">
        <f t="shared" ref="K9" si="5">ROUND(J9/G9,5)*100</f>
        <v>100.224</v>
      </c>
      <c r="L9" s="195">
        <f>ROUND(J9/J7,5)*100</f>
        <v>6.4729999999999999</v>
      </c>
      <c r="M9" s="208">
        <v>3555253</v>
      </c>
      <c r="N9" s="335">
        <f t="shared" ref="N9:N20" si="6">ROUND(M9/J9,5)*100</f>
        <v>101.42400000000001</v>
      </c>
      <c r="O9" s="195">
        <f>ROUND(M9/M7,5)*100</f>
        <v>6.6189999999999998</v>
      </c>
      <c r="P9" s="208">
        <v>3630135</v>
      </c>
      <c r="Q9" s="335">
        <f t="shared" si="3"/>
        <v>102.10600000000001</v>
      </c>
      <c r="R9" s="312">
        <f t="shared" ref="R9:R20" si="7">ROUND(P9/$P$7,5)*100</f>
        <v>6.8079999999999998</v>
      </c>
      <c r="S9" s="208">
        <v>3688815</v>
      </c>
      <c r="T9" s="335">
        <f t="shared" si="4"/>
        <v>101.616</v>
      </c>
      <c r="U9" s="295">
        <f t="shared" si="1"/>
        <v>7.2560000000000002</v>
      </c>
    </row>
    <row r="10" spans="1:21" ht="20.100000000000001" customHeight="1" x14ac:dyDescent="0.15">
      <c r="A10" s="209">
        <v>5508918</v>
      </c>
      <c r="B10" s="69"/>
      <c r="C10" s="548" t="s">
        <v>320</v>
      </c>
      <c r="D10" s="548"/>
      <c r="E10" s="548"/>
      <c r="F10" s="11"/>
      <c r="G10" s="209">
        <v>5866534</v>
      </c>
      <c r="H10" s="335">
        <f t="shared" si="2"/>
        <v>106.492</v>
      </c>
      <c r="I10" s="337">
        <f>ROUND(G10/G7,5)*100</f>
        <v>12.595000000000001</v>
      </c>
      <c r="J10" s="209">
        <v>5683980</v>
      </c>
      <c r="K10" s="337">
        <f>ROUND(J10/G10,5)*100</f>
        <v>96.887999999999991</v>
      </c>
      <c r="L10" s="337">
        <f>ROUND(J10/J7,5)*100</f>
        <v>10.495000000000001</v>
      </c>
      <c r="M10" s="209">
        <v>5804941</v>
      </c>
      <c r="N10" s="335">
        <f t="shared" si="6"/>
        <v>102.128</v>
      </c>
      <c r="O10" s="335">
        <f>ROUND(M10/M7,5)*100</f>
        <v>10.807</v>
      </c>
      <c r="P10" s="209">
        <v>5656356</v>
      </c>
      <c r="Q10" s="335">
        <f t="shared" si="3"/>
        <v>97.44</v>
      </c>
      <c r="R10" s="335">
        <f t="shared" si="7"/>
        <v>10.606999999999999</v>
      </c>
      <c r="S10" s="209">
        <v>5943904</v>
      </c>
      <c r="T10" s="335">
        <f t="shared" si="4"/>
        <v>105.084</v>
      </c>
      <c r="U10" s="336">
        <f t="shared" si="1"/>
        <v>11.691000000000001</v>
      </c>
    </row>
    <row r="11" spans="1:21" ht="20.100000000000001" customHeight="1" x14ac:dyDescent="0.15">
      <c r="A11" s="209">
        <v>278296</v>
      </c>
      <c r="B11" s="69"/>
      <c r="C11" s="548" t="s">
        <v>162</v>
      </c>
      <c r="D11" s="548"/>
      <c r="E11" s="548"/>
      <c r="F11" s="11"/>
      <c r="G11" s="209">
        <v>292030</v>
      </c>
      <c r="H11" s="335">
        <f t="shared" si="2"/>
        <v>104.935</v>
      </c>
      <c r="I11" s="337">
        <f>ROUND(G11/G7,5)*100</f>
        <v>0.627</v>
      </c>
      <c r="J11" s="209">
        <v>323590</v>
      </c>
      <c r="K11" s="337">
        <f t="shared" ref="K11:K20" si="8">ROUND(J11/G11,5)*100</f>
        <v>110.80700000000002</v>
      </c>
      <c r="L11" s="337">
        <f>ROUND(J11/J7,5)*100</f>
        <v>0.59799999999999998</v>
      </c>
      <c r="M11" s="209">
        <v>312385</v>
      </c>
      <c r="N11" s="335">
        <f t="shared" si="6"/>
        <v>96.536999999999992</v>
      </c>
      <c r="O11" s="335">
        <f>ROUND(M11/M7,5)*100</f>
        <v>0.58199999999999996</v>
      </c>
      <c r="P11" s="209">
        <v>443054</v>
      </c>
      <c r="Q11" s="335">
        <f t="shared" si="3"/>
        <v>141.82900000000001</v>
      </c>
      <c r="R11" s="335">
        <f t="shared" si="7"/>
        <v>0.83099999999999996</v>
      </c>
      <c r="S11" s="209">
        <v>550392</v>
      </c>
      <c r="T11" s="335">
        <f t="shared" si="4"/>
        <v>124.227</v>
      </c>
      <c r="U11" s="336">
        <f t="shared" si="1"/>
        <v>1.083</v>
      </c>
    </row>
    <row r="12" spans="1:21" ht="20.100000000000001" customHeight="1" x14ac:dyDescent="0.15">
      <c r="A12" s="209">
        <v>14039874</v>
      </c>
      <c r="B12" s="69"/>
      <c r="C12" s="548" t="s">
        <v>354</v>
      </c>
      <c r="D12" s="548"/>
      <c r="E12" s="548"/>
      <c r="F12" s="11"/>
      <c r="G12" s="209">
        <v>14468493</v>
      </c>
      <c r="H12" s="335">
        <f t="shared" si="2"/>
        <v>103.053</v>
      </c>
      <c r="I12" s="337">
        <f>ROUND(G12/G7,5)*100</f>
        <v>31.063000000000002</v>
      </c>
      <c r="J12" s="209">
        <v>15210231</v>
      </c>
      <c r="K12" s="337">
        <f t="shared" si="8"/>
        <v>105.127</v>
      </c>
      <c r="L12" s="337">
        <f>ROUND(J12/J7,5)*100</f>
        <v>28.085999999999999</v>
      </c>
      <c r="M12" s="209">
        <v>16371049</v>
      </c>
      <c r="N12" s="335">
        <f t="shared" si="6"/>
        <v>107.63199999999999</v>
      </c>
      <c r="O12" s="335">
        <f>ROUND(M12/M7,5)*100</f>
        <v>30.476999999999997</v>
      </c>
      <c r="P12" s="209">
        <v>17605256</v>
      </c>
      <c r="Q12" s="335">
        <f t="shared" si="3"/>
        <v>107.539</v>
      </c>
      <c r="R12" s="335">
        <f t="shared" si="7"/>
        <v>33.015000000000001</v>
      </c>
      <c r="S12" s="209">
        <v>18509629</v>
      </c>
      <c r="T12" s="335">
        <f t="shared" si="4"/>
        <v>105.13699999999999</v>
      </c>
      <c r="U12" s="336">
        <f t="shared" si="1"/>
        <v>36.405999999999999</v>
      </c>
    </row>
    <row r="13" spans="1:21" ht="20.100000000000001" customHeight="1" x14ac:dyDescent="0.15">
      <c r="A13" s="209">
        <v>1832630</v>
      </c>
      <c r="B13" s="69"/>
      <c r="C13" s="548" t="s">
        <v>355</v>
      </c>
      <c r="D13" s="548"/>
      <c r="E13" s="548"/>
      <c r="F13" s="11"/>
      <c r="G13" s="209">
        <v>1924441</v>
      </c>
      <c r="H13" s="335">
        <f t="shared" si="2"/>
        <v>105.01</v>
      </c>
      <c r="I13" s="337">
        <f>ROUND(G13/G7,5)*100</f>
        <v>4.1320000000000006</v>
      </c>
      <c r="J13" s="209">
        <v>2060943</v>
      </c>
      <c r="K13" s="337">
        <f t="shared" si="8"/>
        <v>107.09299999999999</v>
      </c>
      <c r="L13" s="337">
        <f>ROUND(J13/J7,5)*100</f>
        <v>3.8059999999999996</v>
      </c>
      <c r="M13" s="209">
        <v>1790097</v>
      </c>
      <c r="N13" s="335">
        <f t="shared" si="6"/>
        <v>86.858000000000004</v>
      </c>
      <c r="O13" s="335">
        <f>ROUND(M13/M7,5)*100</f>
        <v>3.3329999999999997</v>
      </c>
      <c r="P13" s="209">
        <v>1939501</v>
      </c>
      <c r="Q13" s="335">
        <f t="shared" si="3"/>
        <v>108.346</v>
      </c>
      <c r="R13" s="335">
        <f t="shared" si="7"/>
        <v>3.637</v>
      </c>
      <c r="S13" s="209">
        <v>2229462</v>
      </c>
      <c r="T13" s="335">
        <f t="shared" si="4"/>
        <v>114.95</v>
      </c>
      <c r="U13" s="336">
        <f t="shared" si="1"/>
        <v>4.3849999999999998</v>
      </c>
    </row>
    <row r="14" spans="1:21" ht="20.100000000000001" customHeight="1" x14ac:dyDescent="0.15">
      <c r="A14" s="209">
        <v>3556213</v>
      </c>
      <c r="B14" s="69"/>
      <c r="C14" s="548" t="s">
        <v>356</v>
      </c>
      <c r="D14" s="548"/>
      <c r="E14" s="548"/>
      <c r="F14" s="11"/>
      <c r="G14" s="209">
        <v>3431133</v>
      </c>
      <c r="H14" s="335">
        <f t="shared" si="2"/>
        <v>96.48299999999999</v>
      </c>
      <c r="I14" s="337">
        <f>ROUND(G14/G7,5)*100</f>
        <v>7.3660000000000005</v>
      </c>
      <c r="J14" s="209">
        <v>3410941</v>
      </c>
      <c r="K14" s="337">
        <f t="shared" si="8"/>
        <v>99.412000000000006</v>
      </c>
      <c r="L14" s="337">
        <f>ROUND(J14/J7,5)*100</f>
        <v>6.2979999999999992</v>
      </c>
      <c r="M14" s="209">
        <v>3206976</v>
      </c>
      <c r="N14" s="335">
        <f t="shared" si="6"/>
        <v>94.02000000000001</v>
      </c>
      <c r="O14" s="363">
        <f>ROUND(M14/M7,5)*100</f>
        <v>5.9700000000000006</v>
      </c>
      <c r="P14" s="209">
        <v>3111144</v>
      </c>
      <c r="Q14" s="335">
        <f t="shared" si="3"/>
        <v>97.012</v>
      </c>
      <c r="R14" s="335">
        <f t="shared" si="7"/>
        <v>5.8340000000000005</v>
      </c>
      <c r="S14" s="209">
        <v>3065857</v>
      </c>
      <c r="T14" s="335">
        <f t="shared" si="4"/>
        <v>98.543999999999997</v>
      </c>
      <c r="U14" s="336">
        <f t="shared" si="1"/>
        <v>6.03</v>
      </c>
    </row>
    <row r="15" spans="1:21" ht="20.100000000000001" customHeight="1" x14ac:dyDescent="0.15">
      <c r="A15" s="209">
        <v>2385527</v>
      </c>
      <c r="B15" s="69"/>
      <c r="C15" s="548" t="s">
        <v>357</v>
      </c>
      <c r="D15" s="548"/>
      <c r="E15" s="548"/>
      <c r="F15" s="11"/>
      <c r="G15" s="209">
        <v>3538019</v>
      </c>
      <c r="H15" s="335">
        <f t="shared" si="2"/>
        <v>148.31200000000001</v>
      </c>
      <c r="I15" s="337">
        <f>ROUND(G15/G7,5)*100</f>
        <v>7.5960000000000001</v>
      </c>
      <c r="J15" s="209">
        <v>4884297</v>
      </c>
      <c r="K15" s="337">
        <f t="shared" si="8"/>
        <v>138.05199999999999</v>
      </c>
      <c r="L15" s="337">
        <f>ROUND(J15/J7,5)*100</f>
        <v>9.0190000000000001</v>
      </c>
      <c r="M15" s="209">
        <v>3885389</v>
      </c>
      <c r="N15" s="335">
        <f t="shared" si="6"/>
        <v>79.549000000000007</v>
      </c>
      <c r="O15" s="335">
        <f>ROUND(M15/M7,5)*100</f>
        <v>7.2330000000000005</v>
      </c>
      <c r="P15" s="209">
        <v>4210371</v>
      </c>
      <c r="Q15" s="335">
        <f t="shared" si="3"/>
        <v>108.36399999999999</v>
      </c>
      <c r="R15" s="335">
        <f t="shared" si="7"/>
        <v>7.8959999999999999</v>
      </c>
      <c r="S15" s="209">
        <v>2020181</v>
      </c>
      <c r="T15" s="335">
        <f t="shared" si="4"/>
        <v>47.981000000000002</v>
      </c>
      <c r="U15" s="336">
        <f t="shared" si="1"/>
        <v>3.9730000000000003</v>
      </c>
    </row>
    <row r="16" spans="1:21" ht="20.100000000000001" customHeight="1" x14ac:dyDescent="0.15">
      <c r="A16" s="209">
        <v>58650</v>
      </c>
      <c r="B16" s="69"/>
      <c r="C16" s="548" t="s">
        <v>163</v>
      </c>
      <c r="D16" s="548"/>
      <c r="E16" s="548"/>
      <c r="F16" s="11"/>
      <c r="G16" s="209">
        <v>67200</v>
      </c>
      <c r="H16" s="335">
        <f t="shared" si="2"/>
        <v>114.578</v>
      </c>
      <c r="I16" s="337">
        <f>ROUND(G16/G7,5)*100</f>
        <v>0.14400000000000002</v>
      </c>
      <c r="J16" s="209">
        <v>265685</v>
      </c>
      <c r="K16" s="337">
        <f t="shared" si="8"/>
        <v>395.36500000000001</v>
      </c>
      <c r="L16" s="337">
        <f>ROUND(J16/J7,5)*100</f>
        <v>0.49100000000000005</v>
      </c>
      <c r="M16" s="209">
        <v>148125</v>
      </c>
      <c r="N16" s="335">
        <f t="shared" si="6"/>
        <v>55.752000000000002</v>
      </c>
      <c r="O16" s="335">
        <f>ROUND(M16/M7,5)*100</f>
        <v>0.27599999999999997</v>
      </c>
      <c r="P16" s="209">
        <v>200236</v>
      </c>
      <c r="Q16" s="335">
        <f>ROUND(P16/M16,5)*100</f>
        <v>135.17999999999998</v>
      </c>
      <c r="R16" s="335">
        <f t="shared" si="7"/>
        <v>0.376</v>
      </c>
      <c r="S16" s="209">
        <v>11650</v>
      </c>
      <c r="T16" s="335">
        <f>ROUND(S16/P16,5)*100</f>
        <v>5.8180000000000005</v>
      </c>
      <c r="U16" s="336">
        <f t="shared" si="1"/>
        <v>2.3E-2</v>
      </c>
    </row>
    <row r="17" spans="1:21" ht="20.100000000000001" customHeight="1" x14ac:dyDescent="0.15">
      <c r="A17" s="209">
        <v>3910472</v>
      </c>
      <c r="B17" s="69"/>
      <c r="C17" s="548" t="s">
        <v>358</v>
      </c>
      <c r="D17" s="548"/>
      <c r="E17" s="548"/>
      <c r="F17" s="11"/>
      <c r="G17" s="209">
        <v>4436183</v>
      </c>
      <c r="H17" s="335">
        <f t="shared" si="2"/>
        <v>113.44399999999999</v>
      </c>
      <c r="I17" s="337">
        <f>ROUND(G17/G7,5)*100</f>
        <v>9.5240000000000009</v>
      </c>
      <c r="J17" s="209">
        <v>3960655</v>
      </c>
      <c r="K17" s="337">
        <f t="shared" si="8"/>
        <v>89.281000000000006</v>
      </c>
      <c r="L17" s="337">
        <f>ROUND(J17/J7,5)*100</f>
        <v>7.3129999999999997</v>
      </c>
      <c r="M17" s="209">
        <v>4122799</v>
      </c>
      <c r="N17" s="335">
        <f t="shared" si="6"/>
        <v>104.09399999999999</v>
      </c>
      <c r="O17" s="335">
        <f>ROUND(M17/M7,5)*100</f>
        <v>7.6749999999999998</v>
      </c>
      <c r="P17" s="209">
        <v>3770704</v>
      </c>
      <c r="Q17" s="335">
        <f t="shared" ref="Q17:Q20" si="9">ROUND(P17/M17,5)*100</f>
        <v>91.46</v>
      </c>
      <c r="R17" s="335">
        <f t="shared" si="7"/>
        <v>7.0709999999999997</v>
      </c>
      <c r="S17" s="209">
        <v>3785052</v>
      </c>
      <c r="T17" s="335">
        <f t="shared" si="4"/>
        <v>100.38100000000001</v>
      </c>
      <c r="U17" s="336">
        <f t="shared" si="1"/>
        <v>7.4450000000000003</v>
      </c>
    </row>
    <row r="18" spans="1:21" ht="20.100000000000001" customHeight="1" x14ac:dyDescent="0.15">
      <c r="A18" s="210">
        <v>7178160</v>
      </c>
      <c r="B18" s="69"/>
      <c r="C18" s="548" t="s">
        <v>164</v>
      </c>
      <c r="D18" s="548"/>
      <c r="E18" s="548"/>
      <c r="F18" s="11"/>
      <c r="G18" s="210">
        <v>6835630</v>
      </c>
      <c r="H18" s="335">
        <f t="shared" si="2"/>
        <v>95.228000000000009</v>
      </c>
      <c r="I18" s="337">
        <f>ROUND(G18/G7,5)*100</f>
        <v>14.676</v>
      </c>
      <c r="J18" s="210">
        <v>12774946</v>
      </c>
      <c r="K18" s="337">
        <f t="shared" si="8"/>
        <v>186.88800000000001</v>
      </c>
      <c r="L18" s="337">
        <f>ROUND(J18/J7,5)*100</f>
        <v>23.588999999999999</v>
      </c>
      <c r="M18" s="210">
        <v>12344698</v>
      </c>
      <c r="N18" s="335">
        <f t="shared" si="6"/>
        <v>96.631999999999991</v>
      </c>
      <c r="O18" s="363">
        <f>ROUND(M18/M7,5)*100</f>
        <v>22.980999999999998</v>
      </c>
      <c r="P18" s="210">
        <v>10483040</v>
      </c>
      <c r="Q18" s="335">
        <f t="shared" si="9"/>
        <v>84.918999999999997</v>
      </c>
      <c r="R18" s="335">
        <f t="shared" si="7"/>
        <v>19.658999999999999</v>
      </c>
      <c r="S18" s="210">
        <v>8727154</v>
      </c>
      <c r="T18" s="335">
        <f t="shared" si="4"/>
        <v>83.25</v>
      </c>
      <c r="U18" s="336">
        <f t="shared" si="1"/>
        <v>17.164999999999999</v>
      </c>
    </row>
    <row r="19" spans="1:21" ht="20.100000000000001" customHeight="1" x14ac:dyDescent="0.15">
      <c r="A19" s="208">
        <v>6115632</v>
      </c>
      <c r="B19" s="69"/>
      <c r="C19" s="596" t="s">
        <v>165</v>
      </c>
      <c r="D19" s="596"/>
      <c r="E19" s="596"/>
      <c r="F19" s="11"/>
      <c r="G19" s="208">
        <v>5181631</v>
      </c>
      <c r="H19" s="335">
        <f t="shared" si="2"/>
        <v>84.728000000000009</v>
      </c>
      <c r="I19" s="195">
        <f>ROUND(G19/G7,5)*100</f>
        <v>11.125</v>
      </c>
      <c r="J19" s="208">
        <v>11286423</v>
      </c>
      <c r="K19" s="337">
        <f t="shared" si="8"/>
        <v>217.816</v>
      </c>
      <c r="L19" s="195">
        <f>ROUND(J19/J7,5)*100</f>
        <v>20.84</v>
      </c>
      <c r="M19" s="208">
        <v>11125684</v>
      </c>
      <c r="N19" s="335">
        <f t="shared" si="6"/>
        <v>98.575999999999993</v>
      </c>
      <c r="O19" s="195">
        <f>ROUND(M19/M7,5)*100</f>
        <v>20.712</v>
      </c>
      <c r="P19" s="208">
        <v>9206036</v>
      </c>
      <c r="Q19" s="335">
        <f t="shared" si="9"/>
        <v>82.745999999999995</v>
      </c>
      <c r="R19" s="312">
        <f t="shared" si="7"/>
        <v>17.263999999999999</v>
      </c>
      <c r="S19" s="208">
        <v>7824136</v>
      </c>
      <c r="T19" s="335">
        <f t="shared" si="4"/>
        <v>84.989000000000004</v>
      </c>
      <c r="U19" s="295">
        <f t="shared" si="1"/>
        <v>15.388999999999999</v>
      </c>
    </row>
    <row r="20" spans="1:21" ht="20.100000000000001" customHeight="1" x14ac:dyDescent="0.15">
      <c r="A20" s="208">
        <v>1062528</v>
      </c>
      <c r="B20" s="69"/>
      <c r="C20" s="596" t="s">
        <v>166</v>
      </c>
      <c r="D20" s="596"/>
      <c r="E20" s="596"/>
      <c r="F20" s="11"/>
      <c r="G20" s="208">
        <v>1653999</v>
      </c>
      <c r="H20" s="335">
        <f t="shared" si="2"/>
        <v>155.666</v>
      </c>
      <c r="I20" s="195">
        <f>ROUND(G20/G7,5)*100</f>
        <v>3.5510000000000002</v>
      </c>
      <c r="J20" s="208">
        <v>1488523</v>
      </c>
      <c r="K20" s="337">
        <f t="shared" si="8"/>
        <v>89.995000000000005</v>
      </c>
      <c r="L20" s="195">
        <f>ROUND(J20/J7,5)*100</f>
        <v>2.7490000000000001</v>
      </c>
      <c r="M20" s="208">
        <v>1219014</v>
      </c>
      <c r="N20" s="335">
        <f t="shared" si="6"/>
        <v>81.894000000000005</v>
      </c>
      <c r="O20" s="195">
        <f>ROUND(M20/M7,5)*100</f>
        <v>2.2689999999999997</v>
      </c>
      <c r="P20" s="208">
        <v>1277004</v>
      </c>
      <c r="Q20" s="335">
        <f t="shared" si="9"/>
        <v>104.75699999999999</v>
      </c>
      <c r="R20" s="312">
        <f t="shared" si="7"/>
        <v>2.395</v>
      </c>
      <c r="S20" s="208">
        <v>903018</v>
      </c>
      <c r="T20" s="335">
        <f t="shared" si="4"/>
        <v>70.713999999999999</v>
      </c>
      <c r="U20" s="295">
        <f>ROUND(S20/$S$7,5)*100</f>
        <v>1.7760000000000002</v>
      </c>
    </row>
    <row r="21" spans="1:21" ht="20.100000000000001" customHeight="1" x14ac:dyDescent="0.15">
      <c r="A21" s="199">
        <v>0</v>
      </c>
      <c r="B21" s="69"/>
      <c r="C21" s="548" t="s">
        <v>167</v>
      </c>
      <c r="D21" s="548"/>
      <c r="E21" s="548"/>
      <c r="F21" s="11"/>
      <c r="G21" s="199">
        <v>0</v>
      </c>
      <c r="H21" s="311">
        <v>0</v>
      </c>
      <c r="I21" s="19">
        <v>0</v>
      </c>
      <c r="J21" s="199">
        <v>0</v>
      </c>
      <c r="K21" s="197">
        <v>0</v>
      </c>
      <c r="L21" s="197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296">
        <v>0</v>
      </c>
    </row>
    <row r="22" spans="1:21" ht="20.100000000000001" customHeight="1" x14ac:dyDescent="0.15">
      <c r="A22" s="199">
        <v>0</v>
      </c>
      <c r="B22" s="69"/>
      <c r="C22" s="548" t="s">
        <v>454</v>
      </c>
      <c r="D22" s="548"/>
      <c r="E22" s="548"/>
      <c r="F22" s="11"/>
      <c r="G22" s="199">
        <v>0</v>
      </c>
      <c r="H22" s="311">
        <v>0</v>
      </c>
      <c r="I22" s="19">
        <v>0</v>
      </c>
      <c r="J22" s="199">
        <v>0</v>
      </c>
      <c r="K22" s="197">
        <v>0</v>
      </c>
      <c r="L22" s="197">
        <v>0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296">
        <v>0</v>
      </c>
    </row>
    <row r="23" spans="1:21" ht="20.100000000000001" customHeight="1" thickBot="1" x14ac:dyDescent="0.2">
      <c r="A23" s="257"/>
      <c r="B23" s="135"/>
      <c r="C23" s="136"/>
      <c r="D23" s="136"/>
      <c r="E23" s="136"/>
      <c r="F23" s="137"/>
      <c r="G23" s="138"/>
      <c r="H23" s="138"/>
      <c r="I23" s="138"/>
      <c r="J23" s="154"/>
      <c r="K23" s="138"/>
      <c r="L23" s="138"/>
      <c r="M23" s="154"/>
      <c r="N23" s="155"/>
      <c r="O23" s="154"/>
      <c r="P23" s="154"/>
      <c r="Q23" s="155"/>
      <c r="R23" s="154"/>
      <c r="S23" s="154"/>
      <c r="T23" s="155"/>
      <c r="U23" s="245"/>
    </row>
    <row r="24" spans="1:21" ht="19.5" customHeight="1" x14ac:dyDescent="0.15">
      <c r="A24" s="326"/>
      <c r="M24" s="156"/>
      <c r="N24" s="156"/>
      <c r="O24" s="156"/>
      <c r="P24" s="156"/>
      <c r="Q24" s="156"/>
      <c r="R24" s="157"/>
      <c r="S24" s="156"/>
      <c r="T24" s="632" t="s">
        <v>27</v>
      </c>
      <c r="U24" s="632"/>
    </row>
    <row r="25" spans="1:21" ht="20.100000000000001" customHeight="1" x14ac:dyDescent="0.15">
      <c r="M25" s="156"/>
      <c r="N25" s="156"/>
      <c r="O25" s="156"/>
      <c r="P25" s="156"/>
      <c r="Q25" s="156"/>
      <c r="R25" s="156"/>
      <c r="S25" s="156"/>
      <c r="T25" s="156"/>
      <c r="U25" s="156"/>
    </row>
    <row r="26" spans="1:21" ht="20.100000000000001" customHeight="1" thickBot="1" x14ac:dyDescent="0.2">
      <c r="B26" s="15" t="s">
        <v>370</v>
      </c>
      <c r="M26" s="156"/>
      <c r="N26" s="156"/>
      <c r="O26" s="156"/>
      <c r="P26" s="156"/>
      <c r="Q26" s="156"/>
      <c r="R26" s="157"/>
      <c r="S26" s="632" t="s">
        <v>0</v>
      </c>
      <c r="T26" s="632"/>
      <c r="U26" s="632"/>
    </row>
    <row r="27" spans="1:21" ht="20.100000000000001" customHeight="1" x14ac:dyDescent="0.15">
      <c r="B27" s="508" t="s">
        <v>159</v>
      </c>
      <c r="C27" s="509"/>
      <c r="D27" s="509"/>
      <c r="E27" s="509"/>
      <c r="F27" s="509"/>
      <c r="G27" s="527" t="s">
        <v>343</v>
      </c>
      <c r="H27" s="528"/>
      <c r="I27" s="512"/>
      <c r="J27" s="553" t="s">
        <v>379</v>
      </c>
      <c r="K27" s="630"/>
      <c r="L27" s="631"/>
      <c r="M27" s="553" t="s">
        <v>377</v>
      </c>
      <c r="N27" s="630"/>
      <c r="O27" s="631"/>
      <c r="P27" s="549" t="s">
        <v>385</v>
      </c>
      <c r="Q27" s="549"/>
      <c r="R27" s="549"/>
      <c r="S27" s="631" t="s">
        <v>423</v>
      </c>
      <c r="T27" s="549"/>
      <c r="U27" s="550"/>
    </row>
    <row r="28" spans="1:21" ht="20.100000000000001" customHeight="1" x14ac:dyDescent="0.15">
      <c r="B28" s="510"/>
      <c r="C28" s="511"/>
      <c r="D28" s="511"/>
      <c r="E28" s="511"/>
      <c r="F28" s="511"/>
      <c r="G28" s="565" t="s">
        <v>31</v>
      </c>
      <c r="H28" s="344" t="s">
        <v>32</v>
      </c>
      <c r="I28" s="344" t="s">
        <v>169</v>
      </c>
      <c r="J28" s="587" t="s">
        <v>31</v>
      </c>
      <c r="K28" s="158" t="s">
        <v>32</v>
      </c>
      <c r="L28" s="158" t="s">
        <v>169</v>
      </c>
      <c r="M28" s="587" t="s">
        <v>31</v>
      </c>
      <c r="N28" s="158" t="s">
        <v>32</v>
      </c>
      <c r="O28" s="158" t="s">
        <v>169</v>
      </c>
      <c r="P28" s="587" t="s">
        <v>31</v>
      </c>
      <c r="Q28" s="158" t="s">
        <v>32</v>
      </c>
      <c r="R28" s="158" t="s">
        <v>169</v>
      </c>
      <c r="S28" s="636" t="s">
        <v>31</v>
      </c>
      <c r="T28" s="158" t="s">
        <v>32</v>
      </c>
      <c r="U28" s="297" t="s">
        <v>169</v>
      </c>
    </row>
    <row r="29" spans="1:21" ht="20.100000000000001" customHeight="1" x14ac:dyDescent="0.15">
      <c r="A29" s="15" t="s">
        <v>388</v>
      </c>
      <c r="B29" s="510"/>
      <c r="C29" s="511"/>
      <c r="D29" s="511"/>
      <c r="E29" s="511"/>
      <c r="F29" s="511"/>
      <c r="G29" s="567"/>
      <c r="H29" s="350" t="s">
        <v>34</v>
      </c>
      <c r="I29" s="350" t="s">
        <v>170</v>
      </c>
      <c r="J29" s="587"/>
      <c r="K29" s="159" t="s">
        <v>34</v>
      </c>
      <c r="L29" s="159" t="s">
        <v>170</v>
      </c>
      <c r="M29" s="587"/>
      <c r="N29" s="159" t="s">
        <v>34</v>
      </c>
      <c r="O29" s="159" t="s">
        <v>170</v>
      </c>
      <c r="P29" s="587"/>
      <c r="Q29" s="159" t="s">
        <v>34</v>
      </c>
      <c r="R29" s="159" t="s">
        <v>170</v>
      </c>
      <c r="S29" s="636"/>
      <c r="T29" s="159" t="s">
        <v>34</v>
      </c>
      <c r="U29" s="298" t="s">
        <v>170</v>
      </c>
    </row>
    <row r="30" spans="1:21" ht="20.100000000000001" customHeight="1" x14ac:dyDescent="0.15">
      <c r="A30" s="15">
        <v>20711759</v>
      </c>
      <c r="B30" s="625" t="s">
        <v>171</v>
      </c>
      <c r="C30" s="626"/>
      <c r="D30" s="626"/>
      <c r="E30" s="626"/>
      <c r="F30" s="626"/>
      <c r="G30" s="140">
        <v>21099941</v>
      </c>
      <c r="H30" s="139">
        <f>ROUND(G30/A30,5)*100</f>
        <v>101.874</v>
      </c>
      <c r="I30" s="139" t="s">
        <v>172</v>
      </c>
      <c r="J30" s="140">
        <v>20561565</v>
      </c>
      <c r="K30" s="139">
        <f>ROUND(J30/G30,5)*100</f>
        <v>97.448000000000008</v>
      </c>
      <c r="L30" s="160" t="s">
        <v>172</v>
      </c>
      <c r="M30" s="140">
        <v>20507471</v>
      </c>
      <c r="N30" s="139">
        <f>ROUND(M30/J30,5)*100</f>
        <v>99.736999999999995</v>
      </c>
      <c r="O30" s="160" t="s">
        <v>172</v>
      </c>
      <c r="P30" s="140">
        <v>20870568</v>
      </c>
      <c r="Q30" s="139">
        <f>ROUND(P30/M30,5)*100</f>
        <v>101.77099999999999</v>
      </c>
      <c r="R30" s="160" t="s">
        <v>172</v>
      </c>
      <c r="S30" s="140">
        <v>22410793</v>
      </c>
      <c r="T30" s="139">
        <f>ROUND(S30/P30,5)*100</f>
        <v>107.38000000000001</v>
      </c>
      <c r="U30" s="299" t="s">
        <v>172</v>
      </c>
    </row>
    <row r="31" spans="1:21" ht="20.100000000000001" customHeight="1" x14ac:dyDescent="0.15">
      <c r="B31" s="627"/>
      <c r="C31" s="570"/>
      <c r="D31" s="352"/>
      <c r="E31" s="326"/>
      <c r="F31" s="20"/>
      <c r="G31" s="142"/>
      <c r="H31" s="143"/>
      <c r="I31" s="143"/>
      <c r="J31" s="142"/>
      <c r="K31" s="143"/>
      <c r="L31" s="161"/>
      <c r="M31" s="142"/>
      <c r="N31" s="143"/>
      <c r="O31" s="161"/>
      <c r="P31" s="142"/>
      <c r="Q31" s="143"/>
      <c r="R31" s="161"/>
      <c r="S31" s="142"/>
      <c r="T31" s="143"/>
      <c r="U31" s="300"/>
    </row>
    <row r="32" spans="1:21" ht="20.100000000000001" customHeight="1" x14ac:dyDescent="0.15">
      <c r="A32" s="15">
        <v>19773987</v>
      </c>
      <c r="B32" s="628" t="s">
        <v>173</v>
      </c>
      <c r="C32" s="629"/>
      <c r="D32" s="144"/>
      <c r="E32" s="331" t="s">
        <v>84</v>
      </c>
      <c r="F32" s="17"/>
      <c r="G32" s="142">
        <v>19818331</v>
      </c>
      <c r="H32" s="141">
        <f>ROUND(G32/A32,5)*100</f>
        <v>100.224</v>
      </c>
      <c r="I32" s="203">
        <f>SUM(I33:I39)</f>
        <v>87</v>
      </c>
      <c r="J32" s="142">
        <f>SUM(J33:J39)</f>
        <v>20312040</v>
      </c>
      <c r="K32" s="141">
        <f>ROUND(J32/G32,5)*100</f>
        <v>102.491</v>
      </c>
      <c r="L32" s="203">
        <f>SUM(L33:L39)</f>
        <v>91.999999999999986</v>
      </c>
      <c r="M32" s="142">
        <f>SUM(M33:M39)</f>
        <v>20507471</v>
      </c>
      <c r="N32" s="141">
        <f>ROUND(M32/J32,5)*100</f>
        <v>100.96199999999999</v>
      </c>
      <c r="O32" s="162">
        <f>SUM(O33:O39)</f>
        <v>88.300000000000011</v>
      </c>
      <c r="P32" s="142">
        <f>SUM(P33:P39)</f>
        <v>20870568</v>
      </c>
      <c r="Q32" s="141">
        <f>ROUND(P32/M32,5)*100</f>
        <v>101.77099999999999</v>
      </c>
      <c r="R32" s="162">
        <f>SUM(R33:R39)</f>
        <v>83.699999999999989</v>
      </c>
      <c r="S32" s="142">
        <f>SUM(S33:S39)</f>
        <v>22410793</v>
      </c>
      <c r="T32" s="141">
        <f>ROUND(S32/P32,5)*100</f>
        <v>107.38000000000001</v>
      </c>
      <c r="U32" s="301">
        <f>SUM(U33:U39)</f>
        <v>97.300000000000011</v>
      </c>
    </row>
    <row r="33" spans="1:21" ht="20.100000000000001" customHeight="1" x14ac:dyDescent="0.15">
      <c r="A33" s="15">
        <v>5227724</v>
      </c>
      <c r="B33" s="628"/>
      <c r="C33" s="629"/>
      <c r="D33" s="144"/>
      <c r="E33" s="331" t="s">
        <v>174</v>
      </c>
      <c r="F33" s="17"/>
      <c r="G33" s="142">
        <v>5173654</v>
      </c>
      <c r="H33" s="141">
        <f t="shared" ref="H33:H39" si="10">ROUND(G33/A33,5)*100</f>
        <v>98.965999999999994</v>
      </c>
      <c r="I33" s="162">
        <v>22.7</v>
      </c>
      <c r="J33" s="142">
        <v>5301066</v>
      </c>
      <c r="K33" s="141">
        <f t="shared" ref="K33:K39" si="11">ROUND(J33/G33,5)*100</f>
        <v>102.46299999999999</v>
      </c>
      <c r="L33" s="162">
        <v>24</v>
      </c>
      <c r="M33" s="142">
        <v>5415282</v>
      </c>
      <c r="N33" s="141">
        <f t="shared" ref="N33:N39" si="12">ROUND(M33/J33,5)*100</f>
        <v>102.155</v>
      </c>
      <c r="O33" s="162">
        <v>23.3</v>
      </c>
      <c r="P33" s="142">
        <v>5537873</v>
      </c>
      <c r="Q33" s="141">
        <f t="shared" ref="Q33:Q39" si="13">ROUND(P33/M33,5)*100</f>
        <v>102.264</v>
      </c>
      <c r="R33" s="162">
        <v>22.2</v>
      </c>
      <c r="S33" s="142">
        <v>5602603</v>
      </c>
      <c r="T33" s="141">
        <f t="shared" ref="T33:T39" si="14">ROUND(S33/P33,5)*100</f>
        <v>101.169</v>
      </c>
      <c r="U33" s="301">
        <v>24.3</v>
      </c>
    </row>
    <row r="34" spans="1:21" ht="20.100000000000001" customHeight="1" x14ac:dyDescent="0.15">
      <c r="A34" s="15">
        <v>3863463</v>
      </c>
      <c r="B34" s="628"/>
      <c r="C34" s="629"/>
      <c r="D34" s="144"/>
      <c r="E34" s="331" t="s">
        <v>175</v>
      </c>
      <c r="F34" s="17"/>
      <c r="G34" s="142">
        <v>3930291</v>
      </c>
      <c r="H34" s="141">
        <f t="shared" si="10"/>
        <v>101.73</v>
      </c>
      <c r="I34" s="337">
        <v>17.3</v>
      </c>
      <c r="J34" s="142">
        <v>4279127</v>
      </c>
      <c r="K34" s="141">
        <f t="shared" si="11"/>
        <v>108.87599999999999</v>
      </c>
      <c r="L34" s="337">
        <v>19.399999999999999</v>
      </c>
      <c r="M34" s="142">
        <v>4411016</v>
      </c>
      <c r="N34" s="141">
        <f t="shared" si="12"/>
        <v>103.08200000000001</v>
      </c>
      <c r="O34" s="337">
        <v>19</v>
      </c>
      <c r="P34" s="142">
        <v>5065158</v>
      </c>
      <c r="Q34" s="141">
        <f t="shared" si="13"/>
        <v>114.83000000000001</v>
      </c>
      <c r="R34" s="337">
        <v>20.3</v>
      </c>
      <c r="S34" s="142">
        <v>5395325</v>
      </c>
      <c r="T34" s="141">
        <f t="shared" si="14"/>
        <v>106.518</v>
      </c>
      <c r="U34" s="379">
        <v>23.4</v>
      </c>
    </row>
    <row r="35" spans="1:21" ht="20.100000000000001" customHeight="1" x14ac:dyDescent="0.15">
      <c r="A35" s="15">
        <v>3502385</v>
      </c>
      <c r="B35" s="628"/>
      <c r="C35" s="629"/>
      <c r="D35" s="144"/>
      <c r="E35" s="331" t="s">
        <v>17</v>
      </c>
      <c r="F35" s="17"/>
      <c r="G35" s="142">
        <v>3381602</v>
      </c>
      <c r="H35" s="141">
        <f t="shared" si="10"/>
        <v>96.551000000000002</v>
      </c>
      <c r="I35" s="337">
        <v>14.8</v>
      </c>
      <c r="J35" s="142">
        <v>3363531</v>
      </c>
      <c r="K35" s="141">
        <f t="shared" si="11"/>
        <v>99.465999999999994</v>
      </c>
      <c r="L35" s="337">
        <v>15.2</v>
      </c>
      <c r="M35" s="142">
        <v>3160541</v>
      </c>
      <c r="N35" s="141">
        <f t="shared" si="12"/>
        <v>93.965000000000003</v>
      </c>
      <c r="O35" s="337">
        <v>13.6</v>
      </c>
      <c r="P35" s="142">
        <v>3059464</v>
      </c>
      <c r="Q35" s="141">
        <f t="shared" si="13"/>
        <v>96.801999999999992</v>
      </c>
      <c r="R35" s="337">
        <v>12.3</v>
      </c>
      <c r="S35" s="142">
        <v>3015028</v>
      </c>
      <c r="T35" s="141">
        <f t="shared" si="14"/>
        <v>98.548000000000002</v>
      </c>
      <c r="U35" s="379">
        <v>13.1</v>
      </c>
    </row>
    <row r="36" spans="1:21" ht="20.100000000000001" customHeight="1" x14ac:dyDescent="0.15">
      <c r="A36" s="15">
        <v>3619870</v>
      </c>
      <c r="B36" s="628"/>
      <c r="C36" s="629"/>
      <c r="D36" s="144"/>
      <c r="E36" s="331" t="s">
        <v>176</v>
      </c>
      <c r="F36" s="17"/>
      <c r="G36" s="142">
        <v>3692506</v>
      </c>
      <c r="H36" s="141">
        <f t="shared" si="10"/>
        <v>102.00700000000001</v>
      </c>
      <c r="I36" s="337">
        <v>16.2</v>
      </c>
      <c r="J36" s="142">
        <v>3678648</v>
      </c>
      <c r="K36" s="141">
        <f t="shared" si="11"/>
        <v>99.625</v>
      </c>
      <c r="L36" s="337">
        <v>16.7</v>
      </c>
      <c r="M36" s="142">
        <v>3842765</v>
      </c>
      <c r="N36" s="141">
        <f t="shared" si="12"/>
        <v>104.461</v>
      </c>
      <c r="O36" s="337">
        <v>16.600000000000001</v>
      </c>
      <c r="P36" s="142">
        <v>3685609</v>
      </c>
      <c r="Q36" s="141">
        <f t="shared" si="13"/>
        <v>95.91</v>
      </c>
      <c r="R36" s="337">
        <v>14.8</v>
      </c>
      <c r="S36" s="142">
        <v>4112422</v>
      </c>
      <c r="T36" s="141">
        <f t="shared" si="14"/>
        <v>111.581</v>
      </c>
      <c r="U36" s="379">
        <v>17.899999999999999</v>
      </c>
    </row>
    <row r="37" spans="1:21" ht="20.100000000000001" customHeight="1" x14ac:dyDescent="0.15">
      <c r="A37" s="15">
        <v>248218</v>
      </c>
      <c r="B37" s="628"/>
      <c r="C37" s="629"/>
      <c r="D37" s="144"/>
      <c r="E37" s="331" t="s">
        <v>177</v>
      </c>
      <c r="F37" s="17"/>
      <c r="G37" s="142">
        <v>270340</v>
      </c>
      <c r="H37" s="141">
        <f t="shared" si="10"/>
        <v>108.91200000000001</v>
      </c>
      <c r="I37" s="337">
        <v>1.2</v>
      </c>
      <c r="J37" s="142">
        <v>293112</v>
      </c>
      <c r="K37" s="141">
        <f t="shared" si="11"/>
        <v>108.423</v>
      </c>
      <c r="L37" s="337">
        <v>1.3</v>
      </c>
      <c r="M37" s="142">
        <v>279381</v>
      </c>
      <c r="N37" s="141">
        <f t="shared" si="12"/>
        <v>95.315000000000012</v>
      </c>
      <c r="O37" s="337">
        <v>1.2</v>
      </c>
      <c r="P37" s="142">
        <v>382526</v>
      </c>
      <c r="Q37" s="141">
        <f t="shared" si="13"/>
        <v>136.91899999999998</v>
      </c>
      <c r="R37" s="337">
        <v>1.5</v>
      </c>
      <c r="S37" s="142">
        <v>499182</v>
      </c>
      <c r="T37" s="141">
        <f t="shared" si="14"/>
        <v>130.49599999999998</v>
      </c>
      <c r="U37" s="379">
        <v>2.2000000000000002</v>
      </c>
    </row>
    <row r="38" spans="1:21" ht="20.100000000000001" customHeight="1" x14ac:dyDescent="0.15">
      <c r="A38" s="15">
        <v>883371</v>
      </c>
      <c r="B38" s="628"/>
      <c r="C38" s="629"/>
      <c r="D38" s="144"/>
      <c r="E38" s="331" t="s">
        <v>178</v>
      </c>
      <c r="F38" s="17"/>
      <c r="G38" s="142">
        <v>805355</v>
      </c>
      <c r="H38" s="141">
        <f t="shared" si="10"/>
        <v>91.168000000000006</v>
      </c>
      <c r="I38" s="337">
        <v>3.5</v>
      </c>
      <c r="J38" s="142">
        <v>1006205</v>
      </c>
      <c r="K38" s="141">
        <f t="shared" si="11"/>
        <v>124.93899999999999</v>
      </c>
      <c r="L38" s="337">
        <v>4.5999999999999996</v>
      </c>
      <c r="M38" s="142">
        <v>913311</v>
      </c>
      <c r="N38" s="141">
        <f t="shared" si="12"/>
        <v>90.768000000000001</v>
      </c>
      <c r="O38" s="337">
        <v>3.9</v>
      </c>
      <c r="P38" s="142">
        <v>813386</v>
      </c>
      <c r="Q38" s="141">
        <f t="shared" si="13"/>
        <v>89.058999999999997</v>
      </c>
      <c r="R38" s="337">
        <v>3.3</v>
      </c>
      <c r="S38" s="142">
        <v>1433602</v>
      </c>
      <c r="T38" s="141">
        <f t="shared" si="14"/>
        <v>176.251</v>
      </c>
      <c r="U38" s="379">
        <v>6.2</v>
      </c>
    </row>
    <row r="39" spans="1:21" ht="20.100000000000001" customHeight="1" x14ac:dyDescent="0.15">
      <c r="A39" s="15">
        <v>2428956</v>
      </c>
      <c r="B39" s="628"/>
      <c r="C39" s="629"/>
      <c r="D39" s="144"/>
      <c r="E39" s="331" t="s">
        <v>179</v>
      </c>
      <c r="F39" s="17"/>
      <c r="G39" s="142">
        <v>2564583</v>
      </c>
      <c r="H39" s="141">
        <f t="shared" si="10"/>
        <v>105.58399999999999</v>
      </c>
      <c r="I39" s="337">
        <v>11.3</v>
      </c>
      <c r="J39" s="142">
        <v>2390351</v>
      </c>
      <c r="K39" s="141">
        <f t="shared" si="11"/>
        <v>93.206000000000003</v>
      </c>
      <c r="L39" s="337">
        <v>10.8</v>
      </c>
      <c r="M39" s="142">
        <v>2485175</v>
      </c>
      <c r="N39" s="141">
        <f t="shared" si="12"/>
        <v>103.96700000000001</v>
      </c>
      <c r="O39" s="337">
        <v>10.7</v>
      </c>
      <c r="P39" s="142">
        <v>2326552</v>
      </c>
      <c r="Q39" s="141">
        <f t="shared" si="13"/>
        <v>93.61699999999999</v>
      </c>
      <c r="R39" s="337">
        <v>9.3000000000000007</v>
      </c>
      <c r="S39" s="142">
        <v>2352631</v>
      </c>
      <c r="T39" s="141">
        <f t="shared" si="14"/>
        <v>101.121</v>
      </c>
      <c r="U39" s="379">
        <v>10.199999999999999</v>
      </c>
    </row>
    <row r="40" spans="1:21" ht="20.100000000000001" customHeight="1" thickBot="1" x14ac:dyDescent="0.2">
      <c r="B40" s="114"/>
      <c r="C40" s="327"/>
      <c r="D40" s="145"/>
      <c r="E40" s="103"/>
      <c r="F40" s="146"/>
      <c r="G40" s="178"/>
      <c r="H40" s="147"/>
      <c r="I40" s="147"/>
      <c r="J40" s="178"/>
      <c r="K40" s="147"/>
      <c r="L40" s="147"/>
      <c r="M40" s="178"/>
      <c r="N40" s="147"/>
      <c r="O40" s="147"/>
      <c r="P40" s="178"/>
      <c r="Q40" s="147"/>
      <c r="R40" s="147"/>
      <c r="S40" s="178"/>
      <c r="T40" s="147"/>
      <c r="U40" s="163"/>
    </row>
    <row r="41" spans="1:21" ht="20.100000000000001" customHeight="1" x14ac:dyDescent="0.15">
      <c r="B41" s="552" t="s">
        <v>180</v>
      </c>
      <c r="C41" s="552"/>
      <c r="D41" s="552"/>
      <c r="E41" s="552"/>
      <c r="F41" s="552"/>
      <c r="G41" s="552"/>
      <c r="H41" s="552"/>
      <c r="I41" s="552"/>
      <c r="J41" s="552"/>
      <c r="K41" s="552"/>
      <c r="L41" s="552"/>
      <c r="M41" s="326"/>
      <c r="N41" s="326"/>
      <c r="O41" s="326"/>
      <c r="P41" s="326"/>
      <c r="Q41" s="326"/>
      <c r="R41" s="326"/>
      <c r="S41" s="326"/>
      <c r="T41" s="596" t="s">
        <v>27</v>
      </c>
      <c r="U41" s="596"/>
    </row>
    <row r="42" spans="1:21" ht="20.100000000000001" customHeight="1" x14ac:dyDescent="0.15">
      <c r="B42" s="326" t="s">
        <v>26</v>
      </c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</row>
    <row r="44" spans="1:21" ht="20.100000000000001" customHeight="1" x14ac:dyDescent="0.15">
      <c r="P44" s="211"/>
    </row>
  </sheetData>
  <sheetProtection sheet="1" selectLockedCells="1" selectUnlockedCells="1"/>
  <mergeCells count="51">
    <mergeCell ref="S4:S5"/>
    <mergeCell ref="U4:U5"/>
    <mergeCell ref="B3:F5"/>
    <mergeCell ref="G3:I3"/>
    <mergeCell ref="J3:L3"/>
    <mergeCell ref="M3:O3"/>
    <mergeCell ref="P3:R3"/>
    <mergeCell ref="S3:U3"/>
    <mergeCell ref="G4:G5"/>
    <mergeCell ref="I4:I5"/>
    <mergeCell ref="J4:J5"/>
    <mergeCell ref="L4:L5"/>
    <mergeCell ref="C11:E11"/>
    <mergeCell ref="M4:M5"/>
    <mergeCell ref="O4:O5"/>
    <mergeCell ref="P4:P5"/>
    <mergeCell ref="R4:R5"/>
    <mergeCell ref="B6:E6"/>
    <mergeCell ref="B7:F7"/>
    <mergeCell ref="C8:E8"/>
    <mergeCell ref="C9:E9"/>
    <mergeCell ref="C10:E10"/>
    <mergeCell ref="T24:U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S26:U26"/>
    <mergeCell ref="B27:F29"/>
    <mergeCell ref="G27:I27"/>
    <mergeCell ref="J27:L27"/>
    <mergeCell ref="M27:O27"/>
    <mergeCell ref="P27:R27"/>
    <mergeCell ref="S27:U27"/>
    <mergeCell ref="G28:G29"/>
    <mergeCell ref="J28:J29"/>
    <mergeCell ref="M28:M29"/>
    <mergeCell ref="T41:U41"/>
    <mergeCell ref="P28:P29"/>
    <mergeCell ref="S28:S29"/>
    <mergeCell ref="B30:F30"/>
    <mergeCell ref="B31:C31"/>
    <mergeCell ref="B32:C39"/>
    <mergeCell ref="B41:L41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firstPageNumber="167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AG63"/>
  <sheetViews>
    <sheetView view="pageBreakPreview" zoomScaleNormal="90" zoomScaleSheetLayoutView="100" workbookViewId="0">
      <pane xSplit="3" topLeftCell="D1" activePane="topRight" state="frozen"/>
      <selection activeCell="J22" sqref="J22"/>
      <selection pane="topRight" activeCell="J22" sqref="J22"/>
    </sheetView>
  </sheetViews>
  <sheetFormatPr defaultRowHeight="17.100000000000001" customHeight="1" x14ac:dyDescent="0.15"/>
  <cols>
    <col min="1" max="1" width="4" style="44" customWidth="1"/>
    <col min="2" max="2" width="2.25" style="44" customWidth="1"/>
    <col min="3" max="3" width="20.5" style="44" customWidth="1"/>
    <col min="4" max="4" width="0.25" style="44" customWidth="1"/>
    <col min="5" max="6" width="11.875" style="44" customWidth="1"/>
    <col min="7" max="7" width="6.875" style="44" customWidth="1"/>
    <col min="8" max="9" width="11.875" style="44" customWidth="1"/>
    <col min="10" max="10" width="6.875" style="44" customWidth="1"/>
    <col min="11" max="12" width="11.875" style="44" hidden="1" customWidth="1"/>
    <col min="13" max="13" width="6.875" style="44" hidden="1" customWidth="1"/>
    <col min="14" max="15" width="11.875" style="44" hidden="1" customWidth="1"/>
    <col min="16" max="16" width="6.875" style="44" hidden="1" customWidth="1"/>
    <col min="17" max="18" width="12.625" style="44" hidden="1" customWidth="1"/>
    <col min="19" max="19" width="6.875" style="44" hidden="1" customWidth="1"/>
    <col min="20" max="20" width="9" style="44" customWidth="1"/>
    <col min="21" max="16384" width="9" style="44"/>
  </cols>
  <sheetData>
    <row r="1" spans="1:33" ht="5.0999999999999996" customHeight="1" x14ac:dyDescent="0.15">
      <c r="A1" s="326"/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45"/>
      <c r="O1" s="45"/>
      <c r="P1" s="164"/>
      <c r="Q1" s="45"/>
      <c r="R1" s="45"/>
      <c r="S1" s="164"/>
    </row>
    <row r="2" spans="1:33" ht="15" customHeight="1" thickBot="1" x14ac:dyDescent="0.2">
      <c r="A2" s="15" t="s">
        <v>371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P2" s="164"/>
      <c r="S2" s="164" t="s">
        <v>0</v>
      </c>
    </row>
    <row r="3" spans="1:33" ht="15.95" customHeight="1" x14ac:dyDescent="0.15">
      <c r="A3" s="521" t="s">
        <v>181</v>
      </c>
      <c r="B3" s="642"/>
      <c r="C3" s="642"/>
      <c r="D3" s="522"/>
      <c r="E3" s="527" t="s">
        <v>380</v>
      </c>
      <c r="F3" s="528"/>
      <c r="G3" s="512"/>
      <c r="H3" s="527" t="s">
        <v>381</v>
      </c>
      <c r="I3" s="528"/>
      <c r="J3" s="512"/>
      <c r="K3" s="527" t="s">
        <v>382</v>
      </c>
      <c r="L3" s="528"/>
      <c r="M3" s="512"/>
      <c r="N3" s="527" t="s">
        <v>383</v>
      </c>
      <c r="O3" s="528"/>
      <c r="P3" s="647"/>
      <c r="Q3" s="528" t="s">
        <v>447</v>
      </c>
      <c r="R3" s="528"/>
      <c r="S3" s="646"/>
    </row>
    <row r="4" spans="1:33" ht="15.95" customHeight="1" x14ac:dyDescent="0.15">
      <c r="A4" s="525"/>
      <c r="B4" s="643"/>
      <c r="C4" s="643"/>
      <c r="D4" s="526"/>
      <c r="E4" s="318" t="s">
        <v>30</v>
      </c>
      <c r="F4" s="318" t="s">
        <v>31</v>
      </c>
      <c r="G4" s="318" t="s">
        <v>33</v>
      </c>
      <c r="H4" s="351" t="s">
        <v>30</v>
      </c>
      <c r="I4" s="351" t="s">
        <v>31</v>
      </c>
      <c r="J4" s="351" t="s">
        <v>33</v>
      </c>
      <c r="K4" s="351" t="s">
        <v>30</v>
      </c>
      <c r="L4" s="351" t="s">
        <v>31</v>
      </c>
      <c r="M4" s="351" t="s">
        <v>33</v>
      </c>
      <c r="N4" s="318" t="s">
        <v>30</v>
      </c>
      <c r="O4" s="351" t="s">
        <v>31</v>
      </c>
      <c r="P4" s="364" t="s">
        <v>33</v>
      </c>
      <c r="Q4" s="353" t="s">
        <v>30</v>
      </c>
      <c r="R4" s="351" t="s">
        <v>31</v>
      </c>
      <c r="S4" s="354" t="s">
        <v>33</v>
      </c>
    </row>
    <row r="5" spans="1:33" ht="5.25" customHeight="1" x14ac:dyDescent="0.15">
      <c r="A5" s="640" t="s">
        <v>182</v>
      </c>
      <c r="B5" s="352"/>
      <c r="C5" s="22"/>
      <c r="D5" s="23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302"/>
    </row>
    <row r="6" spans="1:33" ht="15" customHeight="1" x14ac:dyDescent="0.15">
      <c r="A6" s="637"/>
      <c r="B6" s="638" t="s">
        <v>183</v>
      </c>
      <c r="C6" s="548"/>
      <c r="D6" s="639"/>
      <c r="E6" s="19">
        <f>SUM(E7:E13)</f>
        <v>2077684</v>
      </c>
      <c r="F6" s="19">
        <f>SUM(F7:F14)</f>
        <v>1875860</v>
      </c>
      <c r="G6" s="166">
        <f>F6/F6*100</f>
        <v>100</v>
      </c>
      <c r="H6" s="19">
        <f>SUM(H7:H13)</f>
        <v>2007031</v>
      </c>
      <c r="I6" s="19">
        <f>SUM(I7:I14)</f>
        <v>2016855</v>
      </c>
      <c r="J6" s="166">
        <f>I6/I6*100</f>
        <v>100</v>
      </c>
      <c r="K6" s="19">
        <f>SUM(K7:K13)</f>
        <v>1974965</v>
      </c>
      <c r="L6" s="19">
        <f>SUM(L7:L14)</f>
        <v>1868692</v>
      </c>
      <c r="M6" s="166">
        <f>L6/L6*100</f>
        <v>100</v>
      </c>
      <c r="N6" s="19">
        <f>SUM(N7:N13)</f>
        <v>2158403</v>
      </c>
      <c r="O6" s="19">
        <f>SUM(O7:O14)</f>
        <v>1887735</v>
      </c>
      <c r="P6" s="166">
        <f>O6/O6*100</f>
        <v>100</v>
      </c>
      <c r="Q6" s="19">
        <f>SUM(Q7:Q13)</f>
        <v>2066616</v>
      </c>
      <c r="R6" s="19">
        <f>SUM(R7:R14)</f>
        <v>1950178</v>
      </c>
      <c r="S6" s="303">
        <f>R6/R6*100</f>
        <v>100</v>
      </c>
    </row>
    <row r="7" spans="1:33" ht="15" customHeight="1" x14ac:dyDescent="0.15">
      <c r="A7" s="637"/>
      <c r="B7" s="356"/>
      <c r="C7" s="331" t="s">
        <v>47</v>
      </c>
      <c r="D7" s="24"/>
      <c r="E7" s="19">
        <v>1030004</v>
      </c>
      <c r="F7" s="19">
        <v>1007208</v>
      </c>
      <c r="G7" s="166">
        <f>F7/F6*100</f>
        <v>53.693132749778769</v>
      </c>
      <c r="H7" s="19">
        <v>1000357</v>
      </c>
      <c r="I7" s="19">
        <v>1001415</v>
      </c>
      <c r="J7" s="166">
        <f>I7/I6*100</f>
        <v>49.652305197944322</v>
      </c>
      <c r="K7" s="19">
        <v>988465</v>
      </c>
      <c r="L7" s="19">
        <v>1011670</v>
      </c>
      <c r="M7" s="166">
        <f>L7/L6*100</f>
        <v>54.13786755655827</v>
      </c>
      <c r="N7" s="19">
        <v>1007613</v>
      </c>
      <c r="O7" s="19">
        <v>1011766</v>
      </c>
      <c r="P7" s="166">
        <f>O7/O6*100</f>
        <v>53.596823706717309</v>
      </c>
      <c r="Q7" s="19">
        <v>1002374</v>
      </c>
      <c r="R7" s="19">
        <v>910588</v>
      </c>
      <c r="S7" s="303">
        <f>R7/R6*100</f>
        <v>46.692558320317431</v>
      </c>
    </row>
    <row r="8" spans="1:33" ht="15" customHeight="1" x14ac:dyDescent="0.15">
      <c r="A8" s="637"/>
      <c r="B8" s="356"/>
      <c r="C8" s="331" t="s">
        <v>184</v>
      </c>
      <c r="D8" s="24"/>
      <c r="E8" s="19">
        <v>145451</v>
      </c>
      <c r="F8" s="19">
        <v>66538</v>
      </c>
      <c r="G8" s="166">
        <f>F8/F6*100</f>
        <v>3.5470664122056017</v>
      </c>
      <c r="H8" s="19">
        <v>105913</v>
      </c>
      <c r="I8" s="19">
        <v>117008</v>
      </c>
      <c r="J8" s="166">
        <f>I8/I6*100</f>
        <v>5.8015077930738697</v>
      </c>
      <c r="K8" s="19">
        <v>195905</v>
      </c>
      <c r="L8" s="19">
        <v>134229</v>
      </c>
      <c r="M8" s="166">
        <f>L8/L6*100</f>
        <v>7.1830456811502383</v>
      </c>
      <c r="N8" s="19">
        <v>208021</v>
      </c>
      <c r="O8" s="19">
        <v>109908</v>
      </c>
      <c r="P8" s="166">
        <f>O8/O6*100</f>
        <v>5.8222155122408603</v>
      </c>
      <c r="Q8" s="19">
        <v>162773</v>
      </c>
      <c r="R8" s="19">
        <v>143693</v>
      </c>
      <c r="S8" s="303">
        <f>R8/R6*100</f>
        <v>7.3681992105336018</v>
      </c>
    </row>
    <row r="9" spans="1:33" ht="15" customHeight="1" x14ac:dyDescent="0.15">
      <c r="A9" s="637"/>
      <c r="B9" s="356"/>
      <c r="C9" s="331" t="s">
        <v>49</v>
      </c>
      <c r="D9" s="24"/>
      <c r="E9" s="19">
        <v>107060</v>
      </c>
      <c r="F9" s="19">
        <v>87435</v>
      </c>
      <c r="G9" s="166">
        <f>F9/F6*100</f>
        <v>4.6610621261714629</v>
      </c>
      <c r="H9" s="19">
        <v>59225</v>
      </c>
      <c r="I9" s="19">
        <v>49785</v>
      </c>
      <c r="J9" s="166">
        <f>I9/I6*100</f>
        <v>2.4684471615460706</v>
      </c>
      <c r="K9" s="19">
        <v>54440</v>
      </c>
      <c r="L9" s="19">
        <v>28138</v>
      </c>
      <c r="M9" s="166">
        <f>L9/L6*100</f>
        <v>1.5057591085101236</v>
      </c>
      <c r="N9" s="19">
        <v>43141</v>
      </c>
      <c r="O9" s="19">
        <v>32607</v>
      </c>
      <c r="P9" s="166">
        <f>O9/O6*100</f>
        <v>1.7273081232270422</v>
      </c>
      <c r="Q9" s="19">
        <v>47584</v>
      </c>
      <c r="R9" s="19">
        <v>34581</v>
      </c>
      <c r="S9" s="303">
        <f>R9/R6*100</f>
        <v>1.7732227519744352</v>
      </c>
    </row>
    <row r="10" spans="1:33" ht="15" customHeight="1" x14ac:dyDescent="0.15">
      <c r="A10" s="637"/>
      <c r="B10" s="356"/>
      <c r="C10" s="331" t="s">
        <v>185</v>
      </c>
      <c r="D10" s="24"/>
      <c r="E10" s="19">
        <v>417044</v>
      </c>
      <c r="F10" s="19">
        <v>417044</v>
      </c>
      <c r="G10" s="166">
        <f>F10/F6*100</f>
        <v>22.232149520753147</v>
      </c>
      <c r="H10" s="19">
        <v>544423</v>
      </c>
      <c r="I10" s="19">
        <v>544423</v>
      </c>
      <c r="J10" s="166">
        <f>I10/I6*100</f>
        <v>26.993660922574996</v>
      </c>
      <c r="K10" s="19">
        <v>309495</v>
      </c>
      <c r="L10" s="19">
        <v>309495</v>
      </c>
      <c r="M10" s="166">
        <f>L10/L6*100</f>
        <v>16.562119386180278</v>
      </c>
      <c r="N10" s="19">
        <v>546642</v>
      </c>
      <c r="O10" s="19">
        <v>456042</v>
      </c>
      <c r="P10" s="166">
        <f>O10/O6*100</f>
        <v>24.158157792274871</v>
      </c>
      <c r="Q10" s="19">
        <v>434103</v>
      </c>
      <c r="R10" s="19">
        <v>434104</v>
      </c>
      <c r="S10" s="303">
        <f>R10/R6*100</f>
        <v>22.259711677600709</v>
      </c>
    </row>
    <row r="11" spans="1:33" ht="15" customHeight="1" x14ac:dyDescent="0.15">
      <c r="A11" s="637"/>
      <c r="B11" s="356"/>
      <c r="C11" s="331" t="s">
        <v>186</v>
      </c>
      <c r="D11" s="24"/>
      <c r="E11" s="19">
        <v>37346</v>
      </c>
      <c r="F11" s="19">
        <v>37345</v>
      </c>
      <c r="G11" s="166">
        <f>F11/F6*100</f>
        <v>1.9908202104634676</v>
      </c>
      <c r="H11" s="19">
        <v>44533</v>
      </c>
      <c r="I11" s="19">
        <v>44533</v>
      </c>
      <c r="J11" s="166">
        <f>I11/I6*100</f>
        <v>2.2080417283344613</v>
      </c>
      <c r="K11" s="19">
        <v>170980</v>
      </c>
      <c r="L11" s="19">
        <v>170981</v>
      </c>
      <c r="M11" s="166">
        <f>L11/L6*100</f>
        <v>9.1497689292831552</v>
      </c>
      <c r="N11" s="19">
        <v>98411</v>
      </c>
      <c r="O11" s="19">
        <v>98412</v>
      </c>
      <c r="P11" s="166">
        <f>O11/O6*100</f>
        <v>5.2132317300892339</v>
      </c>
      <c r="Q11" s="19">
        <v>136555</v>
      </c>
      <c r="R11" s="19">
        <v>136556</v>
      </c>
      <c r="S11" s="303">
        <f>R11/R6*100</f>
        <v>7.0022326167149878</v>
      </c>
    </row>
    <row r="12" spans="1:33" ht="15" customHeight="1" x14ac:dyDescent="0.15">
      <c r="A12" s="637"/>
      <c r="B12" s="356"/>
      <c r="C12" s="331" t="s">
        <v>187</v>
      </c>
      <c r="D12" s="24"/>
      <c r="E12" s="19">
        <v>779</v>
      </c>
      <c r="F12" s="19">
        <v>1690</v>
      </c>
      <c r="G12" s="166">
        <f>F12/F6*100</f>
        <v>9.0092011130894628E-2</v>
      </c>
      <c r="H12" s="19">
        <v>780</v>
      </c>
      <c r="I12" s="19">
        <v>17191</v>
      </c>
      <c r="J12" s="166">
        <f>I12/I6*100</f>
        <v>0.85236667980593561</v>
      </c>
      <c r="K12" s="19">
        <v>780</v>
      </c>
      <c r="L12" s="19">
        <v>17079</v>
      </c>
      <c r="M12" s="166">
        <f>L12/L6*100</f>
        <v>0.91395478762685345</v>
      </c>
      <c r="N12" s="19">
        <v>781</v>
      </c>
      <c r="O12" s="19">
        <v>3700</v>
      </c>
      <c r="P12" s="166">
        <f>O12/O6*100</f>
        <v>0.19600208715736053</v>
      </c>
      <c r="Q12" s="19">
        <v>1027</v>
      </c>
      <c r="R12" s="19">
        <v>36156</v>
      </c>
      <c r="S12" s="303">
        <f>R12/R6*100</f>
        <v>1.853984610635542</v>
      </c>
    </row>
    <row r="13" spans="1:33" ht="15" customHeight="1" x14ac:dyDescent="0.15">
      <c r="A13" s="637"/>
      <c r="B13" s="356"/>
      <c r="C13" s="331" t="s">
        <v>188</v>
      </c>
      <c r="D13" s="24"/>
      <c r="E13" s="19">
        <v>340000</v>
      </c>
      <c r="F13" s="19">
        <v>258600</v>
      </c>
      <c r="G13" s="166">
        <f>F13/F6*100</f>
        <v>13.785676969496658</v>
      </c>
      <c r="H13" s="19">
        <v>251800</v>
      </c>
      <c r="I13" s="19">
        <v>242500</v>
      </c>
      <c r="J13" s="166">
        <f>I13/I6*100</f>
        <v>12.023670516720339</v>
      </c>
      <c r="K13" s="19">
        <v>254900</v>
      </c>
      <c r="L13" s="19">
        <v>197100</v>
      </c>
      <c r="M13" s="166">
        <f>L13/L6*100</f>
        <v>10.547484550691072</v>
      </c>
      <c r="N13" s="19">
        <v>253794</v>
      </c>
      <c r="O13" s="19">
        <v>175300</v>
      </c>
      <c r="P13" s="166">
        <f>O13/O6*100</f>
        <v>9.2862610482933245</v>
      </c>
      <c r="Q13" s="19">
        <v>282200</v>
      </c>
      <c r="R13" s="19">
        <v>254500</v>
      </c>
      <c r="S13" s="303">
        <f>R13/R6*100</f>
        <v>13.050090812223294</v>
      </c>
    </row>
    <row r="14" spans="1:33" ht="3.75" customHeight="1" x14ac:dyDescent="0.15">
      <c r="A14" s="641"/>
      <c r="B14" s="167"/>
      <c r="C14" s="168"/>
      <c r="D14" s="169"/>
      <c r="E14" s="19"/>
      <c r="F14" s="19"/>
      <c r="G14" s="45"/>
      <c r="H14" s="19"/>
      <c r="I14" s="19"/>
      <c r="J14" s="45"/>
      <c r="K14" s="19"/>
      <c r="L14" s="19"/>
      <c r="M14" s="45"/>
      <c r="N14" s="19"/>
      <c r="O14" s="19"/>
      <c r="P14" s="45"/>
      <c r="Q14" s="19"/>
      <c r="R14" s="19"/>
      <c r="S14" s="304"/>
    </row>
    <row r="15" spans="1:33" ht="3.75" customHeight="1" x14ac:dyDescent="0.15">
      <c r="A15" s="355"/>
      <c r="B15" s="358"/>
      <c r="C15" s="359"/>
      <c r="D15" s="360"/>
      <c r="E15" s="9"/>
      <c r="F15" s="9"/>
      <c r="G15" s="45"/>
      <c r="H15" s="9"/>
      <c r="I15" s="9"/>
      <c r="J15" s="45"/>
      <c r="K15" s="9"/>
      <c r="L15" s="9"/>
      <c r="M15" s="45"/>
      <c r="N15" s="9"/>
      <c r="O15" s="9"/>
      <c r="P15" s="45"/>
      <c r="Q15" s="9"/>
      <c r="R15" s="9"/>
      <c r="S15" s="304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</row>
    <row r="16" spans="1:33" ht="15" customHeight="1" x14ac:dyDescent="0.15">
      <c r="A16" s="637" t="s">
        <v>189</v>
      </c>
      <c r="B16" s="638" t="s">
        <v>190</v>
      </c>
      <c r="C16" s="548"/>
      <c r="D16" s="639"/>
      <c r="E16" s="19">
        <f>SUM(E17:E20)</f>
        <v>2077684</v>
      </c>
      <c r="F16" s="19">
        <f>SUM(F17:F20)</f>
        <v>1831327</v>
      </c>
      <c r="G16" s="166">
        <f>F16/F16*100</f>
        <v>100</v>
      </c>
      <c r="H16" s="19">
        <f>SUM(H17:H20)</f>
        <v>2007031</v>
      </c>
      <c r="I16" s="19">
        <f>SUM(I17:I20)</f>
        <v>1845874</v>
      </c>
      <c r="J16" s="166">
        <f>I16/I16*100</f>
        <v>100</v>
      </c>
      <c r="K16" s="19">
        <f>SUM(K17:K20)</f>
        <v>1974965</v>
      </c>
      <c r="L16" s="19">
        <f>SUM(L17:L20)</f>
        <v>1772019</v>
      </c>
      <c r="M16" s="166">
        <f>L16/L16*100</f>
        <v>100</v>
      </c>
      <c r="N16" s="19">
        <f>SUM(N17:N20)</f>
        <v>2158404</v>
      </c>
      <c r="O16" s="19">
        <f>SUM(O17:O20)</f>
        <v>1751179</v>
      </c>
      <c r="P16" s="166">
        <f>O16/O16*100</f>
        <v>100</v>
      </c>
      <c r="Q16" s="19">
        <f>SUM(Q17:Q20)</f>
        <v>2066616</v>
      </c>
      <c r="R16" s="19">
        <f>SUM(R17:R20)</f>
        <v>1779242</v>
      </c>
      <c r="S16" s="303">
        <f>R16/R16*100</f>
        <v>100</v>
      </c>
    </row>
    <row r="17" spans="1:24" ht="15" customHeight="1" x14ac:dyDescent="0.15">
      <c r="A17" s="637"/>
      <c r="B17" s="170"/>
      <c r="C17" s="331" t="s">
        <v>191</v>
      </c>
      <c r="D17" s="24"/>
      <c r="E17" s="19">
        <v>1601159</v>
      </c>
      <c r="F17" s="19">
        <v>1369368</v>
      </c>
      <c r="G17" s="166">
        <f>F17/F16*100</f>
        <v>74.774630636691313</v>
      </c>
      <c r="H17" s="19">
        <v>1552600</v>
      </c>
      <c r="I17" s="19">
        <v>1396468</v>
      </c>
      <c r="J17" s="166">
        <f>I17/I16*100</f>
        <v>75.653484474021511</v>
      </c>
      <c r="K17" s="19">
        <v>1535056</v>
      </c>
      <c r="L17" s="19">
        <v>1347015</v>
      </c>
      <c r="M17" s="166">
        <f>L17/L16*100</f>
        <v>76.015832787345957</v>
      </c>
      <c r="N17" s="19">
        <v>1739051</v>
      </c>
      <c r="O17" s="19">
        <v>1341914</v>
      </c>
      <c r="P17" s="166">
        <f>O17/O16*100</f>
        <v>76.629173830887638</v>
      </c>
      <c r="Q17" s="19">
        <v>1632969</v>
      </c>
      <c r="R17" s="19">
        <v>1385241</v>
      </c>
      <c r="S17" s="303">
        <f>R17/R16*100</f>
        <v>77.855682363613269</v>
      </c>
    </row>
    <row r="18" spans="1:24" ht="15" customHeight="1" x14ac:dyDescent="0.15">
      <c r="A18" s="637"/>
      <c r="B18" s="170"/>
      <c r="C18" s="331" t="s">
        <v>192</v>
      </c>
      <c r="D18" s="24"/>
      <c r="E18" s="19">
        <v>461977</v>
      </c>
      <c r="F18" s="19">
        <v>461959</v>
      </c>
      <c r="G18" s="166">
        <f>F18/F16*100</f>
        <v>25.22536936330868</v>
      </c>
      <c r="H18" s="19">
        <v>449431</v>
      </c>
      <c r="I18" s="19">
        <v>449406</v>
      </c>
      <c r="J18" s="166">
        <f>I18/I16*100</f>
        <v>24.346515525978479</v>
      </c>
      <c r="K18" s="19">
        <v>425005</v>
      </c>
      <c r="L18" s="19">
        <v>425004</v>
      </c>
      <c r="M18" s="166">
        <f>L18/L16*100</f>
        <v>23.98416721265404</v>
      </c>
      <c r="N18" s="19">
        <v>409266</v>
      </c>
      <c r="O18" s="19">
        <v>409265</v>
      </c>
      <c r="P18" s="166">
        <f>O18/O16*100</f>
        <v>23.370826169112352</v>
      </c>
      <c r="Q18" s="19">
        <v>406735</v>
      </c>
      <c r="R18" s="19">
        <v>394001</v>
      </c>
      <c r="S18" s="303">
        <f>R18/R16*100</f>
        <v>22.144317636386731</v>
      </c>
    </row>
    <row r="19" spans="1:24" ht="15" customHeight="1" x14ac:dyDescent="0.15">
      <c r="A19" s="637"/>
      <c r="B19" s="170"/>
      <c r="C19" s="331" t="s">
        <v>193</v>
      </c>
      <c r="D19" s="24"/>
      <c r="E19" s="19">
        <v>0</v>
      </c>
      <c r="F19" s="19">
        <v>0</v>
      </c>
      <c r="G19" s="166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305">
        <v>0</v>
      </c>
    </row>
    <row r="20" spans="1:24" ht="15" customHeight="1" x14ac:dyDescent="0.15">
      <c r="A20" s="637"/>
      <c r="B20" s="170"/>
      <c r="C20" s="331" t="s">
        <v>194</v>
      </c>
      <c r="D20" s="24"/>
      <c r="E20" s="19">
        <v>14548</v>
      </c>
      <c r="F20" s="19">
        <v>0</v>
      </c>
      <c r="G20" s="166">
        <v>0</v>
      </c>
      <c r="H20" s="19">
        <v>5000</v>
      </c>
      <c r="I20" s="19">
        <v>0</v>
      </c>
      <c r="J20" s="19">
        <v>0</v>
      </c>
      <c r="K20" s="19">
        <v>14904</v>
      </c>
      <c r="L20" s="19">
        <v>0</v>
      </c>
      <c r="M20" s="19">
        <v>0</v>
      </c>
      <c r="N20" s="19">
        <v>10087</v>
      </c>
      <c r="O20" s="19">
        <v>0</v>
      </c>
      <c r="P20" s="19">
        <v>0</v>
      </c>
      <c r="Q20" s="19">
        <v>26912</v>
      </c>
      <c r="R20" s="19">
        <v>0</v>
      </c>
      <c r="S20" s="305">
        <v>0</v>
      </c>
    </row>
    <row r="21" spans="1:24" ht="5.25" customHeight="1" x14ac:dyDescent="0.15">
      <c r="A21" s="328"/>
      <c r="B21" s="345"/>
      <c r="C21" s="168"/>
      <c r="D21" s="171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304"/>
      <c r="T21" s="45"/>
      <c r="U21" s="45"/>
      <c r="V21" s="45"/>
      <c r="W21" s="45"/>
      <c r="X21" s="45"/>
    </row>
    <row r="22" spans="1:24" ht="15" customHeight="1" thickBot="1" x14ac:dyDescent="0.2">
      <c r="A22" s="102"/>
      <c r="B22" s="172"/>
      <c r="C22" s="173" t="s">
        <v>195</v>
      </c>
      <c r="D22" s="146"/>
      <c r="E22" s="127"/>
      <c r="F22" s="190">
        <f>F6-F16</f>
        <v>44533</v>
      </c>
      <c r="G22" s="174" t="s">
        <v>196</v>
      </c>
      <c r="H22" s="127"/>
      <c r="I22" s="190">
        <f>I6-I16</f>
        <v>170981</v>
      </c>
      <c r="J22" s="174" t="s">
        <v>196</v>
      </c>
      <c r="K22" s="127"/>
      <c r="L22" s="190">
        <f>L6-L16</f>
        <v>96673</v>
      </c>
      <c r="M22" s="174" t="s">
        <v>196</v>
      </c>
      <c r="N22" s="190"/>
      <c r="O22" s="190">
        <f>O6-O16</f>
        <v>136556</v>
      </c>
      <c r="P22" s="174" t="s">
        <v>196</v>
      </c>
      <c r="Q22" s="190"/>
      <c r="R22" s="190">
        <f>R6-R16</f>
        <v>170936</v>
      </c>
      <c r="S22" s="306" t="s">
        <v>196</v>
      </c>
    </row>
    <row r="23" spans="1:24" ht="15" customHeight="1" x14ac:dyDescent="0.15">
      <c r="A23" s="15" t="s">
        <v>335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M23" s="15"/>
      <c r="P23" s="116"/>
      <c r="S23" s="116" t="s">
        <v>459</v>
      </c>
    </row>
    <row r="24" spans="1:24" ht="15" customHeight="1" x14ac:dyDescent="0.15">
      <c r="A24" s="15" t="s">
        <v>197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24" ht="15" customHeight="1" thickBot="1" x14ac:dyDescent="0.2">
      <c r="A25" s="15" t="s">
        <v>372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P25" s="164"/>
      <c r="S25" s="164" t="s">
        <v>0</v>
      </c>
    </row>
    <row r="26" spans="1:24" ht="15.95" customHeight="1" x14ac:dyDescent="0.15">
      <c r="A26" s="508" t="s">
        <v>181</v>
      </c>
      <c r="B26" s="509"/>
      <c r="C26" s="509"/>
      <c r="D26" s="509"/>
      <c r="E26" s="509" t="s">
        <v>443</v>
      </c>
      <c r="F26" s="509"/>
      <c r="G26" s="509"/>
      <c r="H26" s="527" t="s">
        <v>444</v>
      </c>
      <c r="I26" s="528"/>
      <c r="J26" s="647"/>
      <c r="K26" s="648" t="s">
        <v>445</v>
      </c>
      <c r="L26" s="644"/>
      <c r="M26" s="644"/>
      <c r="N26" s="527" t="s">
        <v>446</v>
      </c>
      <c r="O26" s="528"/>
      <c r="P26" s="647"/>
      <c r="Q26" s="644" t="s">
        <v>447</v>
      </c>
      <c r="R26" s="644"/>
      <c r="S26" s="645"/>
    </row>
    <row r="27" spans="1:24" ht="15.95" customHeight="1" x14ac:dyDescent="0.15">
      <c r="A27" s="510"/>
      <c r="B27" s="511"/>
      <c r="C27" s="511"/>
      <c r="D27" s="511"/>
      <c r="E27" s="351" t="s">
        <v>30</v>
      </c>
      <c r="F27" s="351" t="s">
        <v>31</v>
      </c>
      <c r="G27" s="351" t="s">
        <v>33</v>
      </c>
      <c r="H27" s="351" t="s">
        <v>30</v>
      </c>
      <c r="I27" s="351" t="s">
        <v>31</v>
      </c>
      <c r="J27" s="364" t="s">
        <v>33</v>
      </c>
      <c r="K27" s="200" t="s">
        <v>30</v>
      </c>
      <c r="L27" s="351" t="s">
        <v>31</v>
      </c>
      <c r="M27" s="351" t="s">
        <v>33</v>
      </c>
      <c r="N27" s="351" t="s">
        <v>30</v>
      </c>
      <c r="O27" s="351" t="s">
        <v>31</v>
      </c>
      <c r="P27" s="364" t="s">
        <v>33</v>
      </c>
      <c r="Q27" s="200" t="s">
        <v>30</v>
      </c>
      <c r="R27" s="351" t="s">
        <v>31</v>
      </c>
      <c r="S27" s="354" t="s">
        <v>33</v>
      </c>
    </row>
    <row r="28" spans="1:24" ht="5.25" customHeight="1" x14ac:dyDescent="0.15">
      <c r="A28" s="640" t="s">
        <v>198</v>
      </c>
      <c r="B28" s="352"/>
      <c r="C28" s="22"/>
      <c r="D28" s="23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02"/>
    </row>
    <row r="29" spans="1:24" ht="15" customHeight="1" x14ac:dyDescent="0.15">
      <c r="A29" s="637"/>
      <c r="B29" s="638" t="s">
        <v>199</v>
      </c>
      <c r="C29" s="548"/>
      <c r="D29" s="639"/>
      <c r="E29" s="19">
        <v>17300077</v>
      </c>
      <c r="F29" s="19">
        <v>16120057</v>
      </c>
      <c r="G29" s="175">
        <v>100</v>
      </c>
      <c r="H29" s="19">
        <v>15953932</v>
      </c>
      <c r="I29" s="19">
        <v>15556230</v>
      </c>
      <c r="J29" s="166">
        <v>100</v>
      </c>
      <c r="K29" s="216">
        <v>16284105</v>
      </c>
      <c r="L29" s="216">
        <v>15680180</v>
      </c>
      <c r="M29" s="166">
        <v>100</v>
      </c>
      <c r="N29" s="216">
        <f>SUM(N30:N38)</f>
        <v>13050808</v>
      </c>
      <c r="O29" s="216">
        <f>SUM(O30:O38)</f>
        <v>12716105</v>
      </c>
      <c r="P29" s="166">
        <f>ROUND(O29/O29,5)*100</f>
        <v>100</v>
      </c>
      <c r="Q29" s="216">
        <f>SUM(Q30:Q44)</f>
        <v>12877095</v>
      </c>
      <c r="R29" s="216">
        <f>SUM(R30:R43)</f>
        <v>12384359</v>
      </c>
      <c r="S29" s="303">
        <f>ROUND(R29/R29,5)*100</f>
        <v>100</v>
      </c>
    </row>
    <row r="30" spans="1:24" ht="15" customHeight="1" x14ac:dyDescent="0.15">
      <c r="A30" s="637"/>
      <c r="B30" s="26"/>
      <c r="C30" s="331" t="s">
        <v>200</v>
      </c>
      <c r="D30" s="17"/>
      <c r="E30" s="27">
        <v>2388577</v>
      </c>
      <c r="F30" s="19">
        <v>2237223</v>
      </c>
      <c r="G30" s="165">
        <v>13.879</v>
      </c>
      <c r="H30" s="27">
        <v>2247022</v>
      </c>
      <c r="I30" s="19">
        <v>2185342</v>
      </c>
      <c r="J30" s="166">
        <v>14.048</v>
      </c>
      <c r="K30" s="216">
        <v>2208212</v>
      </c>
      <c r="L30" s="216">
        <v>2155263</v>
      </c>
      <c r="M30" s="166">
        <v>13.744999999999999</v>
      </c>
      <c r="N30" s="216">
        <v>2027231</v>
      </c>
      <c r="O30" s="216">
        <v>2137567</v>
      </c>
      <c r="P30" s="166">
        <f>ROUND(O30/O29,5)*100</f>
        <v>16.809999999999999</v>
      </c>
      <c r="Q30" s="216">
        <v>2025539</v>
      </c>
      <c r="R30" s="216">
        <v>2124853</v>
      </c>
      <c r="S30" s="303">
        <f>ROUND(R30/R29,5)*100</f>
        <v>17.158000000000001</v>
      </c>
    </row>
    <row r="31" spans="1:24" ht="15" customHeight="1" x14ac:dyDescent="0.15">
      <c r="A31" s="637"/>
      <c r="B31" s="26"/>
      <c r="C31" s="331" t="s">
        <v>47</v>
      </c>
      <c r="D31" s="17"/>
      <c r="E31" s="27">
        <v>3922</v>
      </c>
      <c r="F31" s="19">
        <v>3672</v>
      </c>
      <c r="G31" s="165">
        <v>2.3E-2</v>
      </c>
      <c r="H31" s="27">
        <v>3962</v>
      </c>
      <c r="I31" s="19">
        <v>3447</v>
      </c>
      <c r="J31" s="192">
        <v>2.2000000000000002E-2</v>
      </c>
      <c r="K31" s="216">
        <v>3848</v>
      </c>
      <c r="L31" s="216">
        <v>3161</v>
      </c>
      <c r="M31" s="166">
        <v>0.02</v>
      </c>
      <c r="N31" s="216">
        <v>3702</v>
      </c>
      <c r="O31" s="216">
        <v>2948</v>
      </c>
      <c r="P31" s="166">
        <f>ROUND(O31/O29,5)*100</f>
        <v>2.3E-2</v>
      </c>
      <c r="Q31" s="216">
        <v>3438</v>
      </c>
      <c r="R31" s="216">
        <v>2923</v>
      </c>
      <c r="S31" s="303">
        <f>ROUND(R31/R29,5)*100</f>
        <v>2.4E-2</v>
      </c>
    </row>
    <row r="32" spans="1:24" ht="15" customHeight="1" x14ac:dyDescent="0.15">
      <c r="A32" s="637"/>
      <c r="B32" s="26"/>
      <c r="C32" s="331" t="s">
        <v>184</v>
      </c>
      <c r="D32" s="17"/>
      <c r="E32" s="27">
        <v>5453873</v>
      </c>
      <c r="F32" s="19">
        <v>5387839</v>
      </c>
      <c r="G32" s="165">
        <v>33.423000000000002</v>
      </c>
      <c r="H32" s="27">
        <v>5537560</v>
      </c>
      <c r="I32" s="19">
        <v>5239465</v>
      </c>
      <c r="J32" s="166">
        <v>33.680999999999997</v>
      </c>
      <c r="K32" s="216">
        <v>5307209</v>
      </c>
      <c r="L32" s="216">
        <v>5293084</v>
      </c>
      <c r="M32" s="166">
        <v>33.756999999999998</v>
      </c>
      <c r="N32" s="216">
        <v>0</v>
      </c>
      <c r="O32" s="216">
        <v>0</v>
      </c>
      <c r="P32" s="166">
        <f>ROUND(O32/O29,5)*100</f>
        <v>0</v>
      </c>
      <c r="Q32" s="216">
        <v>6782</v>
      </c>
      <c r="R32" s="216">
        <v>3255</v>
      </c>
      <c r="S32" s="303">
        <f>ROUND(R32/R29,5)*100</f>
        <v>2.5999999999999999E-2</v>
      </c>
    </row>
    <row r="33" spans="1:29" ht="15" customHeight="1" x14ac:dyDescent="0.15">
      <c r="A33" s="637"/>
      <c r="B33" s="26"/>
      <c r="C33" s="331" t="s">
        <v>393</v>
      </c>
      <c r="D33" s="17"/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9064328</v>
      </c>
      <c r="O33" s="19">
        <v>8837715</v>
      </c>
      <c r="P33" s="19">
        <f>ROUND(O33/O29,5)*100</f>
        <v>69.5</v>
      </c>
      <c r="Q33" s="19">
        <v>9439084</v>
      </c>
      <c r="R33" s="19">
        <v>8936369</v>
      </c>
      <c r="S33" s="303">
        <f>ROUND(R33/R29,5)*100</f>
        <v>72.158999999999992</v>
      </c>
      <c r="T33" s="231"/>
    </row>
    <row r="34" spans="1:29" ht="15" customHeight="1" x14ac:dyDescent="0.15">
      <c r="A34" s="637"/>
      <c r="B34" s="26"/>
      <c r="C34" s="331" t="s">
        <v>50</v>
      </c>
      <c r="D34" s="17"/>
      <c r="E34" s="27">
        <v>1</v>
      </c>
      <c r="F34" s="19">
        <v>0</v>
      </c>
      <c r="G34" s="165">
        <v>0</v>
      </c>
      <c r="H34" s="27">
        <v>1</v>
      </c>
      <c r="I34" s="19">
        <v>0</v>
      </c>
      <c r="J34" s="19">
        <v>0</v>
      </c>
      <c r="K34" s="216">
        <v>1</v>
      </c>
      <c r="L34" s="216">
        <v>0</v>
      </c>
      <c r="M34" s="19">
        <v>0</v>
      </c>
      <c r="N34" s="216">
        <v>1</v>
      </c>
      <c r="O34" s="216">
        <v>0</v>
      </c>
      <c r="P34" s="19">
        <f t="shared" ref="P34" si="0">ROUND(O34/O31,5)*100</f>
        <v>0</v>
      </c>
      <c r="Q34" s="216">
        <v>1</v>
      </c>
      <c r="R34" s="216">
        <v>0</v>
      </c>
      <c r="S34" s="303">
        <f t="shared" ref="S34" si="1">ROUND(R34/R31,5)*100</f>
        <v>0</v>
      </c>
    </row>
    <row r="35" spans="1:29" ht="15" customHeight="1" x14ac:dyDescent="0.15">
      <c r="A35" s="637"/>
      <c r="B35" s="26"/>
      <c r="C35" s="331" t="s">
        <v>185</v>
      </c>
      <c r="D35" s="17"/>
      <c r="E35" s="27">
        <v>2017100</v>
      </c>
      <c r="F35" s="19">
        <v>2017099</v>
      </c>
      <c r="G35" s="165">
        <v>12.513</v>
      </c>
      <c r="H35" s="27">
        <v>1700018</v>
      </c>
      <c r="I35" s="19">
        <v>1700017</v>
      </c>
      <c r="J35" s="166">
        <v>10.928000000000001</v>
      </c>
      <c r="K35" s="216">
        <v>1744818</v>
      </c>
      <c r="L35" s="216">
        <v>1744817</v>
      </c>
      <c r="M35" s="166">
        <v>11.128</v>
      </c>
      <c r="N35" s="216">
        <v>1618486</v>
      </c>
      <c r="O35" s="216">
        <v>1381453</v>
      </c>
      <c r="P35" s="166">
        <f>ROUND(O35/O29,5)*100</f>
        <v>10.864000000000001</v>
      </c>
      <c r="Q35" s="216">
        <v>1352924</v>
      </c>
      <c r="R35" s="216">
        <v>1242834</v>
      </c>
      <c r="S35" s="303">
        <f>ROUND(R35/R29,5)*100</f>
        <v>10.036000000000001</v>
      </c>
    </row>
    <row r="36" spans="1:29" ht="15" customHeight="1" x14ac:dyDescent="0.15">
      <c r="A36" s="637"/>
      <c r="B36" s="26"/>
      <c r="C36" s="331" t="s">
        <v>186</v>
      </c>
      <c r="D36" s="17"/>
      <c r="E36" s="27">
        <v>2</v>
      </c>
      <c r="F36" s="19">
        <v>0</v>
      </c>
      <c r="G36" s="165">
        <v>0</v>
      </c>
      <c r="H36" s="27">
        <v>18318</v>
      </c>
      <c r="I36" s="19">
        <v>18317</v>
      </c>
      <c r="J36" s="166">
        <v>0</v>
      </c>
      <c r="K36" s="216">
        <v>23055</v>
      </c>
      <c r="L36" s="216">
        <v>23055</v>
      </c>
      <c r="M36" s="19">
        <v>0</v>
      </c>
      <c r="N36" s="216">
        <v>277455</v>
      </c>
      <c r="O36" s="216">
        <v>277456</v>
      </c>
      <c r="P36" s="19">
        <f>ROUND(O36/O29,5)*100</f>
        <v>2.1819999999999999</v>
      </c>
      <c r="Q36" s="216">
        <v>21325</v>
      </c>
      <c r="R36" s="216">
        <v>21326</v>
      </c>
      <c r="S36" s="303">
        <f>ROUND(R36/R29,5)*100</f>
        <v>0.17199999999999999</v>
      </c>
    </row>
    <row r="37" spans="1:29" ht="15" customHeight="1" x14ac:dyDescent="0.15">
      <c r="A37" s="637"/>
      <c r="B37" s="26"/>
      <c r="C37" s="331" t="s">
        <v>201</v>
      </c>
      <c r="D37" s="17"/>
      <c r="E37" s="27">
        <v>557492</v>
      </c>
      <c r="F37" s="19">
        <v>27055</v>
      </c>
      <c r="G37" s="165">
        <v>0.16800000000000001</v>
      </c>
      <c r="H37" s="27">
        <v>26718</v>
      </c>
      <c r="I37" s="19">
        <v>38316</v>
      </c>
      <c r="J37" s="165">
        <v>0.246</v>
      </c>
      <c r="K37" s="216">
        <v>66318</v>
      </c>
      <c r="L37" s="216">
        <v>58194</v>
      </c>
      <c r="M37" s="166">
        <v>0.371</v>
      </c>
      <c r="N37" s="216">
        <v>59604</v>
      </c>
      <c r="O37" s="216">
        <v>78966</v>
      </c>
      <c r="P37" s="166">
        <f>ROUND(O37/O29,5)*100</f>
        <v>0.621</v>
      </c>
      <c r="Q37" s="216">
        <v>28001</v>
      </c>
      <c r="R37" s="216">
        <v>52799</v>
      </c>
      <c r="S37" s="303">
        <f>ROUND(R37/R29,5)*100</f>
        <v>0.42599999999999999</v>
      </c>
    </row>
    <row r="38" spans="1:29" ht="15" customHeight="1" x14ac:dyDescent="0.15">
      <c r="A38" s="637"/>
      <c r="B38" s="26"/>
      <c r="C38" s="331" t="s">
        <v>394</v>
      </c>
      <c r="D38" s="17"/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1</v>
      </c>
      <c r="O38" s="233">
        <v>0</v>
      </c>
      <c r="P38" s="233">
        <f>ROUND(O38/O30,5)*100</f>
        <v>0</v>
      </c>
      <c r="Q38" s="216">
        <v>1</v>
      </c>
      <c r="R38" s="216">
        <v>0</v>
      </c>
      <c r="S38" s="303">
        <f>ROUND(R38/R30,5)*100</f>
        <v>0</v>
      </c>
    </row>
    <row r="39" spans="1:29" ht="15" customHeight="1" x14ac:dyDescent="0.15">
      <c r="A39" s="637"/>
      <c r="B39" s="26"/>
      <c r="C39" s="246" t="s">
        <v>389</v>
      </c>
      <c r="D39" s="17"/>
      <c r="E39" s="27">
        <v>234689</v>
      </c>
      <c r="F39" s="19">
        <v>224157</v>
      </c>
      <c r="G39" s="165">
        <v>1.391</v>
      </c>
      <c r="H39" s="27">
        <v>136489</v>
      </c>
      <c r="I39" s="19">
        <v>132191</v>
      </c>
      <c r="J39" s="166">
        <v>0.85000000000000009</v>
      </c>
      <c r="K39" s="216">
        <v>141059</v>
      </c>
      <c r="L39" s="216">
        <v>89532</v>
      </c>
      <c r="M39" s="166">
        <v>0.57099999999999995</v>
      </c>
      <c r="N39" s="313">
        <v>0</v>
      </c>
      <c r="O39" s="313">
        <v>0</v>
      </c>
      <c r="P39" s="233">
        <f>ROUND(O39/O29,5)*100</f>
        <v>0</v>
      </c>
      <c r="Q39" s="216">
        <v>0</v>
      </c>
      <c r="R39" s="216">
        <v>0</v>
      </c>
      <c r="S39" s="303">
        <f>ROUND(R39/R29,5)*100</f>
        <v>0</v>
      </c>
    </row>
    <row r="40" spans="1:29" ht="15" customHeight="1" x14ac:dyDescent="0.15">
      <c r="A40" s="637"/>
      <c r="B40" s="26"/>
      <c r="C40" s="246" t="s">
        <v>390</v>
      </c>
      <c r="D40" s="17"/>
      <c r="E40" s="27">
        <v>737013</v>
      </c>
      <c r="F40" s="19">
        <v>737014</v>
      </c>
      <c r="G40" s="165">
        <v>4.5720000000000001</v>
      </c>
      <c r="H40" s="27">
        <v>827230</v>
      </c>
      <c r="I40" s="19">
        <v>827230</v>
      </c>
      <c r="J40" s="166">
        <v>5.3179999999999996</v>
      </c>
      <c r="K40" s="216">
        <v>1008573</v>
      </c>
      <c r="L40" s="216">
        <v>1008573</v>
      </c>
      <c r="M40" s="166">
        <v>6.4320000000000004</v>
      </c>
      <c r="N40" s="313">
        <v>0</v>
      </c>
      <c r="O40" s="313">
        <v>0</v>
      </c>
      <c r="P40" s="233">
        <f>ROUND(O40/O29,5)*100</f>
        <v>0</v>
      </c>
      <c r="Q40" s="216">
        <v>0</v>
      </c>
      <c r="R40" s="216">
        <v>0</v>
      </c>
      <c r="S40" s="303">
        <f>ROUND(R40/R29,5)*100</f>
        <v>0</v>
      </c>
    </row>
    <row r="41" spans="1:29" ht="15" customHeight="1" x14ac:dyDescent="0.15">
      <c r="A41" s="637"/>
      <c r="B41" s="26"/>
      <c r="C41" s="247" t="s">
        <v>400</v>
      </c>
      <c r="D41" s="17"/>
      <c r="E41" s="27">
        <v>1101593</v>
      </c>
      <c r="F41" s="19">
        <v>967682</v>
      </c>
      <c r="G41" s="165">
        <v>6.0030000000000001</v>
      </c>
      <c r="H41" s="27">
        <v>1006693</v>
      </c>
      <c r="I41" s="19">
        <v>961983</v>
      </c>
      <c r="J41" s="166">
        <v>6.1840000000000002</v>
      </c>
      <c r="K41" s="216">
        <v>966040</v>
      </c>
      <c r="L41" s="216">
        <v>939245</v>
      </c>
      <c r="M41" s="166">
        <v>5.99</v>
      </c>
      <c r="N41" s="313">
        <v>0</v>
      </c>
      <c r="O41" s="313">
        <v>0</v>
      </c>
      <c r="P41" s="233">
        <f>ROUND(O41/O29,5)*100</f>
        <v>0</v>
      </c>
      <c r="Q41" s="216">
        <v>0</v>
      </c>
      <c r="R41" s="216">
        <v>0</v>
      </c>
      <c r="S41" s="303">
        <f>ROUND(R41/R29,5)*100</f>
        <v>0</v>
      </c>
    </row>
    <row r="42" spans="1:29" ht="15" customHeight="1" x14ac:dyDescent="0.15">
      <c r="A42" s="637"/>
      <c r="B42" s="26"/>
      <c r="C42" s="247" t="s">
        <v>391</v>
      </c>
      <c r="D42" s="17"/>
      <c r="E42" s="27">
        <v>1</v>
      </c>
      <c r="F42" s="19">
        <v>0</v>
      </c>
      <c r="G42" s="165">
        <v>0</v>
      </c>
      <c r="H42" s="27">
        <v>0</v>
      </c>
      <c r="I42" s="19">
        <v>0</v>
      </c>
      <c r="J42" s="19">
        <v>0</v>
      </c>
      <c r="K42" s="216">
        <v>0</v>
      </c>
      <c r="L42" s="216">
        <v>0</v>
      </c>
      <c r="M42" s="19">
        <v>0</v>
      </c>
      <c r="N42" s="313">
        <v>0</v>
      </c>
      <c r="O42" s="313">
        <v>0</v>
      </c>
      <c r="P42" s="233">
        <v>0</v>
      </c>
      <c r="Q42" s="216">
        <v>0</v>
      </c>
      <c r="R42" s="216">
        <v>0</v>
      </c>
      <c r="S42" s="305">
        <v>0</v>
      </c>
    </row>
    <row r="43" spans="1:29" ht="15" customHeight="1" x14ac:dyDescent="0.15">
      <c r="A43" s="637"/>
      <c r="B43" s="26"/>
      <c r="C43" s="247" t="s">
        <v>392</v>
      </c>
      <c r="D43" s="17"/>
      <c r="E43" s="27">
        <v>4805814</v>
      </c>
      <c r="F43" s="19">
        <v>4518316</v>
      </c>
      <c r="G43" s="165">
        <v>28.029</v>
      </c>
      <c r="H43" s="27">
        <v>4449921</v>
      </c>
      <c r="I43" s="19">
        <v>4449922</v>
      </c>
      <c r="J43" s="166">
        <v>28.605000000000004</v>
      </c>
      <c r="K43" s="216">
        <v>4814972</v>
      </c>
      <c r="L43" s="216">
        <v>4365256</v>
      </c>
      <c r="M43" s="166">
        <v>27.839000000000002</v>
      </c>
      <c r="N43" s="313">
        <v>0</v>
      </c>
      <c r="O43" s="313">
        <v>0</v>
      </c>
      <c r="P43" s="233">
        <f>ROUND(O43/O29,5)*100</f>
        <v>0</v>
      </c>
      <c r="Q43" s="216">
        <v>0</v>
      </c>
      <c r="R43" s="216">
        <v>0</v>
      </c>
      <c r="S43" s="303">
        <f>ROUND(R43/R29,5)*100</f>
        <v>0</v>
      </c>
    </row>
    <row r="44" spans="1:29" ht="3.75" customHeight="1" x14ac:dyDescent="0.15">
      <c r="A44" s="641"/>
      <c r="B44" s="345"/>
      <c r="C44" s="176"/>
      <c r="D44" s="171"/>
      <c r="E44" s="19"/>
      <c r="F44" s="19"/>
      <c r="G44" s="16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304"/>
    </row>
    <row r="45" spans="1:29" ht="3.75" customHeight="1" x14ac:dyDescent="0.15">
      <c r="A45" s="640" t="s">
        <v>202</v>
      </c>
      <c r="B45" s="26"/>
      <c r="C45" s="10"/>
      <c r="D45" s="17"/>
      <c r="E45" s="19"/>
      <c r="F45" s="19"/>
      <c r="G45" s="16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304"/>
      <c r="T45" s="45"/>
      <c r="U45" s="45"/>
      <c r="V45" s="45"/>
      <c r="W45" s="45"/>
      <c r="X45" s="45"/>
      <c r="Y45" s="45"/>
      <c r="Z45" s="45"/>
      <c r="AA45" s="45"/>
      <c r="AB45" s="45"/>
      <c r="AC45" s="45"/>
    </row>
    <row r="46" spans="1:29" ht="15" customHeight="1" x14ac:dyDescent="0.15">
      <c r="A46" s="637"/>
      <c r="B46" s="638" t="s">
        <v>203</v>
      </c>
      <c r="C46" s="548"/>
      <c r="D46" s="639"/>
      <c r="E46" s="19">
        <v>17300077</v>
      </c>
      <c r="F46" s="19">
        <v>16101739</v>
      </c>
      <c r="G46" s="165">
        <v>100</v>
      </c>
      <c r="H46" s="19">
        <v>15953932</v>
      </c>
      <c r="I46" s="19">
        <v>15533175</v>
      </c>
      <c r="J46" s="166">
        <v>100</v>
      </c>
      <c r="K46" s="197">
        <v>16284105</v>
      </c>
      <c r="L46" s="197">
        <v>15402725</v>
      </c>
      <c r="M46" s="166">
        <v>100</v>
      </c>
      <c r="N46" s="197">
        <f>SUM(N47:N55)</f>
        <v>13050808</v>
      </c>
      <c r="O46" s="197">
        <f>SUM(O47:O55)</f>
        <v>12694779</v>
      </c>
      <c r="P46" s="166">
        <f>ROUND(O46/O46,5)*100</f>
        <v>100</v>
      </c>
      <c r="Q46" s="197">
        <f>SUM(Q47:Q60)</f>
        <v>12877095</v>
      </c>
      <c r="R46" s="197">
        <f>SUM(R47:R61)</f>
        <v>12222039</v>
      </c>
      <c r="S46" s="303">
        <f>ROUND(R46/R46,5)*100</f>
        <v>100</v>
      </c>
      <c r="T46" s="45"/>
      <c r="U46" s="45"/>
      <c r="V46" s="45"/>
      <c r="W46" s="45"/>
      <c r="X46" s="45"/>
      <c r="Y46" s="45"/>
      <c r="Z46" s="45"/>
      <c r="AA46" s="45"/>
      <c r="AB46" s="45"/>
      <c r="AC46" s="45"/>
    </row>
    <row r="47" spans="1:29" ht="15" customHeight="1" x14ac:dyDescent="0.15">
      <c r="A47" s="637"/>
      <c r="B47" s="26"/>
      <c r="C47" s="331" t="s">
        <v>204</v>
      </c>
      <c r="D47" s="17"/>
      <c r="E47" s="19">
        <v>256184</v>
      </c>
      <c r="F47" s="19">
        <v>241058</v>
      </c>
      <c r="G47" s="165">
        <v>1.4970000000000001</v>
      </c>
      <c r="H47" s="19">
        <v>257525</v>
      </c>
      <c r="I47" s="19">
        <v>240063</v>
      </c>
      <c r="J47" s="166">
        <v>1.5449999999999999</v>
      </c>
      <c r="K47" s="197">
        <v>282113</v>
      </c>
      <c r="L47" s="197">
        <v>259000</v>
      </c>
      <c r="M47" s="166">
        <v>1.6820000000000002</v>
      </c>
      <c r="N47" s="197">
        <v>267094</v>
      </c>
      <c r="O47" s="197">
        <v>245826</v>
      </c>
      <c r="P47" s="166">
        <f>ROUND(O47/O46,5)*100</f>
        <v>1.9359999999999999</v>
      </c>
      <c r="Q47" s="197">
        <v>273469</v>
      </c>
      <c r="R47" s="197">
        <v>242520</v>
      </c>
      <c r="S47" s="303">
        <f>ROUND(R47/R46,5)*100</f>
        <v>1.984</v>
      </c>
    </row>
    <row r="48" spans="1:29" ht="15" customHeight="1" x14ac:dyDescent="0.15">
      <c r="A48" s="637"/>
      <c r="B48" s="26"/>
      <c r="C48" s="331" t="s">
        <v>205</v>
      </c>
      <c r="D48" s="17"/>
      <c r="E48" s="19">
        <v>9218236</v>
      </c>
      <c r="F48" s="19">
        <v>8318131</v>
      </c>
      <c r="G48" s="165">
        <v>51.66</v>
      </c>
      <c r="H48" s="19">
        <v>8507224</v>
      </c>
      <c r="I48" s="19">
        <v>8160329</v>
      </c>
      <c r="J48" s="166">
        <v>52.534999999999997</v>
      </c>
      <c r="K48" s="197">
        <v>8563526</v>
      </c>
      <c r="L48" s="197">
        <v>8142625</v>
      </c>
      <c r="M48" s="166">
        <v>52.864999999999995</v>
      </c>
      <c r="N48" s="197">
        <v>8558630</v>
      </c>
      <c r="O48" s="197">
        <v>8285495</v>
      </c>
      <c r="P48" s="166">
        <f>ROUND(O48/O46,5)*100</f>
        <v>65.266999999999996</v>
      </c>
      <c r="Q48" s="197">
        <v>8929193</v>
      </c>
      <c r="R48" s="197">
        <v>8350907</v>
      </c>
      <c r="S48" s="303">
        <f>ROUND(R48/R46,5)*100</f>
        <v>68.326999999999998</v>
      </c>
    </row>
    <row r="49" spans="1:26" ht="15" customHeight="1" x14ac:dyDescent="0.15">
      <c r="A49" s="637"/>
      <c r="B49" s="26"/>
      <c r="C49" s="248" t="s">
        <v>401</v>
      </c>
      <c r="D49" s="17"/>
      <c r="E49" s="19">
        <v>0</v>
      </c>
      <c r="F49" s="19">
        <v>0</v>
      </c>
      <c r="G49" s="165">
        <v>0</v>
      </c>
      <c r="H49" s="19">
        <v>0</v>
      </c>
      <c r="I49" s="19">
        <v>0</v>
      </c>
      <c r="J49" s="166">
        <v>0</v>
      </c>
      <c r="K49" s="197">
        <v>0</v>
      </c>
      <c r="L49" s="197">
        <v>0</v>
      </c>
      <c r="M49" s="197">
        <v>0</v>
      </c>
      <c r="N49" s="197">
        <v>3506553</v>
      </c>
      <c r="O49" s="197">
        <v>3506550</v>
      </c>
      <c r="P49" s="197">
        <f>ROUND(O49/O46,5)*100</f>
        <v>27.622000000000003</v>
      </c>
      <c r="Q49" s="197">
        <v>3431881</v>
      </c>
      <c r="R49" s="197">
        <v>3431878</v>
      </c>
      <c r="S49" s="303">
        <f>ROUND(R49/R46,5)*100</f>
        <v>28.078999999999997</v>
      </c>
    </row>
    <row r="50" spans="1:26" ht="18" customHeight="1" x14ac:dyDescent="0.15">
      <c r="A50" s="637"/>
      <c r="B50" s="26"/>
      <c r="C50" s="331" t="s">
        <v>206</v>
      </c>
      <c r="D50" s="17"/>
      <c r="E50" s="19">
        <v>136823</v>
      </c>
      <c r="F50" s="19">
        <v>118944</v>
      </c>
      <c r="G50" s="165">
        <v>0.73899999999999999</v>
      </c>
      <c r="H50" s="19">
        <v>130063</v>
      </c>
      <c r="I50" s="19">
        <v>121711</v>
      </c>
      <c r="J50" s="166">
        <v>0.78400000000000003</v>
      </c>
      <c r="K50" s="197">
        <v>132556</v>
      </c>
      <c r="L50" s="197">
        <v>118368</v>
      </c>
      <c r="M50" s="166">
        <v>0.76800000000000002</v>
      </c>
      <c r="N50" s="197">
        <v>135676</v>
      </c>
      <c r="O50" s="197">
        <v>121402</v>
      </c>
      <c r="P50" s="166">
        <f>ROUND(O50/O46,5)*100</f>
        <v>0.95600000000000007</v>
      </c>
      <c r="Q50" s="197">
        <v>128839</v>
      </c>
      <c r="R50" s="197">
        <v>120137</v>
      </c>
      <c r="S50" s="303">
        <f>ROUND(R50/R46,5)*100</f>
        <v>0.98299999999999998</v>
      </c>
    </row>
    <row r="51" spans="1:26" ht="15" customHeight="1" x14ac:dyDescent="0.15">
      <c r="A51" s="637"/>
      <c r="B51" s="26"/>
      <c r="C51" s="331" t="s">
        <v>207</v>
      </c>
      <c r="D51" s="17"/>
      <c r="E51" s="19">
        <v>1</v>
      </c>
      <c r="F51" s="19">
        <v>0</v>
      </c>
      <c r="G51" s="165">
        <v>0</v>
      </c>
      <c r="H51" s="19">
        <v>3664</v>
      </c>
      <c r="I51" s="19">
        <v>3664</v>
      </c>
      <c r="J51" s="19">
        <v>2.4E-2</v>
      </c>
      <c r="K51" s="197">
        <v>4611</v>
      </c>
      <c r="L51" s="197">
        <v>4611</v>
      </c>
      <c r="M51" s="19">
        <v>0.03</v>
      </c>
      <c r="N51" s="197">
        <v>277455</v>
      </c>
      <c r="O51" s="197">
        <v>277455</v>
      </c>
      <c r="P51" s="175">
        <f>ROUND(O51/O46,5)*100</f>
        <v>2.1859999999999999</v>
      </c>
      <c r="Q51" s="197">
        <v>21325</v>
      </c>
      <c r="R51" s="197">
        <v>21325</v>
      </c>
      <c r="S51" s="307">
        <f>ROUND(R51/R46,5)*100</f>
        <v>0.17399999999999999</v>
      </c>
    </row>
    <row r="52" spans="1:26" ht="15" customHeight="1" x14ac:dyDescent="0.15">
      <c r="A52" s="637"/>
      <c r="B52" s="26"/>
      <c r="C52" s="331" t="s">
        <v>192</v>
      </c>
      <c r="D52" s="17"/>
      <c r="E52" s="19">
        <v>125</v>
      </c>
      <c r="F52" s="19">
        <v>81</v>
      </c>
      <c r="G52" s="165">
        <v>1E-3</v>
      </c>
      <c r="H52" s="19">
        <v>150</v>
      </c>
      <c r="I52" s="19">
        <v>139</v>
      </c>
      <c r="J52" s="198">
        <v>1E-3</v>
      </c>
      <c r="K52" s="197">
        <v>200</v>
      </c>
      <c r="L52" s="197">
        <v>174</v>
      </c>
      <c r="M52" s="166">
        <v>1E-3</v>
      </c>
      <c r="N52" s="197">
        <v>200</v>
      </c>
      <c r="O52" s="197">
        <v>0</v>
      </c>
      <c r="P52" s="166">
        <f>ROUND(O52/O46,5)*100</f>
        <v>0</v>
      </c>
      <c r="Q52" s="197">
        <v>200</v>
      </c>
      <c r="R52" s="197">
        <v>0</v>
      </c>
      <c r="S52" s="303">
        <f>ROUND(R52/R46,5)*100</f>
        <v>0</v>
      </c>
    </row>
    <row r="53" spans="1:26" ht="15" customHeight="1" x14ac:dyDescent="0.15">
      <c r="A53" s="637"/>
      <c r="B53" s="26"/>
      <c r="C53" s="331" t="s">
        <v>208</v>
      </c>
      <c r="D53" s="17"/>
      <c r="E53" s="19">
        <v>194681</v>
      </c>
      <c r="F53" s="19">
        <v>190475</v>
      </c>
      <c r="G53" s="165">
        <v>1.1830000000000001</v>
      </c>
      <c r="H53" s="19">
        <v>67932</v>
      </c>
      <c r="I53" s="19">
        <v>59478</v>
      </c>
      <c r="J53" s="166">
        <v>0.38300000000000001</v>
      </c>
      <c r="K53" s="197">
        <v>62262</v>
      </c>
      <c r="L53" s="197">
        <v>53689</v>
      </c>
      <c r="M53" s="166">
        <v>0.34899999999999998</v>
      </c>
      <c r="N53" s="197">
        <v>265200</v>
      </c>
      <c r="O53" s="197">
        <v>258051</v>
      </c>
      <c r="P53" s="166">
        <f>ROUND(O53/O46,5)*100</f>
        <v>2.0329999999999999</v>
      </c>
      <c r="Q53" s="197">
        <v>62265</v>
      </c>
      <c r="R53" s="197">
        <v>55272</v>
      </c>
      <c r="S53" s="303">
        <f>ROUND(R53/R46,5)*100</f>
        <v>0.45199999999999996</v>
      </c>
    </row>
    <row r="54" spans="1:26" ht="15" customHeight="1" x14ac:dyDescent="0.15">
      <c r="A54" s="637"/>
      <c r="B54" s="26"/>
      <c r="C54" s="331" t="s">
        <v>194</v>
      </c>
      <c r="D54" s="17"/>
      <c r="E54" s="19">
        <v>39541</v>
      </c>
      <c r="F54" s="19">
        <v>0</v>
      </c>
      <c r="G54" s="165">
        <v>0</v>
      </c>
      <c r="H54" s="19">
        <v>39561</v>
      </c>
      <c r="I54" s="19">
        <v>0</v>
      </c>
      <c r="J54" s="19">
        <v>0</v>
      </c>
      <c r="K54" s="197">
        <v>36407</v>
      </c>
      <c r="L54" s="197">
        <v>0</v>
      </c>
      <c r="M54" s="19">
        <v>0</v>
      </c>
      <c r="N54" s="197">
        <v>40000</v>
      </c>
      <c r="O54" s="197">
        <v>0</v>
      </c>
      <c r="P54" s="19">
        <f>ROUND(O54/O46,5)*100</f>
        <v>0</v>
      </c>
      <c r="Q54" s="197">
        <v>29923</v>
      </c>
      <c r="R54" s="197">
        <v>0</v>
      </c>
      <c r="S54" s="303">
        <f>ROUND(R54/R46,5)*100</f>
        <v>0</v>
      </c>
    </row>
    <row r="55" spans="1:26" ht="15" customHeight="1" x14ac:dyDescent="0.15">
      <c r="A55" s="637"/>
      <c r="B55" s="26"/>
      <c r="C55" s="331" t="s">
        <v>209</v>
      </c>
      <c r="D55" s="17"/>
      <c r="E55" s="19">
        <v>123308</v>
      </c>
      <c r="F55" s="19">
        <v>123308</v>
      </c>
      <c r="G55" s="165">
        <v>0.76600000000000001</v>
      </c>
      <c r="H55" s="19">
        <v>0</v>
      </c>
      <c r="I55" s="19">
        <v>0</v>
      </c>
      <c r="J55" s="166">
        <v>0</v>
      </c>
      <c r="K55" s="197"/>
      <c r="L55" s="197"/>
      <c r="M55" s="166">
        <v>0</v>
      </c>
      <c r="N55" s="233">
        <v>0</v>
      </c>
      <c r="O55" s="233">
        <v>0</v>
      </c>
      <c r="P55" s="233">
        <f>ROUND(O55/O46,5)*100</f>
        <v>0</v>
      </c>
      <c r="Q55" s="197">
        <v>0</v>
      </c>
      <c r="R55" s="197">
        <v>0</v>
      </c>
      <c r="S55" s="303">
        <f>ROUND(R55/R46,5)*100</f>
        <v>0</v>
      </c>
    </row>
    <row r="56" spans="1:26" ht="15" customHeight="1" x14ac:dyDescent="0.15">
      <c r="A56" s="637"/>
      <c r="B56" s="26"/>
      <c r="C56" s="246" t="s">
        <v>395</v>
      </c>
      <c r="D56" s="17"/>
      <c r="E56" s="19">
        <v>1791259</v>
      </c>
      <c r="F56" s="19">
        <v>1791235</v>
      </c>
      <c r="G56" s="165">
        <v>11.124000000000001</v>
      </c>
      <c r="H56" s="19">
        <v>1675167</v>
      </c>
      <c r="I56" s="19">
        <v>1675165</v>
      </c>
      <c r="J56" s="166">
        <v>10.784000000000001</v>
      </c>
      <c r="K56" s="197">
        <v>1638349</v>
      </c>
      <c r="L56" s="197">
        <v>1638348</v>
      </c>
      <c r="M56" s="166">
        <v>10.637</v>
      </c>
      <c r="N56" s="233">
        <v>0</v>
      </c>
      <c r="O56" s="233">
        <v>0</v>
      </c>
      <c r="P56" s="233">
        <f>ROUND(O56/O46,5)*100</f>
        <v>0</v>
      </c>
      <c r="Q56" s="197">
        <v>0</v>
      </c>
      <c r="R56" s="197">
        <v>0</v>
      </c>
      <c r="S56" s="303">
        <f>ROUND(R56/R46,5)*100</f>
        <v>0</v>
      </c>
    </row>
    <row r="57" spans="1:26" ht="15" customHeight="1" x14ac:dyDescent="0.15">
      <c r="A57" s="637"/>
      <c r="B57" s="26"/>
      <c r="C57" s="246" t="s">
        <v>399</v>
      </c>
      <c r="D57" s="17"/>
      <c r="E57" s="19">
        <v>1225</v>
      </c>
      <c r="F57" s="19">
        <v>1205</v>
      </c>
      <c r="G57" s="165">
        <v>6.9999999999999993E-3</v>
      </c>
      <c r="H57" s="19">
        <v>1196</v>
      </c>
      <c r="I57" s="19">
        <v>1194</v>
      </c>
      <c r="J57" s="166">
        <v>8.0000000000000002E-3</v>
      </c>
      <c r="K57" s="197">
        <v>6074</v>
      </c>
      <c r="L57" s="197">
        <v>6073</v>
      </c>
      <c r="M57" s="166">
        <v>3.9E-2</v>
      </c>
      <c r="N57" s="233">
        <v>0</v>
      </c>
      <c r="O57" s="233">
        <v>0</v>
      </c>
      <c r="P57" s="233">
        <f>ROUND(O57/O46,5)*100</f>
        <v>0</v>
      </c>
      <c r="Q57" s="197">
        <v>0</v>
      </c>
      <c r="R57" s="197">
        <v>0</v>
      </c>
      <c r="S57" s="303">
        <f>ROUND(R57/R46,5)*100</f>
        <v>0</v>
      </c>
    </row>
    <row r="58" spans="1:26" ht="15" customHeight="1" x14ac:dyDescent="0.15">
      <c r="A58" s="637"/>
      <c r="B58" s="26"/>
      <c r="C58" s="247" t="s">
        <v>396</v>
      </c>
      <c r="D58" s="17"/>
      <c r="E58" s="19">
        <v>61</v>
      </c>
      <c r="F58" s="19">
        <v>59</v>
      </c>
      <c r="G58" s="165">
        <v>0</v>
      </c>
      <c r="H58" s="19">
        <v>61</v>
      </c>
      <c r="I58" s="19">
        <v>46</v>
      </c>
      <c r="J58" s="198">
        <v>0</v>
      </c>
      <c r="K58" s="197">
        <v>31</v>
      </c>
      <c r="L58" s="197">
        <v>30</v>
      </c>
      <c r="M58" s="19">
        <v>0</v>
      </c>
      <c r="N58" s="233">
        <v>0</v>
      </c>
      <c r="O58" s="233">
        <v>0</v>
      </c>
      <c r="P58" s="233">
        <f t="shared" ref="P58:P60" si="2">ROUND(O58/O47,5)*100</f>
        <v>0</v>
      </c>
      <c r="Q58" s="197">
        <v>0</v>
      </c>
      <c r="R58" s="197">
        <v>0</v>
      </c>
      <c r="S58" s="303">
        <f t="shared" ref="S58:S60" si="3">ROUND(R58/R47,5)*100</f>
        <v>0</v>
      </c>
    </row>
    <row r="59" spans="1:26" ht="15" customHeight="1" x14ac:dyDescent="0.15">
      <c r="A59" s="637"/>
      <c r="B59" s="26"/>
      <c r="C59" s="247" t="s">
        <v>398</v>
      </c>
      <c r="D59" s="17"/>
      <c r="E59" s="19">
        <v>732601</v>
      </c>
      <c r="F59" s="19">
        <v>732601</v>
      </c>
      <c r="G59" s="165">
        <v>4.5</v>
      </c>
      <c r="H59" s="19">
        <v>705991</v>
      </c>
      <c r="I59" s="19">
        <v>705990</v>
      </c>
      <c r="J59" s="166">
        <v>4.5</v>
      </c>
      <c r="K59" s="197">
        <v>742791</v>
      </c>
      <c r="L59" s="197">
        <v>742790</v>
      </c>
      <c r="M59" s="166">
        <v>4.8220000000000001</v>
      </c>
      <c r="N59" s="233">
        <v>0</v>
      </c>
      <c r="O59" s="233">
        <v>0</v>
      </c>
      <c r="P59" s="233">
        <f t="shared" si="2"/>
        <v>0</v>
      </c>
      <c r="Q59" s="197">
        <v>0</v>
      </c>
      <c r="R59" s="197">
        <v>0</v>
      </c>
      <c r="S59" s="303">
        <f t="shared" si="3"/>
        <v>0</v>
      </c>
    </row>
    <row r="60" spans="1:26" ht="15" customHeight="1" x14ac:dyDescent="0.15">
      <c r="A60" s="637"/>
      <c r="B60" s="26"/>
      <c r="C60" s="247" t="s">
        <v>397</v>
      </c>
      <c r="D60" s="17"/>
      <c r="E60" s="19">
        <v>4806032</v>
      </c>
      <c r="F60" s="19">
        <v>4584642</v>
      </c>
      <c r="G60" s="165">
        <v>28.472999999999999</v>
      </c>
      <c r="H60" s="19">
        <v>4565398</v>
      </c>
      <c r="I60" s="19">
        <v>4565396</v>
      </c>
      <c r="J60" s="166">
        <v>29.391000000000002</v>
      </c>
      <c r="K60" s="197">
        <v>4815185</v>
      </c>
      <c r="L60" s="197">
        <v>4437017</v>
      </c>
      <c r="M60" s="166">
        <v>28.806999999999999</v>
      </c>
      <c r="N60" s="233">
        <v>0</v>
      </c>
      <c r="O60" s="233">
        <v>0</v>
      </c>
      <c r="P60" s="233">
        <f t="shared" si="2"/>
        <v>0</v>
      </c>
      <c r="Q60" s="197">
        <v>0</v>
      </c>
      <c r="R60" s="197">
        <v>0</v>
      </c>
      <c r="S60" s="303">
        <f t="shared" si="3"/>
        <v>0</v>
      </c>
    </row>
    <row r="61" spans="1:26" ht="5.25" customHeight="1" x14ac:dyDescent="0.15">
      <c r="A61" s="641"/>
      <c r="B61" s="345"/>
      <c r="C61" s="177"/>
      <c r="D61" s="171"/>
      <c r="E61" s="19"/>
      <c r="F61" s="19"/>
      <c r="G61" s="165"/>
      <c r="H61" s="45"/>
      <c r="I61" s="45"/>
      <c r="J61" s="45"/>
      <c r="K61" s="197"/>
      <c r="L61" s="197"/>
      <c r="M61" s="166"/>
      <c r="N61" s="197"/>
      <c r="O61" s="197"/>
      <c r="P61" s="166"/>
      <c r="Q61" s="197"/>
      <c r="R61" s="197"/>
      <c r="S61" s="303"/>
      <c r="T61" s="45"/>
      <c r="U61" s="45"/>
      <c r="V61" s="45"/>
      <c r="W61" s="45"/>
      <c r="X61" s="45"/>
      <c r="Y61" s="45"/>
      <c r="Z61" s="45"/>
    </row>
    <row r="62" spans="1:26" ht="15" customHeight="1" thickBot="1" x14ac:dyDescent="0.2">
      <c r="A62" s="249" t="s">
        <v>402</v>
      </c>
      <c r="B62" s="250"/>
      <c r="C62" s="250"/>
      <c r="D62" s="20"/>
      <c r="E62" s="19">
        <v>0</v>
      </c>
      <c r="F62" s="202">
        <v>18318</v>
      </c>
      <c r="G62" s="191"/>
      <c r="H62" s="191">
        <v>0</v>
      </c>
      <c r="I62" s="196">
        <v>23055</v>
      </c>
      <c r="J62" s="191"/>
      <c r="K62" s="197">
        <v>0</v>
      </c>
      <c r="L62" s="217">
        <v>277455</v>
      </c>
      <c r="M62" s="191"/>
      <c r="N62" s="217">
        <v>0</v>
      </c>
      <c r="O62" s="217">
        <f>O29-O46</f>
        <v>21326</v>
      </c>
      <c r="P62" s="191"/>
      <c r="Q62" s="217">
        <v>0</v>
      </c>
      <c r="R62" s="217">
        <f>R29-R46</f>
        <v>162320</v>
      </c>
      <c r="S62" s="308"/>
    </row>
    <row r="63" spans="1:26" ht="17.100000000000001" customHeight="1" x14ac:dyDescent="0.15">
      <c r="A63" s="44" t="s">
        <v>403</v>
      </c>
      <c r="E63" s="230"/>
      <c r="F63" s="230"/>
      <c r="I63" s="230"/>
      <c r="K63" s="230"/>
      <c r="S63" s="116" t="s">
        <v>210</v>
      </c>
    </row>
  </sheetData>
  <sheetProtection sheet="1" selectLockedCells="1" selectUnlockedCells="1"/>
  <mergeCells count="20">
    <mergeCell ref="Q26:S26"/>
    <mergeCell ref="Q3:S3"/>
    <mergeCell ref="K3:M3"/>
    <mergeCell ref="H26:J26"/>
    <mergeCell ref="K26:M26"/>
    <mergeCell ref="N26:P26"/>
    <mergeCell ref="N3:P3"/>
    <mergeCell ref="A5:A14"/>
    <mergeCell ref="B6:D6"/>
    <mergeCell ref="A3:D4"/>
    <mergeCell ref="E3:G3"/>
    <mergeCell ref="H3:J3"/>
    <mergeCell ref="E26:G26"/>
    <mergeCell ref="A16:A20"/>
    <mergeCell ref="B16:D16"/>
    <mergeCell ref="A26:D27"/>
    <mergeCell ref="A45:A61"/>
    <mergeCell ref="B46:D46"/>
    <mergeCell ref="A28:A44"/>
    <mergeCell ref="B29:D29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68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  <colBreaks count="1" manualBreakCount="1">
    <brk id="10" max="62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BBAC4-95B7-43E9-B6EC-0BE9DCC49CFB}">
  <sheetPr>
    <tabColor theme="4" tint="0.59999389629810485"/>
    <pageSetUpPr fitToPage="1"/>
  </sheetPr>
  <dimension ref="A1:AG63"/>
  <sheetViews>
    <sheetView view="pageBreakPreview" zoomScaleNormal="90" zoomScaleSheetLayoutView="100" workbookViewId="0">
      <pane xSplit="3" topLeftCell="D1" activePane="topRight" state="frozen"/>
      <selection activeCell="J22" sqref="J22"/>
      <selection pane="topRight" activeCell="J22" sqref="J22"/>
    </sheetView>
  </sheetViews>
  <sheetFormatPr defaultRowHeight="17.100000000000001" customHeight="1" x14ac:dyDescent="0.15"/>
  <cols>
    <col min="1" max="1" width="4" style="44" hidden="1" customWidth="1"/>
    <col min="2" max="2" width="2.25" style="44" hidden="1" customWidth="1"/>
    <col min="3" max="3" width="20.5" style="44" hidden="1" customWidth="1"/>
    <col min="4" max="4" width="0.25" style="44" hidden="1" customWidth="1"/>
    <col min="5" max="6" width="11.875" style="44" hidden="1" customWidth="1"/>
    <col min="7" max="7" width="6.875" style="44" hidden="1" customWidth="1"/>
    <col min="8" max="9" width="11.875" style="44" hidden="1" customWidth="1"/>
    <col min="10" max="10" width="6.875" style="44" hidden="1" customWidth="1"/>
    <col min="11" max="12" width="11.875" style="44" customWidth="1"/>
    <col min="13" max="13" width="6.875" style="44" customWidth="1"/>
    <col min="14" max="15" width="11.875" style="44" customWidth="1"/>
    <col min="16" max="16" width="6.875" style="44" customWidth="1"/>
    <col min="17" max="18" width="12.625" style="44" customWidth="1"/>
    <col min="19" max="19" width="6.875" style="44" customWidth="1"/>
    <col min="20" max="20" width="9" style="44" customWidth="1"/>
    <col min="21" max="16384" width="9" style="44"/>
  </cols>
  <sheetData>
    <row r="1" spans="1:33" ht="5.0999999999999996" customHeight="1" x14ac:dyDescent="0.15">
      <c r="A1" s="326"/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45"/>
      <c r="O1" s="45"/>
      <c r="P1" s="164"/>
      <c r="Q1" s="45"/>
      <c r="R1" s="45"/>
      <c r="S1" s="164"/>
    </row>
    <row r="2" spans="1:33" ht="15" customHeight="1" thickBot="1" x14ac:dyDescent="0.2">
      <c r="A2" s="15" t="s">
        <v>371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P2" s="164"/>
      <c r="S2" s="164" t="s">
        <v>0</v>
      </c>
    </row>
    <row r="3" spans="1:33" ht="15.95" customHeight="1" x14ac:dyDescent="0.15">
      <c r="A3" s="521" t="s">
        <v>181</v>
      </c>
      <c r="B3" s="642"/>
      <c r="C3" s="642"/>
      <c r="D3" s="522"/>
      <c r="E3" s="527" t="s">
        <v>380</v>
      </c>
      <c r="F3" s="528"/>
      <c r="G3" s="512"/>
      <c r="H3" s="527" t="s">
        <v>381</v>
      </c>
      <c r="I3" s="528"/>
      <c r="J3" s="512"/>
      <c r="K3" s="527" t="s">
        <v>382</v>
      </c>
      <c r="L3" s="528"/>
      <c r="M3" s="512"/>
      <c r="N3" s="527" t="s">
        <v>383</v>
      </c>
      <c r="O3" s="528"/>
      <c r="P3" s="647"/>
      <c r="Q3" s="528" t="s">
        <v>447</v>
      </c>
      <c r="R3" s="528"/>
      <c r="S3" s="646"/>
    </row>
    <row r="4" spans="1:33" ht="15.95" customHeight="1" x14ac:dyDescent="0.15">
      <c r="A4" s="525"/>
      <c r="B4" s="643"/>
      <c r="C4" s="643"/>
      <c r="D4" s="526"/>
      <c r="E4" s="318" t="s">
        <v>30</v>
      </c>
      <c r="F4" s="318" t="s">
        <v>31</v>
      </c>
      <c r="G4" s="318" t="s">
        <v>33</v>
      </c>
      <c r="H4" s="351" t="s">
        <v>30</v>
      </c>
      <c r="I4" s="351" t="s">
        <v>31</v>
      </c>
      <c r="J4" s="351" t="s">
        <v>33</v>
      </c>
      <c r="K4" s="351" t="s">
        <v>30</v>
      </c>
      <c r="L4" s="351" t="s">
        <v>31</v>
      </c>
      <c r="M4" s="351" t="s">
        <v>33</v>
      </c>
      <c r="N4" s="318" t="s">
        <v>30</v>
      </c>
      <c r="O4" s="351" t="s">
        <v>31</v>
      </c>
      <c r="P4" s="364" t="s">
        <v>33</v>
      </c>
      <c r="Q4" s="353" t="s">
        <v>30</v>
      </c>
      <c r="R4" s="351" t="s">
        <v>31</v>
      </c>
      <c r="S4" s="354" t="s">
        <v>33</v>
      </c>
    </row>
    <row r="5" spans="1:33" ht="5.25" customHeight="1" x14ac:dyDescent="0.15">
      <c r="A5" s="640" t="s">
        <v>182</v>
      </c>
      <c r="B5" s="352"/>
      <c r="C5" s="22"/>
      <c r="D5" s="23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302"/>
    </row>
    <row r="6" spans="1:33" ht="15" customHeight="1" x14ac:dyDescent="0.15">
      <c r="A6" s="637"/>
      <c r="B6" s="638" t="s">
        <v>183</v>
      </c>
      <c r="C6" s="548"/>
      <c r="D6" s="639"/>
      <c r="E6" s="19">
        <f>SUM(E7:E13)</f>
        <v>2077684</v>
      </c>
      <c r="F6" s="19">
        <f>SUM(F7:F14)</f>
        <v>1875860</v>
      </c>
      <c r="G6" s="166">
        <f>F6/F6*100</f>
        <v>100</v>
      </c>
      <c r="H6" s="19">
        <f>SUM(H7:H13)</f>
        <v>2007031</v>
      </c>
      <c r="I6" s="19">
        <f>SUM(I7:I14)</f>
        <v>2016855</v>
      </c>
      <c r="J6" s="166">
        <f>I6/I6*100</f>
        <v>100</v>
      </c>
      <c r="K6" s="19">
        <f>SUM(K7:K13)</f>
        <v>1974965</v>
      </c>
      <c r="L6" s="19">
        <f>SUM(L7:L14)</f>
        <v>1868692</v>
      </c>
      <c r="M6" s="166">
        <f>L6/L6*100</f>
        <v>100</v>
      </c>
      <c r="N6" s="19">
        <f>SUM(N7:N13)</f>
        <v>2158403</v>
      </c>
      <c r="O6" s="19">
        <f>SUM(O7:O14)</f>
        <v>1887735</v>
      </c>
      <c r="P6" s="166">
        <f>O6/O6*100</f>
        <v>100</v>
      </c>
      <c r="Q6" s="19">
        <f>SUM(Q7:Q13)</f>
        <v>2066616</v>
      </c>
      <c r="R6" s="19">
        <f>SUM(R7:R14)</f>
        <v>1950178</v>
      </c>
      <c r="S6" s="303">
        <f>R6/R6*100</f>
        <v>100</v>
      </c>
    </row>
    <row r="7" spans="1:33" ht="15" customHeight="1" x14ac:dyDescent="0.15">
      <c r="A7" s="637"/>
      <c r="B7" s="356"/>
      <c r="C7" s="331" t="s">
        <v>47</v>
      </c>
      <c r="D7" s="24"/>
      <c r="E7" s="19">
        <v>1030004</v>
      </c>
      <c r="F7" s="19">
        <v>1007208</v>
      </c>
      <c r="G7" s="166">
        <f>F7/F6*100</f>
        <v>53.693132749778769</v>
      </c>
      <c r="H7" s="19">
        <v>1000357</v>
      </c>
      <c r="I7" s="19">
        <v>1001415</v>
      </c>
      <c r="J7" s="166">
        <f>I7/I6*100</f>
        <v>49.652305197944322</v>
      </c>
      <c r="K7" s="19">
        <v>988465</v>
      </c>
      <c r="L7" s="19">
        <v>1011670</v>
      </c>
      <c r="M7" s="166">
        <f>L7/L6*100</f>
        <v>54.13786755655827</v>
      </c>
      <c r="N7" s="19">
        <v>1007613</v>
      </c>
      <c r="O7" s="19">
        <v>1011766</v>
      </c>
      <c r="P7" s="166">
        <f>O7/O6*100</f>
        <v>53.596823706717309</v>
      </c>
      <c r="Q7" s="19">
        <v>1002374</v>
      </c>
      <c r="R7" s="19">
        <v>910588</v>
      </c>
      <c r="S7" s="303">
        <f>R7/R6*100</f>
        <v>46.692558320317431</v>
      </c>
    </row>
    <row r="8" spans="1:33" ht="15" customHeight="1" x14ac:dyDescent="0.15">
      <c r="A8" s="637"/>
      <c r="B8" s="356"/>
      <c r="C8" s="331" t="s">
        <v>184</v>
      </c>
      <c r="D8" s="24"/>
      <c r="E8" s="19">
        <v>145451</v>
      </c>
      <c r="F8" s="19">
        <v>66538</v>
      </c>
      <c r="G8" s="166">
        <f>F8/F6*100</f>
        <v>3.5470664122056017</v>
      </c>
      <c r="H8" s="19">
        <v>105913</v>
      </c>
      <c r="I8" s="19">
        <v>117008</v>
      </c>
      <c r="J8" s="166">
        <f>I8/I6*100</f>
        <v>5.8015077930738697</v>
      </c>
      <c r="K8" s="19">
        <v>195905</v>
      </c>
      <c r="L8" s="19">
        <v>134229</v>
      </c>
      <c r="M8" s="166">
        <f>L8/L6*100</f>
        <v>7.1830456811502383</v>
      </c>
      <c r="N8" s="19">
        <v>208021</v>
      </c>
      <c r="O8" s="19">
        <v>109908</v>
      </c>
      <c r="P8" s="166">
        <f>O8/O6*100</f>
        <v>5.8222155122408603</v>
      </c>
      <c r="Q8" s="19">
        <v>162773</v>
      </c>
      <c r="R8" s="19">
        <v>143693</v>
      </c>
      <c r="S8" s="303">
        <f>R8/R6*100</f>
        <v>7.3681992105336018</v>
      </c>
    </row>
    <row r="9" spans="1:33" ht="15" customHeight="1" x14ac:dyDescent="0.15">
      <c r="A9" s="637"/>
      <c r="B9" s="356"/>
      <c r="C9" s="331" t="s">
        <v>49</v>
      </c>
      <c r="D9" s="24"/>
      <c r="E9" s="19">
        <v>107060</v>
      </c>
      <c r="F9" s="19">
        <v>87435</v>
      </c>
      <c r="G9" s="166">
        <f>F9/F6*100</f>
        <v>4.6610621261714629</v>
      </c>
      <c r="H9" s="19">
        <v>59225</v>
      </c>
      <c r="I9" s="19">
        <v>49785</v>
      </c>
      <c r="J9" s="166">
        <f>I9/I6*100</f>
        <v>2.4684471615460706</v>
      </c>
      <c r="K9" s="19">
        <v>54440</v>
      </c>
      <c r="L9" s="19">
        <v>28138</v>
      </c>
      <c r="M9" s="166">
        <f>L9/L6*100</f>
        <v>1.5057591085101236</v>
      </c>
      <c r="N9" s="19">
        <v>43141</v>
      </c>
      <c r="O9" s="19">
        <v>32607</v>
      </c>
      <c r="P9" s="166">
        <f>O9/O6*100</f>
        <v>1.7273081232270422</v>
      </c>
      <c r="Q9" s="19">
        <v>47584</v>
      </c>
      <c r="R9" s="19">
        <v>34581</v>
      </c>
      <c r="S9" s="303">
        <f>R9/R6*100</f>
        <v>1.7732227519744352</v>
      </c>
    </row>
    <row r="10" spans="1:33" ht="15" customHeight="1" x14ac:dyDescent="0.15">
      <c r="A10" s="637"/>
      <c r="B10" s="356"/>
      <c r="C10" s="331" t="s">
        <v>185</v>
      </c>
      <c r="D10" s="24"/>
      <c r="E10" s="19">
        <v>417044</v>
      </c>
      <c r="F10" s="19">
        <v>417044</v>
      </c>
      <c r="G10" s="166">
        <f>F10/F6*100</f>
        <v>22.232149520753147</v>
      </c>
      <c r="H10" s="19">
        <v>544423</v>
      </c>
      <c r="I10" s="19">
        <v>544423</v>
      </c>
      <c r="J10" s="166">
        <f>I10/I6*100</f>
        <v>26.993660922574996</v>
      </c>
      <c r="K10" s="19">
        <v>309495</v>
      </c>
      <c r="L10" s="19">
        <v>309495</v>
      </c>
      <c r="M10" s="166">
        <f>L10/L6*100</f>
        <v>16.562119386180278</v>
      </c>
      <c r="N10" s="19">
        <v>546642</v>
      </c>
      <c r="O10" s="19">
        <v>456042</v>
      </c>
      <c r="P10" s="166">
        <f>O10/O6*100</f>
        <v>24.158157792274871</v>
      </c>
      <c r="Q10" s="19">
        <v>434103</v>
      </c>
      <c r="R10" s="19">
        <v>434104</v>
      </c>
      <c r="S10" s="303">
        <f>R10/R6*100</f>
        <v>22.259711677600709</v>
      </c>
    </row>
    <row r="11" spans="1:33" ht="15" customHeight="1" x14ac:dyDescent="0.15">
      <c r="A11" s="637"/>
      <c r="B11" s="356"/>
      <c r="C11" s="331" t="s">
        <v>186</v>
      </c>
      <c r="D11" s="24"/>
      <c r="E11" s="19">
        <v>37346</v>
      </c>
      <c r="F11" s="19">
        <v>37345</v>
      </c>
      <c r="G11" s="166">
        <f>F11/F6*100</f>
        <v>1.9908202104634676</v>
      </c>
      <c r="H11" s="19">
        <v>44533</v>
      </c>
      <c r="I11" s="19">
        <v>44533</v>
      </c>
      <c r="J11" s="166">
        <f>I11/I6*100</f>
        <v>2.2080417283344613</v>
      </c>
      <c r="K11" s="19">
        <v>170980</v>
      </c>
      <c r="L11" s="19">
        <v>170981</v>
      </c>
      <c r="M11" s="166">
        <f>L11/L6*100</f>
        <v>9.1497689292831552</v>
      </c>
      <c r="N11" s="19">
        <v>98411</v>
      </c>
      <c r="O11" s="19">
        <v>98412</v>
      </c>
      <c r="P11" s="166">
        <f>O11/O6*100</f>
        <v>5.2132317300892339</v>
      </c>
      <c r="Q11" s="19">
        <v>136555</v>
      </c>
      <c r="R11" s="19">
        <v>136556</v>
      </c>
      <c r="S11" s="303">
        <f>R11/R6*100</f>
        <v>7.0022326167149878</v>
      </c>
    </row>
    <row r="12" spans="1:33" ht="15" customHeight="1" x14ac:dyDescent="0.15">
      <c r="A12" s="637"/>
      <c r="B12" s="356"/>
      <c r="C12" s="331" t="s">
        <v>187</v>
      </c>
      <c r="D12" s="24"/>
      <c r="E12" s="19">
        <v>779</v>
      </c>
      <c r="F12" s="19">
        <v>1690</v>
      </c>
      <c r="G12" s="166">
        <f>F12/F6*100</f>
        <v>9.0092011130894628E-2</v>
      </c>
      <c r="H12" s="19">
        <v>780</v>
      </c>
      <c r="I12" s="19">
        <v>17191</v>
      </c>
      <c r="J12" s="166">
        <f>I12/I6*100</f>
        <v>0.85236667980593561</v>
      </c>
      <c r="K12" s="19">
        <v>780</v>
      </c>
      <c r="L12" s="19">
        <v>17079</v>
      </c>
      <c r="M12" s="166">
        <f>L12/L6*100</f>
        <v>0.91395478762685345</v>
      </c>
      <c r="N12" s="19">
        <v>781</v>
      </c>
      <c r="O12" s="19">
        <v>3700</v>
      </c>
      <c r="P12" s="166">
        <f>O12/O6*100</f>
        <v>0.19600208715736053</v>
      </c>
      <c r="Q12" s="19">
        <v>1027</v>
      </c>
      <c r="R12" s="19">
        <v>36156</v>
      </c>
      <c r="S12" s="303">
        <f>R12/R6*100</f>
        <v>1.853984610635542</v>
      </c>
    </row>
    <row r="13" spans="1:33" ht="15" customHeight="1" x14ac:dyDescent="0.15">
      <c r="A13" s="637"/>
      <c r="B13" s="356"/>
      <c r="C13" s="331" t="s">
        <v>188</v>
      </c>
      <c r="D13" s="24"/>
      <c r="E13" s="19">
        <v>340000</v>
      </c>
      <c r="F13" s="19">
        <v>258600</v>
      </c>
      <c r="G13" s="166">
        <f>F13/F6*100</f>
        <v>13.785676969496658</v>
      </c>
      <c r="H13" s="19">
        <v>251800</v>
      </c>
      <c r="I13" s="19">
        <v>242500</v>
      </c>
      <c r="J13" s="166">
        <f>I13/I6*100</f>
        <v>12.023670516720339</v>
      </c>
      <c r="K13" s="19">
        <v>254900</v>
      </c>
      <c r="L13" s="19">
        <v>197100</v>
      </c>
      <c r="M13" s="166">
        <f>L13/L6*100</f>
        <v>10.547484550691072</v>
      </c>
      <c r="N13" s="19">
        <v>253794</v>
      </c>
      <c r="O13" s="19">
        <v>175300</v>
      </c>
      <c r="P13" s="166">
        <f>O13/O6*100</f>
        <v>9.2862610482933245</v>
      </c>
      <c r="Q13" s="19">
        <v>282200</v>
      </c>
      <c r="R13" s="19">
        <v>254500</v>
      </c>
      <c r="S13" s="303">
        <f>R13/R6*100</f>
        <v>13.050090812223294</v>
      </c>
    </row>
    <row r="14" spans="1:33" ht="3.75" customHeight="1" x14ac:dyDescent="0.15">
      <c r="A14" s="641"/>
      <c r="B14" s="167"/>
      <c r="C14" s="168"/>
      <c r="D14" s="169"/>
      <c r="E14" s="19"/>
      <c r="F14" s="19"/>
      <c r="G14" s="45"/>
      <c r="H14" s="19"/>
      <c r="I14" s="19"/>
      <c r="J14" s="45"/>
      <c r="K14" s="19"/>
      <c r="L14" s="19"/>
      <c r="M14" s="45"/>
      <c r="N14" s="19"/>
      <c r="O14" s="19"/>
      <c r="P14" s="45"/>
      <c r="Q14" s="19"/>
      <c r="R14" s="19"/>
      <c r="S14" s="304"/>
    </row>
    <row r="15" spans="1:33" ht="3.75" customHeight="1" x14ac:dyDescent="0.15">
      <c r="A15" s="355"/>
      <c r="B15" s="358"/>
      <c r="C15" s="359"/>
      <c r="D15" s="360"/>
      <c r="E15" s="9"/>
      <c r="F15" s="9"/>
      <c r="G15" s="45"/>
      <c r="H15" s="9"/>
      <c r="I15" s="9"/>
      <c r="J15" s="45"/>
      <c r="K15" s="9"/>
      <c r="L15" s="9"/>
      <c r="M15" s="45"/>
      <c r="N15" s="9"/>
      <c r="O15" s="9"/>
      <c r="P15" s="45"/>
      <c r="Q15" s="9"/>
      <c r="R15" s="9"/>
      <c r="S15" s="304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</row>
    <row r="16" spans="1:33" ht="15" customHeight="1" x14ac:dyDescent="0.15">
      <c r="A16" s="637" t="s">
        <v>189</v>
      </c>
      <c r="B16" s="638" t="s">
        <v>190</v>
      </c>
      <c r="C16" s="548"/>
      <c r="D16" s="639"/>
      <c r="E16" s="19">
        <f>SUM(E17:E20)</f>
        <v>2077684</v>
      </c>
      <c r="F16" s="19">
        <f>SUM(F17:F20)</f>
        <v>1831327</v>
      </c>
      <c r="G16" s="166">
        <f>F16/F16*100</f>
        <v>100</v>
      </c>
      <c r="H16" s="19">
        <f>SUM(H17:H20)</f>
        <v>2007031</v>
      </c>
      <c r="I16" s="19">
        <f>SUM(I17:I20)</f>
        <v>1845874</v>
      </c>
      <c r="J16" s="166">
        <f>I16/I16*100</f>
        <v>100</v>
      </c>
      <c r="K16" s="19">
        <f>SUM(K17:K20)</f>
        <v>1974965</v>
      </c>
      <c r="L16" s="19">
        <f>SUM(L17:L20)</f>
        <v>1772019</v>
      </c>
      <c r="M16" s="166">
        <f>L16/L16*100</f>
        <v>100</v>
      </c>
      <c r="N16" s="19">
        <f>SUM(N17:N20)</f>
        <v>2158404</v>
      </c>
      <c r="O16" s="19">
        <f>SUM(O17:O20)</f>
        <v>1751179</v>
      </c>
      <c r="P16" s="166">
        <f>O16/O16*100</f>
        <v>100</v>
      </c>
      <c r="Q16" s="19">
        <f>SUM(Q17:Q20)</f>
        <v>2066616</v>
      </c>
      <c r="R16" s="19">
        <f>SUM(R17:R20)</f>
        <v>1779242</v>
      </c>
      <c r="S16" s="303">
        <f>R16/R16*100</f>
        <v>100</v>
      </c>
    </row>
    <row r="17" spans="1:24" ht="15" customHeight="1" x14ac:dyDescent="0.15">
      <c r="A17" s="637"/>
      <c r="B17" s="170"/>
      <c r="C17" s="331" t="s">
        <v>191</v>
      </c>
      <c r="D17" s="24"/>
      <c r="E17" s="19">
        <v>1601159</v>
      </c>
      <c r="F17" s="19">
        <v>1369368</v>
      </c>
      <c r="G17" s="166">
        <f>F17/F16*100</f>
        <v>74.774630636691313</v>
      </c>
      <c r="H17" s="19">
        <v>1552600</v>
      </c>
      <c r="I17" s="19">
        <v>1396468</v>
      </c>
      <c r="J17" s="166">
        <f>I17/I16*100</f>
        <v>75.653484474021511</v>
      </c>
      <c r="K17" s="19">
        <v>1535056</v>
      </c>
      <c r="L17" s="19">
        <v>1347015</v>
      </c>
      <c r="M17" s="166">
        <f>L17/L16*100</f>
        <v>76.015832787345957</v>
      </c>
      <c r="N17" s="19">
        <v>1739051</v>
      </c>
      <c r="O17" s="19">
        <v>1341914</v>
      </c>
      <c r="P17" s="166">
        <f>O17/O16*100</f>
        <v>76.629173830887638</v>
      </c>
      <c r="Q17" s="19">
        <v>1632969</v>
      </c>
      <c r="R17" s="19">
        <v>1385241</v>
      </c>
      <c r="S17" s="303">
        <f>R17/R16*100</f>
        <v>77.855682363613269</v>
      </c>
    </row>
    <row r="18" spans="1:24" ht="15" customHeight="1" x14ac:dyDescent="0.15">
      <c r="A18" s="637"/>
      <c r="B18" s="170"/>
      <c r="C18" s="331" t="s">
        <v>192</v>
      </c>
      <c r="D18" s="24"/>
      <c r="E18" s="19">
        <v>461977</v>
      </c>
      <c r="F18" s="19">
        <v>461959</v>
      </c>
      <c r="G18" s="166">
        <f>F18/F16*100</f>
        <v>25.22536936330868</v>
      </c>
      <c r="H18" s="19">
        <v>449431</v>
      </c>
      <c r="I18" s="19">
        <v>449406</v>
      </c>
      <c r="J18" s="166">
        <f>I18/I16*100</f>
        <v>24.346515525978479</v>
      </c>
      <c r="K18" s="19">
        <v>425005</v>
      </c>
      <c r="L18" s="19">
        <v>425004</v>
      </c>
      <c r="M18" s="166">
        <f>L18/L16*100</f>
        <v>23.98416721265404</v>
      </c>
      <c r="N18" s="19">
        <v>409266</v>
      </c>
      <c r="O18" s="19">
        <v>409265</v>
      </c>
      <c r="P18" s="166">
        <f>O18/O16*100</f>
        <v>23.370826169112352</v>
      </c>
      <c r="Q18" s="19">
        <v>406735</v>
      </c>
      <c r="R18" s="19">
        <v>394001</v>
      </c>
      <c r="S18" s="303">
        <f>R18/R16*100</f>
        <v>22.144317636386731</v>
      </c>
    </row>
    <row r="19" spans="1:24" ht="15" customHeight="1" x14ac:dyDescent="0.15">
      <c r="A19" s="637"/>
      <c r="B19" s="170"/>
      <c r="C19" s="331" t="s">
        <v>193</v>
      </c>
      <c r="D19" s="24"/>
      <c r="E19" s="19">
        <v>0</v>
      </c>
      <c r="F19" s="19">
        <v>0</v>
      </c>
      <c r="G19" s="166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305">
        <v>0</v>
      </c>
    </row>
    <row r="20" spans="1:24" ht="15" customHeight="1" x14ac:dyDescent="0.15">
      <c r="A20" s="637"/>
      <c r="B20" s="170"/>
      <c r="C20" s="331" t="s">
        <v>194</v>
      </c>
      <c r="D20" s="24"/>
      <c r="E20" s="19">
        <v>14548</v>
      </c>
      <c r="F20" s="19">
        <v>0</v>
      </c>
      <c r="G20" s="166">
        <v>0</v>
      </c>
      <c r="H20" s="19">
        <v>5000</v>
      </c>
      <c r="I20" s="19">
        <v>0</v>
      </c>
      <c r="J20" s="19">
        <v>0</v>
      </c>
      <c r="K20" s="19">
        <v>14904</v>
      </c>
      <c r="L20" s="19">
        <v>0</v>
      </c>
      <c r="M20" s="19">
        <v>0</v>
      </c>
      <c r="N20" s="19">
        <v>10087</v>
      </c>
      <c r="O20" s="19">
        <v>0</v>
      </c>
      <c r="P20" s="19">
        <v>0</v>
      </c>
      <c r="Q20" s="19">
        <v>26912</v>
      </c>
      <c r="R20" s="19">
        <v>0</v>
      </c>
      <c r="S20" s="305">
        <v>0</v>
      </c>
    </row>
    <row r="21" spans="1:24" ht="5.25" customHeight="1" x14ac:dyDescent="0.15">
      <c r="A21" s="328"/>
      <c r="B21" s="345"/>
      <c r="C21" s="168"/>
      <c r="D21" s="171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304"/>
      <c r="T21" s="45"/>
      <c r="U21" s="45"/>
      <c r="V21" s="45"/>
      <c r="W21" s="45"/>
      <c r="X21" s="45"/>
    </row>
    <row r="22" spans="1:24" ht="15" customHeight="1" thickBot="1" x14ac:dyDescent="0.2">
      <c r="A22" s="102"/>
      <c r="B22" s="172"/>
      <c r="C22" s="173" t="s">
        <v>195</v>
      </c>
      <c r="D22" s="146"/>
      <c r="E22" s="127"/>
      <c r="F22" s="190">
        <f>F6-F16</f>
        <v>44533</v>
      </c>
      <c r="G22" s="174" t="s">
        <v>196</v>
      </c>
      <c r="H22" s="127"/>
      <c r="I22" s="190">
        <f>I6-I16</f>
        <v>170981</v>
      </c>
      <c r="J22" s="174" t="s">
        <v>196</v>
      </c>
      <c r="K22" s="127"/>
      <c r="L22" s="190">
        <f>L6-L16</f>
        <v>96673</v>
      </c>
      <c r="M22" s="174" t="s">
        <v>196</v>
      </c>
      <c r="N22" s="190"/>
      <c r="O22" s="190">
        <f>O6-O16</f>
        <v>136556</v>
      </c>
      <c r="P22" s="174" t="s">
        <v>196</v>
      </c>
      <c r="Q22" s="190"/>
      <c r="R22" s="190">
        <f>R6-R16</f>
        <v>170936</v>
      </c>
      <c r="S22" s="306" t="s">
        <v>196</v>
      </c>
    </row>
    <row r="23" spans="1:24" ht="15" customHeight="1" x14ac:dyDescent="0.15">
      <c r="A23" s="15" t="s">
        <v>335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M23" s="15"/>
      <c r="P23" s="116"/>
      <c r="S23" s="116" t="s">
        <v>461</v>
      </c>
    </row>
    <row r="24" spans="1:24" ht="15" customHeight="1" x14ac:dyDescent="0.15">
      <c r="A24" s="15" t="s">
        <v>197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24" ht="15" customHeight="1" thickBot="1" x14ac:dyDescent="0.2">
      <c r="A25" s="15" t="s">
        <v>372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P25" s="164"/>
      <c r="S25" s="164" t="s">
        <v>0</v>
      </c>
    </row>
    <row r="26" spans="1:24" ht="15.95" customHeight="1" x14ac:dyDescent="0.15">
      <c r="A26" s="508" t="s">
        <v>181</v>
      </c>
      <c r="B26" s="509"/>
      <c r="C26" s="509"/>
      <c r="D26" s="509"/>
      <c r="E26" s="509" t="s">
        <v>443</v>
      </c>
      <c r="F26" s="509"/>
      <c r="G26" s="509"/>
      <c r="H26" s="527" t="s">
        <v>444</v>
      </c>
      <c r="I26" s="528"/>
      <c r="J26" s="647"/>
      <c r="K26" s="648" t="s">
        <v>445</v>
      </c>
      <c r="L26" s="644"/>
      <c r="M26" s="644"/>
      <c r="N26" s="527" t="s">
        <v>446</v>
      </c>
      <c r="O26" s="528"/>
      <c r="P26" s="647"/>
      <c r="Q26" s="644" t="s">
        <v>447</v>
      </c>
      <c r="R26" s="644"/>
      <c r="S26" s="645"/>
    </row>
    <row r="27" spans="1:24" ht="15.95" customHeight="1" x14ac:dyDescent="0.15">
      <c r="A27" s="510"/>
      <c r="B27" s="511"/>
      <c r="C27" s="511"/>
      <c r="D27" s="511"/>
      <c r="E27" s="351" t="s">
        <v>30</v>
      </c>
      <c r="F27" s="351" t="s">
        <v>31</v>
      </c>
      <c r="G27" s="351" t="s">
        <v>33</v>
      </c>
      <c r="H27" s="351" t="s">
        <v>30</v>
      </c>
      <c r="I27" s="351" t="s">
        <v>31</v>
      </c>
      <c r="J27" s="364" t="s">
        <v>33</v>
      </c>
      <c r="K27" s="200" t="s">
        <v>30</v>
      </c>
      <c r="L27" s="351" t="s">
        <v>31</v>
      </c>
      <c r="M27" s="351" t="s">
        <v>33</v>
      </c>
      <c r="N27" s="351" t="s">
        <v>30</v>
      </c>
      <c r="O27" s="351" t="s">
        <v>31</v>
      </c>
      <c r="P27" s="364" t="s">
        <v>33</v>
      </c>
      <c r="Q27" s="200" t="s">
        <v>30</v>
      </c>
      <c r="R27" s="351" t="s">
        <v>31</v>
      </c>
      <c r="S27" s="354" t="s">
        <v>33</v>
      </c>
    </row>
    <row r="28" spans="1:24" ht="5.25" customHeight="1" x14ac:dyDescent="0.15">
      <c r="A28" s="640" t="s">
        <v>198</v>
      </c>
      <c r="B28" s="352"/>
      <c r="C28" s="22"/>
      <c r="D28" s="23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02"/>
    </row>
    <row r="29" spans="1:24" ht="15" customHeight="1" x14ac:dyDescent="0.15">
      <c r="A29" s="637"/>
      <c r="B29" s="638" t="s">
        <v>199</v>
      </c>
      <c r="C29" s="548"/>
      <c r="D29" s="639"/>
      <c r="E29" s="19">
        <v>17300077</v>
      </c>
      <c r="F29" s="19">
        <v>16120057</v>
      </c>
      <c r="G29" s="175">
        <v>100</v>
      </c>
      <c r="H29" s="19">
        <v>15953932</v>
      </c>
      <c r="I29" s="19">
        <v>15556230</v>
      </c>
      <c r="J29" s="166">
        <v>100</v>
      </c>
      <c r="K29" s="216">
        <v>16284105</v>
      </c>
      <c r="L29" s="216">
        <v>15680180</v>
      </c>
      <c r="M29" s="166">
        <v>100</v>
      </c>
      <c r="N29" s="216">
        <f>SUM(N30:N38)</f>
        <v>13050808</v>
      </c>
      <c r="O29" s="216">
        <f>SUM(O30:O38)</f>
        <v>12716105</v>
      </c>
      <c r="P29" s="166">
        <f>ROUND(O29/O29,5)*100</f>
        <v>100</v>
      </c>
      <c r="Q29" s="216">
        <f>SUM(Q30:Q44)</f>
        <v>12877095</v>
      </c>
      <c r="R29" s="216">
        <f>SUM(R30:R43)</f>
        <v>12384359</v>
      </c>
      <c r="S29" s="303">
        <f>ROUND(R29/R29,5)*100</f>
        <v>100</v>
      </c>
    </row>
    <row r="30" spans="1:24" ht="15" customHeight="1" x14ac:dyDescent="0.15">
      <c r="A30" s="637"/>
      <c r="B30" s="26"/>
      <c r="C30" s="331" t="s">
        <v>200</v>
      </c>
      <c r="D30" s="17"/>
      <c r="E30" s="27">
        <v>2388577</v>
      </c>
      <c r="F30" s="19">
        <v>2237223</v>
      </c>
      <c r="G30" s="165">
        <v>13.879</v>
      </c>
      <c r="H30" s="27">
        <v>2247022</v>
      </c>
      <c r="I30" s="19">
        <v>2185342</v>
      </c>
      <c r="J30" s="166">
        <v>14.048</v>
      </c>
      <c r="K30" s="216">
        <v>2208212</v>
      </c>
      <c r="L30" s="216">
        <v>2155263</v>
      </c>
      <c r="M30" s="166">
        <v>13.744999999999999</v>
      </c>
      <c r="N30" s="216">
        <v>2027231</v>
      </c>
      <c r="O30" s="216">
        <v>2137567</v>
      </c>
      <c r="P30" s="166">
        <f>ROUND(O30/O29,5)*100</f>
        <v>16.809999999999999</v>
      </c>
      <c r="Q30" s="216">
        <v>2025539</v>
      </c>
      <c r="R30" s="216">
        <v>2124853</v>
      </c>
      <c r="S30" s="303">
        <f>ROUND(R30/R29,5)*100</f>
        <v>17.158000000000001</v>
      </c>
    </row>
    <row r="31" spans="1:24" ht="15" customHeight="1" x14ac:dyDescent="0.15">
      <c r="A31" s="637"/>
      <c r="B31" s="26"/>
      <c r="C31" s="331" t="s">
        <v>47</v>
      </c>
      <c r="D31" s="17"/>
      <c r="E31" s="27">
        <v>3922</v>
      </c>
      <c r="F31" s="19">
        <v>3672</v>
      </c>
      <c r="G31" s="165">
        <v>2.3E-2</v>
      </c>
      <c r="H31" s="27">
        <v>3962</v>
      </c>
      <c r="I31" s="19">
        <v>3447</v>
      </c>
      <c r="J31" s="192">
        <v>2.2000000000000002E-2</v>
      </c>
      <c r="K31" s="216">
        <v>3848</v>
      </c>
      <c r="L31" s="216">
        <v>3161</v>
      </c>
      <c r="M31" s="166">
        <v>0.02</v>
      </c>
      <c r="N31" s="216">
        <v>3702</v>
      </c>
      <c r="O31" s="216">
        <v>2948</v>
      </c>
      <c r="P31" s="166">
        <f>ROUND(O31/O29,5)*100</f>
        <v>2.3E-2</v>
      </c>
      <c r="Q31" s="216">
        <v>3438</v>
      </c>
      <c r="R31" s="216">
        <v>2923</v>
      </c>
      <c r="S31" s="303">
        <f>ROUND(R31/R29,5)*100</f>
        <v>2.4E-2</v>
      </c>
    </row>
    <row r="32" spans="1:24" ht="15" customHeight="1" x14ac:dyDescent="0.15">
      <c r="A32" s="637"/>
      <c r="B32" s="26"/>
      <c r="C32" s="331" t="s">
        <v>184</v>
      </c>
      <c r="D32" s="17"/>
      <c r="E32" s="27">
        <v>5453873</v>
      </c>
      <c r="F32" s="19">
        <v>5387839</v>
      </c>
      <c r="G32" s="165">
        <v>33.423000000000002</v>
      </c>
      <c r="H32" s="27">
        <v>5537560</v>
      </c>
      <c r="I32" s="19">
        <v>5239465</v>
      </c>
      <c r="J32" s="166">
        <v>33.680999999999997</v>
      </c>
      <c r="K32" s="216">
        <v>5307209</v>
      </c>
      <c r="L32" s="216">
        <v>5293084</v>
      </c>
      <c r="M32" s="166">
        <v>33.756999999999998</v>
      </c>
      <c r="N32" s="216">
        <v>0</v>
      </c>
      <c r="O32" s="216">
        <v>0</v>
      </c>
      <c r="P32" s="166">
        <f>ROUND(O32/O29,5)*100</f>
        <v>0</v>
      </c>
      <c r="Q32" s="216">
        <v>6782</v>
      </c>
      <c r="R32" s="216">
        <v>3255</v>
      </c>
      <c r="S32" s="303">
        <f>ROUND(R32/R29,5)*100</f>
        <v>2.5999999999999999E-2</v>
      </c>
    </row>
    <row r="33" spans="1:29" ht="15" customHeight="1" x14ac:dyDescent="0.15">
      <c r="A33" s="637"/>
      <c r="B33" s="26"/>
      <c r="C33" s="331" t="s">
        <v>393</v>
      </c>
      <c r="D33" s="17"/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9064328</v>
      </c>
      <c r="O33" s="19">
        <v>8837715</v>
      </c>
      <c r="P33" s="19">
        <f>ROUND(O33/O29,5)*100</f>
        <v>69.5</v>
      </c>
      <c r="Q33" s="19">
        <v>9439084</v>
      </c>
      <c r="R33" s="19">
        <v>8936369</v>
      </c>
      <c r="S33" s="303">
        <f>ROUND(R33/R29,5)*100</f>
        <v>72.158999999999992</v>
      </c>
      <c r="T33" s="231"/>
    </row>
    <row r="34" spans="1:29" ht="15" customHeight="1" x14ac:dyDescent="0.15">
      <c r="A34" s="637"/>
      <c r="B34" s="26"/>
      <c r="C34" s="331" t="s">
        <v>50</v>
      </c>
      <c r="D34" s="17"/>
      <c r="E34" s="27">
        <v>1</v>
      </c>
      <c r="F34" s="19">
        <v>0</v>
      </c>
      <c r="G34" s="165">
        <v>0</v>
      </c>
      <c r="H34" s="27">
        <v>1</v>
      </c>
      <c r="I34" s="19">
        <v>0</v>
      </c>
      <c r="J34" s="19">
        <v>0</v>
      </c>
      <c r="K34" s="216">
        <v>1</v>
      </c>
      <c r="L34" s="216">
        <v>0</v>
      </c>
      <c r="M34" s="19">
        <v>0</v>
      </c>
      <c r="N34" s="216">
        <v>1</v>
      </c>
      <c r="O34" s="216">
        <v>0</v>
      </c>
      <c r="P34" s="19">
        <f t="shared" ref="P34" si="0">ROUND(O34/O31,5)*100</f>
        <v>0</v>
      </c>
      <c r="Q34" s="216">
        <v>1</v>
      </c>
      <c r="R34" s="216">
        <v>0</v>
      </c>
      <c r="S34" s="303">
        <f t="shared" ref="S34" si="1">ROUND(R34/R31,5)*100</f>
        <v>0</v>
      </c>
    </row>
    <row r="35" spans="1:29" ht="15" customHeight="1" x14ac:dyDescent="0.15">
      <c r="A35" s="637"/>
      <c r="B35" s="26"/>
      <c r="C35" s="331" t="s">
        <v>185</v>
      </c>
      <c r="D35" s="17"/>
      <c r="E35" s="27">
        <v>2017100</v>
      </c>
      <c r="F35" s="19">
        <v>2017099</v>
      </c>
      <c r="G35" s="165">
        <v>12.513</v>
      </c>
      <c r="H35" s="27">
        <v>1700018</v>
      </c>
      <c r="I35" s="19">
        <v>1700017</v>
      </c>
      <c r="J35" s="166">
        <v>10.928000000000001</v>
      </c>
      <c r="K35" s="216">
        <v>1744818</v>
      </c>
      <c r="L35" s="216">
        <v>1744817</v>
      </c>
      <c r="M35" s="166">
        <v>11.128</v>
      </c>
      <c r="N35" s="216">
        <v>1618486</v>
      </c>
      <c r="O35" s="216">
        <v>1381453</v>
      </c>
      <c r="P35" s="166">
        <f>ROUND(O35/O29,5)*100</f>
        <v>10.864000000000001</v>
      </c>
      <c r="Q35" s="216">
        <v>1352924</v>
      </c>
      <c r="R35" s="216">
        <v>1242834</v>
      </c>
      <c r="S35" s="303">
        <f>ROUND(R35/R29,5)*100</f>
        <v>10.036000000000001</v>
      </c>
    </row>
    <row r="36" spans="1:29" ht="15" customHeight="1" x14ac:dyDescent="0.15">
      <c r="A36" s="637"/>
      <c r="B36" s="26"/>
      <c r="C36" s="331" t="s">
        <v>186</v>
      </c>
      <c r="D36" s="17"/>
      <c r="E36" s="27">
        <v>2</v>
      </c>
      <c r="F36" s="19">
        <v>0</v>
      </c>
      <c r="G36" s="165">
        <v>0</v>
      </c>
      <c r="H36" s="27">
        <v>18318</v>
      </c>
      <c r="I36" s="19">
        <v>18317</v>
      </c>
      <c r="J36" s="166">
        <v>0</v>
      </c>
      <c r="K36" s="216">
        <v>23055</v>
      </c>
      <c r="L36" s="216">
        <v>23055</v>
      </c>
      <c r="M36" s="19">
        <v>0</v>
      </c>
      <c r="N36" s="216">
        <v>277455</v>
      </c>
      <c r="O36" s="216">
        <v>277456</v>
      </c>
      <c r="P36" s="19">
        <f>ROUND(O36/O29,5)*100</f>
        <v>2.1819999999999999</v>
      </c>
      <c r="Q36" s="216">
        <v>21325</v>
      </c>
      <c r="R36" s="216">
        <v>21326</v>
      </c>
      <c r="S36" s="303">
        <f>ROUND(R36/R29,5)*100</f>
        <v>0.17199999999999999</v>
      </c>
    </row>
    <row r="37" spans="1:29" ht="15" customHeight="1" x14ac:dyDescent="0.15">
      <c r="A37" s="637"/>
      <c r="B37" s="26"/>
      <c r="C37" s="331" t="s">
        <v>201</v>
      </c>
      <c r="D37" s="17"/>
      <c r="E37" s="27">
        <v>557492</v>
      </c>
      <c r="F37" s="19">
        <v>27055</v>
      </c>
      <c r="G37" s="165">
        <v>0.16800000000000001</v>
      </c>
      <c r="H37" s="27">
        <v>26718</v>
      </c>
      <c r="I37" s="19">
        <v>38316</v>
      </c>
      <c r="J37" s="165">
        <v>0.246</v>
      </c>
      <c r="K37" s="216">
        <v>66318</v>
      </c>
      <c r="L37" s="216">
        <v>58194</v>
      </c>
      <c r="M37" s="166">
        <v>0.371</v>
      </c>
      <c r="N37" s="216">
        <v>59604</v>
      </c>
      <c r="O37" s="216">
        <v>78966</v>
      </c>
      <c r="P37" s="166">
        <f>ROUND(O37/O29,5)*100</f>
        <v>0.621</v>
      </c>
      <c r="Q37" s="216">
        <v>28001</v>
      </c>
      <c r="R37" s="216">
        <v>52799</v>
      </c>
      <c r="S37" s="303">
        <f>ROUND(R37/R29,5)*100</f>
        <v>0.42599999999999999</v>
      </c>
    </row>
    <row r="38" spans="1:29" ht="15" customHeight="1" x14ac:dyDescent="0.15">
      <c r="A38" s="637"/>
      <c r="B38" s="26"/>
      <c r="C38" s="331" t="s">
        <v>394</v>
      </c>
      <c r="D38" s="17"/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1</v>
      </c>
      <c r="O38" s="233">
        <v>0</v>
      </c>
      <c r="P38" s="233">
        <f>ROUND(O38/O30,5)*100</f>
        <v>0</v>
      </c>
      <c r="Q38" s="216">
        <v>1</v>
      </c>
      <c r="R38" s="216">
        <v>0</v>
      </c>
      <c r="S38" s="303">
        <f>ROUND(R38/R30,5)*100</f>
        <v>0</v>
      </c>
    </row>
    <row r="39" spans="1:29" ht="15" customHeight="1" x14ac:dyDescent="0.15">
      <c r="A39" s="637"/>
      <c r="B39" s="26"/>
      <c r="C39" s="246" t="s">
        <v>389</v>
      </c>
      <c r="D39" s="17"/>
      <c r="E39" s="27">
        <v>234689</v>
      </c>
      <c r="F39" s="19">
        <v>224157</v>
      </c>
      <c r="G39" s="165">
        <v>1.391</v>
      </c>
      <c r="H39" s="27">
        <v>136489</v>
      </c>
      <c r="I39" s="19">
        <v>132191</v>
      </c>
      <c r="J39" s="166">
        <v>0.85000000000000009</v>
      </c>
      <c r="K39" s="216">
        <v>141059</v>
      </c>
      <c r="L39" s="216">
        <v>89532</v>
      </c>
      <c r="M39" s="166">
        <v>0.57099999999999995</v>
      </c>
      <c r="N39" s="313">
        <v>0</v>
      </c>
      <c r="O39" s="313">
        <v>0</v>
      </c>
      <c r="P39" s="233">
        <f>ROUND(O39/O29,5)*100</f>
        <v>0</v>
      </c>
      <c r="Q39" s="216">
        <v>0</v>
      </c>
      <c r="R39" s="216">
        <v>0</v>
      </c>
      <c r="S39" s="303">
        <f>ROUND(R39/R29,5)*100</f>
        <v>0</v>
      </c>
    </row>
    <row r="40" spans="1:29" ht="15" customHeight="1" x14ac:dyDescent="0.15">
      <c r="A40" s="637"/>
      <c r="B40" s="26"/>
      <c r="C40" s="246" t="s">
        <v>390</v>
      </c>
      <c r="D40" s="17"/>
      <c r="E40" s="27">
        <v>737013</v>
      </c>
      <c r="F40" s="19">
        <v>737014</v>
      </c>
      <c r="G40" s="165">
        <v>4.5720000000000001</v>
      </c>
      <c r="H40" s="27">
        <v>827230</v>
      </c>
      <c r="I40" s="19">
        <v>827230</v>
      </c>
      <c r="J40" s="166">
        <v>5.3179999999999996</v>
      </c>
      <c r="K40" s="216">
        <v>1008573</v>
      </c>
      <c r="L40" s="216">
        <v>1008573</v>
      </c>
      <c r="M40" s="166">
        <v>6.4320000000000004</v>
      </c>
      <c r="N40" s="313">
        <v>0</v>
      </c>
      <c r="O40" s="313">
        <v>0</v>
      </c>
      <c r="P40" s="233">
        <f>ROUND(O40/O29,5)*100</f>
        <v>0</v>
      </c>
      <c r="Q40" s="216">
        <v>0</v>
      </c>
      <c r="R40" s="216">
        <v>0</v>
      </c>
      <c r="S40" s="303">
        <f>ROUND(R40/R29,5)*100</f>
        <v>0</v>
      </c>
    </row>
    <row r="41" spans="1:29" ht="15" customHeight="1" x14ac:dyDescent="0.15">
      <c r="A41" s="637"/>
      <c r="B41" s="26"/>
      <c r="C41" s="247" t="s">
        <v>400</v>
      </c>
      <c r="D41" s="17"/>
      <c r="E41" s="27">
        <v>1101593</v>
      </c>
      <c r="F41" s="19">
        <v>967682</v>
      </c>
      <c r="G41" s="165">
        <v>6.0030000000000001</v>
      </c>
      <c r="H41" s="27">
        <v>1006693</v>
      </c>
      <c r="I41" s="19">
        <v>961983</v>
      </c>
      <c r="J41" s="166">
        <v>6.1840000000000002</v>
      </c>
      <c r="K41" s="216">
        <v>966040</v>
      </c>
      <c r="L41" s="216">
        <v>939245</v>
      </c>
      <c r="M41" s="166">
        <v>5.99</v>
      </c>
      <c r="N41" s="313">
        <v>0</v>
      </c>
      <c r="O41" s="313">
        <v>0</v>
      </c>
      <c r="P41" s="233">
        <f>ROUND(O41/O29,5)*100</f>
        <v>0</v>
      </c>
      <c r="Q41" s="216">
        <v>0</v>
      </c>
      <c r="R41" s="216">
        <v>0</v>
      </c>
      <c r="S41" s="303">
        <f>ROUND(R41/R29,5)*100</f>
        <v>0</v>
      </c>
    </row>
    <row r="42" spans="1:29" ht="15" customHeight="1" x14ac:dyDescent="0.15">
      <c r="A42" s="637"/>
      <c r="B42" s="26"/>
      <c r="C42" s="247" t="s">
        <v>391</v>
      </c>
      <c r="D42" s="17"/>
      <c r="E42" s="27">
        <v>1</v>
      </c>
      <c r="F42" s="19">
        <v>0</v>
      </c>
      <c r="G42" s="165">
        <v>0</v>
      </c>
      <c r="H42" s="233">
        <v>0</v>
      </c>
      <c r="I42" s="19">
        <v>0</v>
      </c>
      <c r="J42" s="19">
        <v>0</v>
      </c>
      <c r="K42" s="216">
        <v>0</v>
      </c>
      <c r="L42" s="216">
        <v>0</v>
      </c>
      <c r="M42" s="19">
        <v>0</v>
      </c>
      <c r="N42" s="313">
        <v>0</v>
      </c>
      <c r="O42" s="313">
        <v>0</v>
      </c>
      <c r="P42" s="233">
        <v>0</v>
      </c>
      <c r="Q42" s="216">
        <v>0</v>
      </c>
      <c r="R42" s="216">
        <v>0</v>
      </c>
      <c r="S42" s="305">
        <v>0</v>
      </c>
    </row>
    <row r="43" spans="1:29" ht="15" customHeight="1" x14ac:dyDescent="0.15">
      <c r="A43" s="637"/>
      <c r="B43" s="26"/>
      <c r="C43" s="247" t="s">
        <v>392</v>
      </c>
      <c r="D43" s="17"/>
      <c r="E43" s="27">
        <v>4805814</v>
      </c>
      <c r="F43" s="19">
        <v>4518316</v>
      </c>
      <c r="G43" s="165">
        <v>28.029</v>
      </c>
      <c r="H43" s="27">
        <v>4449921</v>
      </c>
      <c r="I43" s="19">
        <v>4449922</v>
      </c>
      <c r="J43" s="166">
        <v>28.605000000000004</v>
      </c>
      <c r="K43" s="216">
        <v>4814972</v>
      </c>
      <c r="L43" s="216">
        <v>4365256</v>
      </c>
      <c r="M43" s="166">
        <v>27.839000000000002</v>
      </c>
      <c r="N43" s="313">
        <v>0</v>
      </c>
      <c r="O43" s="313">
        <v>0</v>
      </c>
      <c r="P43" s="233">
        <f>ROUND(O43/O29,5)*100</f>
        <v>0</v>
      </c>
      <c r="Q43" s="216">
        <v>0</v>
      </c>
      <c r="R43" s="216">
        <v>0</v>
      </c>
      <c r="S43" s="303">
        <f>ROUND(R43/R29,5)*100</f>
        <v>0</v>
      </c>
    </row>
    <row r="44" spans="1:29" ht="3.75" customHeight="1" x14ac:dyDescent="0.15">
      <c r="A44" s="641"/>
      <c r="B44" s="345"/>
      <c r="C44" s="176"/>
      <c r="D44" s="171"/>
      <c r="E44" s="19"/>
      <c r="F44" s="19"/>
      <c r="G44" s="16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304"/>
    </row>
    <row r="45" spans="1:29" ht="3.75" customHeight="1" x14ac:dyDescent="0.15">
      <c r="A45" s="640" t="s">
        <v>202</v>
      </c>
      <c r="B45" s="26"/>
      <c r="C45" s="10"/>
      <c r="D45" s="17"/>
      <c r="E45" s="19"/>
      <c r="F45" s="19"/>
      <c r="G45" s="16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304"/>
      <c r="T45" s="45"/>
      <c r="U45" s="45"/>
      <c r="V45" s="45"/>
      <c r="W45" s="45"/>
      <c r="X45" s="45"/>
      <c r="Y45" s="45"/>
      <c r="Z45" s="45"/>
      <c r="AA45" s="45"/>
      <c r="AB45" s="45"/>
      <c r="AC45" s="45"/>
    </row>
    <row r="46" spans="1:29" ht="15" customHeight="1" x14ac:dyDescent="0.15">
      <c r="A46" s="637"/>
      <c r="B46" s="638" t="s">
        <v>203</v>
      </c>
      <c r="C46" s="548"/>
      <c r="D46" s="639"/>
      <c r="E46" s="19">
        <v>17300077</v>
      </c>
      <c r="F46" s="19">
        <v>16101739</v>
      </c>
      <c r="G46" s="165">
        <v>100</v>
      </c>
      <c r="H46" s="19">
        <v>15953932</v>
      </c>
      <c r="I46" s="19">
        <v>15533175</v>
      </c>
      <c r="J46" s="166">
        <v>100</v>
      </c>
      <c r="K46" s="197">
        <v>16284105</v>
      </c>
      <c r="L46" s="197">
        <v>15402725</v>
      </c>
      <c r="M46" s="166">
        <v>100</v>
      </c>
      <c r="N46" s="197">
        <f>SUM(N47:N55)</f>
        <v>13050808</v>
      </c>
      <c r="O46" s="197">
        <f>SUM(O47:O55)</f>
        <v>12694779</v>
      </c>
      <c r="P46" s="166">
        <f>ROUND(O46/O46,5)*100</f>
        <v>100</v>
      </c>
      <c r="Q46" s="197">
        <f>SUM(Q47:Q60)</f>
        <v>12877095</v>
      </c>
      <c r="R46" s="197">
        <f>SUM(R47:R61)</f>
        <v>12222039</v>
      </c>
      <c r="S46" s="303">
        <f>ROUND(R46/R46,5)*100</f>
        <v>100</v>
      </c>
      <c r="T46" s="45"/>
      <c r="U46" s="45"/>
      <c r="V46" s="45"/>
      <c r="W46" s="45"/>
      <c r="X46" s="45"/>
      <c r="Y46" s="45"/>
      <c r="Z46" s="45"/>
      <c r="AA46" s="45"/>
      <c r="AB46" s="45"/>
      <c r="AC46" s="45"/>
    </row>
    <row r="47" spans="1:29" ht="15" customHeight="1" x14ac:dyDescent="0.15">
      <c r="A47" s="637"/>
      <c r="B47" s="26"/>
      <c r="C47" s="331" t="s">
        <v>204</v>
      </c>
      <c r="D47" s="17"/>
      <c r="E47" s="19">
        <v>256184</v>
      </c>
      <c r="F47" s="19">
        <v>241058</v>
      </c>
      <c r="G47" s="165">
        <v>1.4970000000000001</v>
      </c>
      <c r="H47" s="19">
        <v>257525</v>
      </c>
      <c r="I47" s="19">
        <v>240063</v>
      </c>
      <c r="J47" s="166">
        <v>1.5449999999999999</v>
      </c>
      <c r="K47" s="197">
        <v>282113</v>
      </c>
      <c r="L47" s="197">
        <v>259000</v>
      </c>
      <c r="M47" s="166">
        <v>1.6820000000000002</v>
      </c>
      <c r="N47" s="197">
        <v>267094</v>
      </c>
      <c r="O47" s="197">
        <v>245826</v>
      </c>
      <c r="P47" s="166">
        <f>ROUND(O47/O46,5)*100</f>
        <v>1.9359999999999999</v>
      </c>
      <c r="Q47" s="197">
        <v>273469</v>
      </c>
      <c r="R47" s="197">
        <v>242520</v>
      </c>
      <c r="S47" s="303">
        <f>ROUND(R47/R46,5)*100</f>
        <v>1.984</v>
      </c>
    </row>
    <row r="48" spans="1:29" ht="15" customHeight="1" x14ac:dyDescent="0.15">
      <c r="A48" s="637"/>
      <c r="B48" s="26"/>
      <c r="C48" s="331" t="s">
        <v>205</v>
      </c>
      <c r="D48" s="17"/>
      <c r="E48" s="19">
        <v>9218236</v>
      </c>
      <c r="F48" s="19">
        <v>8318131</v>
      </c>
      <c r="G48" s="165">
        <v>51.66</v>
      </c>
      <c r="H48" s="19">
        <v>8507224</v>
      </c>
      <c r="I48" s="19">
        <v>8160329</v>
      </c>
      <c r="J48" s="166">
        <v>52.534999999999997</v>
      </c>
      <c r="K48" s="197">
        <v>8563526</v>
      </c>
      <c r="L48" s="197">
        <v>8142625</v>
      </c>
      <c r="M48" s="166">
        <v>52.864999999999995</v>
      </c>
      <c r="N48" s="197">
        <v>8558630</v>
      </c>
      <c r="O48" s="197">
        <v>8285495</v>
      </c>
      <c r="P48" s="166">
        <f>ROUND(O48/O46,5)*100</f>
        <v>65.266999999999996</v>
      </c>
      <c r="Q48" s="197">
        <v>8929193</v>
      </c>
      <c r="R48" s="197">
        <v>8350907</v>
      </c>
      <c r="S48" s="303">
        <f>ROUND(R48/R46,5)*100</f>
        <v>68.326999999999998</v>
      </c>
    </row>
    <row r="49" spans="1:26" ht="15" customHeight="1" x14ac:dyDescent="0.15">
      <c r="A49" s="637"/>
      <c r="B49" s="26"/>
      <c r="C49" s="248" t="s">
        <v>401</v>
      </c>
      <c r="D49" s="17"/>
      <c r="E49" s="19">
        <v>0</v>
      </c>
      <c r="F49" s="19">
        <v>0</v>
      </c>
      <c r="G49" s="165">
        <v>0</v>
      </c>
      <c r="H49" s="19">
        <v>0</v>
      </c>
      <c r="I49" s="19">
        <v>0</v>
      </c>
      <c r="J49" s="166">
        <v>0</v>
      </c>
      <c r="K49" s="197">
        <v>0</v>
      </c>
      <c r="L49" s="197">
        <v>0</v>
      </c>
      <c r="M49" s="197">
        <v>0</v>
      </c>
      <c r="N49" s="197">
        <v>3506553</v>
      </c>
      <c r="O49" s="197">
        <v>3506550</v>
      </c>
      <c r="P49" s="314">
        <f>ROUND(O49/O46,5)*100</f>
        <v>27.622000000000003</v>
      </c>
      <c r="Q49" s="197">
        <v>3431881</v>
      </c>
      <c r="R49" s="197">
        <v>3431878</v>
      </c>
      <c r="S49" s="303">
        <f>ROUND(R49/R46,5)*100</f>
        <v>28.078999999999997</v>
      </c>
    </row>
    <row r="50" spans="1:26" ht="18" customHeight="1" x14ac:dyDescent="0.15">
      <c r="A50" s="637"/>
      <c r="B50" s="26"/>
      <c r="C50" s="331" t="s">
        <v>206</v>
      </c>
      <c r="D50" s="17"/>
      <c r="E50" s="19">
        <v>136823</v>
      </c>
      <c r="F50" s="19">
        <v>118944</v>
      </c>
      <c r="G50" s="165">
        <v>0.73899999999999999</v>
      </c>
      <c r="H50" s="19">
        <v>130063</v>
      </c>
      <c r="I50" s="19">
        <v>121711</v>
      </c>
      <c r="J50" s="166">
        <v>0.78400000000000003</v>
      </c>
      <c r="K50" s="197">
        <v>132556</v>
      </c>
      <c r="L50" s="197">
        <v>118368</v>
      </c>
      <c r="M50" s="166">
        <v>0.76800000000000002</v>
      </c>
      <c r="N50" s="197">
        <v>135676</v>
      </c>
      <c r="O50" s="197">
        <v>121402</v>
      </c>
      <c r="P50" s="166">
        <f>ROUND(O50/O46,5)*100</f>
        <v>0.95600000000000007</v>
      </c>
      <c r="Q50" s="197">
        <v>128839</v>
      </c>
      <c r="R50" s="197">
        <v>120137</v>
      </c>
      <c r="S50" s="303">
        <f>ROUND(R50/R46,5)*100</f>
        <v>0.98299999999999998</v>
      </c>
    </row>
    <row r="51" spans="1:26" ht="15" customHeight="1" x14ac:dyDescent="0.15">
      <c r="A51" s="637"/>
      <c r="B51" s="26"/>
      <c r="C51" s="331" t="s">
        <v>207</v>
      </c>
      <c r="D51" s="17"/>
      <c r="E51" s="19">
        <v>1</v>
      </c>
      <c r="F51" s="19">
        <v>0</v>
      </c>
      <c r="G51" s="165">
        <v>0</v>
      </c>
      <c r="H51" s="19">
        <v>3664</v>
      </c>
      <c r="I51" s="19">
        <v>3664</v>
      </c>
      <c r="J51" s="19">
        <v>2.4E-2</v>
      </c>
      <c r="K51" s="197">
        <v>4611</v>
      </c>
      <c r="L51" s="197">
        <v>4611</v>
      </c>
      <c r="M51" s="19">
        <v>0.03</v>
      </c>
      <c r="N51" s="197">
        <v>277455</v>
      </c>
      <c r="O51" s="197">
        <v>277455</v>
      </c>
      <c r="P51" s="175">
        <f>ROUND(O51/O46,5)*100</f>
        <v>2.1859999999999999</v>
      </c>
      <c r="Q51" s="197">
        <v>21325</v>
      </c>
      <c r="R51" s="197">
        <v>21325</v>
      </c>
      <c r="S51" s="307">
        <f>ROUND(R51/R46,5)*100</f>
        <v>0.17399999999999999</v>
      </c>
    </row>
    <row r="52" spans="1:26" ht="15" customHeight="1" x14ac:dyDescent="0.15">
      <c r="A52" s="637"/>
      <c r="B52" s="26"/>
      <c r="C52" s="331" t="s">
        <v>192</v>
      </c>
      <c r="D52" s="17"/>
      <c r="E52" s="19">
        <v>125</v>
      </c>
      <c r="F52" s="19">
        <v>81</v>
      </c>
      <c r="G52" s="165">
        <v>1E-3</v>
      </c>
      <c r="H52" s="19">
        <v>150</v>
      </c>
      <c r="I52" s="19">
        <v>139</v>
      </c>
      <c r="J52" s="198">
        <v>1E-3</v>
      </c>
      <c r="K52" s="197">
        <v>200</v>
      </c>
      <c r="L52" s="197">
        <v>174</v>
      </c>
      <c r="M52" s="166">
        <v>1E-3</v>
      </c>
      <c r="N52" s="197">
        <v>200</v>
      </c>
      <c r="O52" s="197">
        <v>0</v>
      </c>
      <c r="P52" s="166">
        <f>ROUND(O52/O46,5)*100</f>
        <v>0</v>
      </c>
      <c r="Q52" s="197">
        <v>200</v>
      </c>
      <c r="R52" s="197">
        <v>0</v>
      </c>
      <c r="S52" s="303">
        <f>ROUND(R52/R46,5)*100</f>
        <v>0</v>
      </c>
    </row>
    <row r="53" spans="1:26" ht="15" customHeight="1" x14ac:dyDescent="0.15">
      <c r="A53" s="637"/>
      <c r="B53" s="26"/>
      <c r="C53" s="331" t="s">
        <v>208</v>
      </c>
      <c r="D53" s="17"/>
      <c r="E53" s="19">
        <v>194681</v>
      </c>
      <c r="F53" s="19">
        <v>190475</v>
      </c>
      <c r="G53" s="165">
        <v>1.1830000000000001</v>
      </c>
      <c r="H53" s="19">
        <v>67932</v>
      </c>
      <c r="I53" s="19">
        <v>59478</v>
      </c>
      <c r="J53" s="166">
        <v>0.38300000000000001</v>
      </c>
      <c r="K53" s="197">
        <v>62262</v>
      </c>
      <c r="L53" s="197">
        <v>53689</v>
      </c>
      <c r="M53" s="166">
        <v>0.34899999999999998</v>
      </c>
      <c r="N53" s="197">
        <v>265200</v>
      </c>
      <c r="O53" s="197">
        <v>258051</v>
      </c>
      <c r="P53" s="166">
        <f>ROUND(O53/O46,5)*100</f>
        <v>2.0329999999999999</v>
      </c>
      <c r="Q53" s="197">
        <v>62265</v>
      </c>
      <c r="R53" s="197">
        <v>55272</v>
      </c>
      <c r="S53" s="303">
        <f>ROUND(R53/R46,5)*100</f>
        <v>0.45199999999999996</v>
      </c>
    </row>
    <row r="54" spans="1:26" ht="15" customHeight="1" x14ac:dyDescent="0.15">
      <c r="A54" s="637"/>
      <c r="B54" s="26"/>
      <c r="C54" s="331" t="s">
        <v>194</v>
      </c>
      <c r="D54" s="17"/>
      <c r="E54" s="19">
        <v>39541</v>
      </c>
      <c r="F54" s="19">
        <v>0</v>
      </c>
      <c r="G54" s="165">
        <v>0</v>
      </c>
      <c r="H54" s="19">
        <v>39561</v>
      </c>
      <c r="I54" s="19">
        <v>0</v>
      </c>
      <c r="J54" s="19">
        <v>0</v>
      </c>
      <c r="K54" s="197">
        <v>36407</v>
      </c>
      <c r="L54" s="197">
        <v>0</v>
      </c>
      <c r="M54" s="19">
        <v>0</v>
      </c>
      <c r="N54" s="197">
        <v>40000</v>
      </c>
      <c r="O54" s="197">
        <v>0</v>
      </c>
      <c r="P54" s="19">
        <f>ROUND(O54/O46,5)*100</f>
        <v>0</v>
      </c>
      <c r="Q54" s="197">
        <v>29923</v>
      </c>
      <c r="R54" s="197">
        <v>0</v>
      </c>
      <c r="S54" s="303">
        <f>ROUND(R54/R46,5)*100</f>
        <v>0</v>
      </c>
    </row>
    <row r="55" spans="1:26" ht="15" customHeight="1" x14ac:dyDescent="0.15">
      <c r="A55" s="637"/>
      <c r="B55" s="26"/>
      <c r="C55" s="331" t="s">
        <v>209</v>
      </c>
      <c r="D55" s="17"/>
      <c r="E55" s="19">
        <v>123308</v>
      </c>
      <c r="F55" s="19">
        <v>123308</v>
      </c>
      <c r="G55" s="165">
        <v>0.76600000000000001</v>
      </c>
      <c r="H55" s="19">
        <v>0</v>
      </c>
      <c r="I55" s="19">
        <v>0</v>
      </c>
      <c r="J55" s="166">
        <v>0</v>
      </c>
      <c r="K55" s="197"/>
      <c r="L55" s="197"/>
      <c r="M55" s="166">
        <v>0</v>
      </c>
      <c r="N55" s="233">
        <v>0</v>
      </c>
      <c r="O55" s="233">
        <v>0</v>
      </c>
      <c r="P55" s="233">
        <f>ROUND(O55/O46,5)*100</f>
        <v>0</v>
      </c>
      <c r="Q55" s="197">
        <v>0</v>
      </c>
      <c r="R55" s="197">
        <v>0</v>
      </c>
      <c r="S55" s="303">
        <f>ROUND(R55/R46,5)*100</f>
        <v>0</v>
      </c>
    </row>
    <row r="56" spans="1:26" ht="15" customHeight="1" x14ac:dyDescent="0.15">
      <c r="A56" s="637"/>
      <c r="B56" s="26"/>
      <c r="C56" s="246" t="s">
        <v>395</v>
      </c>
      <c r="D56" s="17"/>
      <c r="E56" s="19">
        <v>1791259</v>
      </c>
      <c r="F56" s="19">
        <v>1791235</v>
      </c>
      <c r="G56" s="165">
        <v>11.124000000000001</v>
      </c>
      <c r="H56" s="19">
        <v>1675167</v>
      </c>
      <c r="I56" s="19">
        <v>1675165</v>
      </c>
      <c r="J56" s="166">
        <v>10.784000000000001</v>
      </c>
      <c r="K56" s="197">
        <v>1638349</v>
      </c>
      <c r="L56" s="197">
        <v>1638348</v>
      </c>
      <c r="M56" s="166">
        <v>10.637</v>
      </c>
      <c r="N56" s="233">
        <v>0</v>
      </c>
      <c r="O56" s="233">
        <v>0</v>
      </c>
      <c r="P56" s="233">
        <f>ROUND(O56/O46,5)*100</f>
        <v>0</v>
      </c>
      <c r="Q56" s="197">
        <v>0</v>
      </c>
      <c r="R56" s="197">
        <v>0</v>
      </c>
      <c r="S56" s="303">
        <f>ROUND(R56/R46,5)*100</f>
        <v>0</v>
      </c>
    </row>
    <row r="57" spans="1:26" ht="15" customHeight="1" x14ac:dyDescent="0.15">
      <c r="A57" s="637"/>
      <c r="B57" s="26"/>
      <c r="C57" s="246" t="s">
        <v>399</v>
      </c>
      <c r="D57" s="17"/>
      <c r="E57" s="19">
        <v>1225</v>
      </c>
      <c r="F57" s="19">
        <v>1205</v>
      </c>
      <c r="G57" s="165">
        <v>6.9999999999999993E-3</v>
      </c>
      <c r="H57" s="19">
        <v>1196</v>
      </c>
      <c r="I57" s="19">
        <v>1194</v>
      </c>
      <c r="J57" s="166">
        <v>8.0000000000000002E-3</v>
      </c>
      <c r="K57" s="197">
        <v>6074</v>
      </c>
      <c r="L57" s="197">
        <v>6073</v>
      </c>
      <c r="M57" s="166">
        <v>3.9E-2</v>
      </c>
      <c r="N57" s="233">
        <v>0</v>
      </c>
      <c r="O57" s="233">
        <v>0</v>
      </c>
      <c r="P57" s="233">
        <f>ROUND(O57/O46,5)*100</f>
        <v>0</v>
      </c>
      <c r="Q57" s="197">
        <v>0</v>
      </c>
      <c r="R57" s="197">
        <v>0</v>
      </c>
      <c r="S57" s="303">
        <f>ROUND(R57/R46,5)*100</f>
        <v>0</v>
      </c>
    </row>
    <row r="58" spans="1:26" ht="15" customHeight="1" x14ac:dyDescent="0.15">
      <c r="A58" s="637"/>
      <c r="B58" s="26"/>
      <c r="C58" s="247" t="s">
        <v>396</v>
      </c>
      <c r="D58" s="17"/>
      <c r="E58" s="19">
        <v>61</v>
      </c>
      <c r="F58" s="19">
        <v>59</v>
      </c>
      <c r="G58" s="165">
        <v>0</v>
      </c>
      <c r="H58" s="19">
        <v>61</v>
      </c>
      <c r="I58" s="19">
        <v>46</v>
      </c>
      <c r="J58" s="198">
        <v>0</v>
      </c>
      <c r="K58" s="197">
        <v>31</v>
      </c>
      <c r="L58" s="197">
        <v>30</v>
      </c>
      <c r="M58" s="19">
        <v>0</v>
      </c>
      <c r="N58" s="233">
        <v>0</v>
      </c>
      <c r="O58" s="233">
        <v>0</v>
      </c>
      <c r="P58" s="233">
        <f t="shared" ref="P58:P60" si="2">ROUND(O58/O47,5)*100</f>
        <v>0</v>
      </c>
      <c r="Q58" s="197">
        <v>0</v>
      </c>
      <c r="R58" s="197">
        <v>0</v>
      </c>
      <c r="S58" s="303">
        <f t="shared" ref="S58:S60" si="3">ROUND(R58/R47,5)*100</f>
        <v>0</v>
      </c>
    </row>
    <row r="59" spans="1:26" ht="15" customHeight="1" x14ac:dyDescent="0.15">
      <c r="A59" s="637"/>
      <c r="B59" s="26"/>
      <c r="C59" s="247" t="s">
        <v>398</v>
      </c>
      <c r="D59" s="17"/>
      <c r="E59" s="19">
        <v>732601</v>
      </c>
      <c r="F59" s="19">
        <v>732601</v>
      </c>
      <c r="G59" s="165">
        <v>4.5</v>
      </c>
      <c r="H59" s="19">
        <v>705991</v>
      </c>
      <c r="I59" s="19">
        <v>705990</v>
      </c>
      <c r="J59" s="166">
        <v>4.5</v>
      </c>
      <c r="K59" s="197">
        <v>742791</v>
      </c>
      <c r="L59" s="197">
        <v>742790</v>
      </c>
      <c r="M59" s="166">
        <v>4.8220000000000001</v>
      </c>
      <c r="N59" s="233">
        <v>0</v>
      </c>
      <c r="O59" s="233">
        <v>0</v>
      </c>
      <c r="P59" s="233">
        <f t="shared" si="2"/>
        <v>0</v>
      </c>
      <c r="Q59" s="197">
        <v>0</v>
      </c>
      <c r="R59" s="197">
        <v>0</v>
      </c>
      <c r="S59" s="303">
        <f t="shared" si="3"/>
        <v>0</v>
      </c>
    </row>
    <row r="60" spans="1:26" ht="15" customHeight="1" x14ac:dyDescent="0.15">
      <c r="A60" s="637"/>
      <c r="B60" s="26"/>
      <c r="C60" s="247" t="s">
        <v>397</v>
      </c>
      <c r="D60" s="17"/>
      <c r="E60" s="19">
        <v>4806032</v>
      </c>
      <c r="F60" s="19">
        <v>4584642</v>
      </c>
      <c r="G60" s="165">
        <v>28.472999999999999</v>
      </c>
      <c r="H60" s="19">
        <v>4565398</v>
      </c>
      <c r="I60" s="19">
        <v>4565396</v>
      </c>
      <c r="J60" s="166">
        <v>29.391000000000002</v>
      </c>
      <c r="K60" s="197">
        <v>4815185</v>
      </c>
      <c r="L60" s="197">
        <v>4437017</v>
      </c>
      <c r="M60" s="166">
        <v>28.806999999999999</v>
      </c>
      <c r="N60" s="233">
        <v>0</v>
      </c>
      <c r="O60" s="233">
        <v>0</v>
      </c>
      <c r="P60" s="233">
        <f t="shared" si="2"/>
        <v>0</v>
      </c>
      <c r="Q60" s="197">
        <v>0</v>
      </c>
      <c r="R60" s="197">
        <v>0</v>
      </c>
      <c r="S60" s="303">
        <f t="shared" si="3"/>
        <v>0</v>
      </c>
    </row>
    <row r="61" spans="1:26" ht="5.25" customHeight="1" x14ac:dyDescent="0.15">
      <c r="A61" s="641"/>
      <c r="B61" s="345"/>
      <c r="C61" s="177"/>
      <c r="D61" s="171"/>
      <c r="E61" s="19"/>
      <c r="F61" s="19"/>
      <c r="G61" s="165"/>
      <c r="H61" s="45"/>
      <c r="I61" s="45"/>
      <c r="J61" s="45"/>
      <c r="K61" s="197"/>
      <c r="L61" s="197"/>
      <c r="M61" s="166"/>
      <c r="N61" s="197"/>
      <c r="O61" s="197"/>
      <c r="P61" s="166"/>
      <c r="Q61" s="197"/>
      <c r="R61" s="197"/>
      <c r="S61" s="303"/>
      <c r="T61" s="45"/>
      <c r="U61" s="45"/>
      <c r="V61" s="45"/>
      <c r="W61" s="45"/>
      <c r="X61" s="45"/>
      <c r="Y61" s="45"/>
      <c r="Z61" s="45"/>
    </row>
    <row r="62" spans="1:26" ht="15" customHeight="1" thickBot="1" x14ac:dyDescent="0.2">
      <c r="A62" s="249" t="s">
        <v>402</v>
      </c>
      <c r="B62" s="250"/>
      <c r="C62" s="250"/>
      <c r="D62" s="20"/>
      <c r="E62" s="19">
        <v>0</v>
      </c>
      <c r="F62" s="202">
        <v>18318</v>
      </c>
      <c r="G62" s="191"/>
      <c r="H62" s="191">
        <v>0</v>
      </c>
      <c r="I62" s="196">
        <v>23055</v>
      </c>
      <c r="J62" s="191"/>
      <c r="K62" s="197">
        <v>0</v>
      </c>
      <c r="L62" s="217">
        <v>277455</v>
      </c>
      <c r="M62" s="191"/>
      <c r="N62" s="217">
        <v>0</v>
      </c>
      <c r="O62" s="217">
        <f>O29-O46</f>
        <v>21326</v>
      </c>
      <c r="P62" s="191"/>
      <c r="Q62" s="217">
        <v>0</v>
      </c>
      <c r="R62" s="217">
        <f>R29-R46</f>
        <v>162320</v>
      </c>
      <c r="S62" s="308"/>
    </row>
    <row r="63" spans="1:26" ht="17.100000000000001" customHeight="1" x14ac:dyDescent="0.15">
      <c r="A63" s="44" t="s">
        <v>403</v>
      </c>
      <c r="E63" s="230"/>
      <c r="F63" s="230"/>
      <c r="I63" s="230"/>
      <c r="K63" s="230"/>
      <c r="S63" s="116" t="s">
        <v>210</v>
      </c>
    </row>
  </sheetData>
  <sheetProtection sheet="1" selectLockedCells="1" selectUnlockedCells="1"/>
  <mergeCells count="20">
    <mergeCell ref="Q3:S3"/>
    <mergeCell ref="A3:D4"/>
    <mergeCell ref="E3:G3"/>
    <mergeCell ref="H3:J3"/>
    <mergeCell ref="K3:M3"/>
    <mergeCell ref="N3:P3"/>
    <mergeCell ref="Q26:S26"/>
    <mergeCell ref="A28:A44"/>
    <mergeCell ref="B29:D29"/>
    <mergeCell ref="A5:A14"/>
    <mergeCell ref="B6:D6"/>
    <mergeCell ref="A16:A20"/>
    <mergeCell ref="B16:D16"/>
    <mergeCell ref="A26:D27"/>
    <mergeCell ref="E26:G26"/>
    <mergeCell ref="A45:A61"/>
    <mergeCell ref="B46:D46"/>
    <mergeCell ref="H26:J26"/>
    <mergeCell ref="K26:M26"/>
    <mergeCell ref="N26:P26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69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  <colBreaks count="1" manualBreakCount="1">
    <brk id="10" max="62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M51"/>
  <sheetViews>
    <sheetView view="pageBreakPreview" zoomScaleSheetLayoutView="100" workbookViewId="0">
      <selection activeCell="J22" sqref="J22"/>
    </sheetView>
  </sheetViews>
  <sheetFormatPr defaultRowHeight="17.100000000000001" customHeight="1" x14ac:dyDescent="0.15"/>
  <cols>
    <col min="1" max="1" width="0.875" style="73" customWidth="1"/>
    <col min="2" max="2" width="2.5" style="73" customWidth="1"/>
    <col min="3" max="3" width="2" style="73" customWidth="1"/>
    <col min="4" max="4" width="2.5" style="73" customWidth="1"/>
    <col min="5" max="5" width="15.125" style="73" customWidth="1"/>
    <col min="6" max="6" width="11.5" style="73" customWidth="1"/>
    <col min="7" max="7" width="11" style="73" customWidth="1"/>
    <col min="8" max="8" width="11.5" style="73" customWidth="1"/>
    <col min="9" max="9" width="11.125" style="73" customWidth="1"/>
    <col min="10" max="10" width="12" style="73" customWidth="1"/>
    <col min="11" max="11" width="11.875" style="73" customWidth="1"/>
    <col min="12" max="16384" width="9" style="73"/>
  </cols>
  <sheetData>
    <row r="1" spans="1:13" ht="5.0999999999999996" customHeight="1" x14ac:dyDescent="0.15">
      <c r="A1" s="15"/>
      <c r="C1" s="15"/>
      <c r="D1" s="15"/>
      <c r="E1" s="1"/>
      <c r="F1" s="1"/>
      <c r="G1" s="1"/>
      <c r="H1" s="1"/>
      <c r="I1" s="12"/>
      <c r="J1" s="1"/>
      <c r="K1" s="12"/>
      <c r="L1" s="1"/>
    </row>
    <row r="2" spans="1:13" ht="15" customHeight="1" thickBot="1" x14ac:dyDescent="0.2">
      <c r="A2" s="15" t="s">
        <v>373</v>
      </c>
      <c r="C2" s="15"/>
      <c r="D2" s="15"/>
      <c r="E2" s="1"/>
      <c r="F2" s="1"/>
      <c r="G2" s="1"/>
      <c r="H2" s="1"/>
      <c r="I2" s="12"/>
      <c r="J2" s="1"/>
      <c r="K2" s="12" t="s">
        <v>0</v>
      </c>
      <c r="L2" s="1"/>
    </row>
    <row r="3" spans="1:13" ht="15" customHeight="1" x14ac:dyDescent="0.15">
      <c r="A3" s="521" t="s">
        <v>213</v>
      </c>
      <c r="B3" s="642"/>
      <c r="C3" s="642"/>
      <c r="D3" s="642"/>
      <c r="E3" s="522"/>
      <c r="F3" s="527" t="s">
        <v>448</v>
      </c>
      <c r="G3" s="512"/>
      <c r="H3" s="527" t="s">
        <v>449</v>
      </c>
      <c r="I3" s="528"/>
      <c r="J3" s="648" t="s">
        <v>450</v>
      </c>
      <c r="K3" s="645"/>
      <c r="L3" s="326"/>
    </row>
    <row r="4" spans="1:13" ht="15" customHeight="1" x14ac:dyDescent="0.15">
      <c r="A4" s="525"/>
      <c r="B4" s="643"/>
      <c r="C4" s="643"/>
      <c r="D4" s="643"/>
      <c r="E4" s="526"/>
      <c r="F4" s="351" t="s">
        <v>214</v>
      </c>
      <c r="G4" s="351" t="s">
        <v>33</v>
      </c>
      <c r="H4" s="351" t="s">
        <v>214</v>
      </c>
      <c r="I4" s="351" t="s">
        <v>33</v>
      </c>
      <c r="J4" s="309" t="s">
        <v>463</v>
      </c>
      <c r="K4" s="310" t="s">
        <v>33</v>
      </c>
      <c r="L4" s="326"/>
    </row>
    <row r="5" spans="1:13" ht="17.100000000000001" customHeight="1" x14ac:dyDescent="0.15">
      <c r="A5" s="658"/>
      <c r="B5" s="659"/>
      <c r="C5" s="660" t="s">
        <v>215</v>
      </c>
      <c r="D5" s="661"/>
      <c r="E5" s="662"/>
      <c r="F5" s="30">
        <f>F6+F9+F15</f>
        <v>2432010</v>
      </c>
      <c r="G5" s="32">
        <f>F5/F5*100</f>
        <v>100</v>
      </c>
      <c r="H5" s="214">
        <f>H6+H9+H15</f>
        <v>2471069</v>
      </c>
      <c r="I5" s="31">
        <f>H5/H5*100</f>
        <v>100</v>
      </c>
      <c r="J5" s="199">
        <f>J6+J9+J15</f>
        <v>2549847</v>
      </c>
      <c r="K5" s="225">
        <f>J5/$J$5*100</f>
        <v>100</v>
      </c>
    </row>
    <row r="6" spans="1:13" ht="16.5" customHeight="1" x14ac:dyDescent="0.15">
      <c r="A6" s="523"/>
      <c r="B6" s="524"/>
      <c r="C6" s="74"/>
      <c r="D6" s="548" t="s">
        <v>217</v>
      </c>
      <c r="E6" s="639"/>
      <c r="F6" s="180">
        <f>SUM(F7:F8)</f>
        <v>2326193</v>
      </c>
      <c r="G6" s="32">
        <f>F6/F5*100</f>
        <v>95.64898993014009</v>
      </c>
      <c r="H6" s="199">
        <f>SUM(H7:H8)</f>
        <v>2345578</v>
      </c>
      <c r="I6" s="32">
        <f>H6/H5*100</f>
        <v>94.921590615235758</v>
      </c>
      <c r="J6" s="199">
        <f>SUM(J7:J8)</f>
        <v>2443923</v>
      </c>
      <c r="K6" s="225">
        <f t="shared" ref="K6:K17" si="0">J6/$J$5*100</f>
        <v>95.845868399162768</v>
      </c>
    </row>
    <row r="7" spans="1:13" ht="17.100000000000001" customHeight="1" x14ac:dyDescent="0.15">
      <c r="A7" s="523" t="s">
        <v>216</v>
      </c>
      <c r="B7" s="524"/>
      <c r="C7" s="33"/>
      <c r="D7" s="331"/>
      <c r="E7" s="357" t="s">
        <v>218</v>
      </c>
      <c r="F7" s="180">
        <v>2226294</v>
      </c>
      <c r="G7" s="32">
        <f>F7/F5*100</f>
        <v>91.541317675502981</v>
      </c>
      <c r="H7" s="199">
        <v>2244580</v>
      </c>
      <c r="I7" s="32">
        <f>H7/H5*100</f>
        <v>90.834371682862752</v>
      </c>
      <c r="J7" s="199">
        <v>2347789</v>
      </c>
      <c r="K7" s="225">
        <f t="shared" si="0"/>
        <v>92.075681403629318</v>
      </c>
    </row>
    <row r="8" spans="1:13" ht="17.100000000000001" customHeight="1" x14ac:dyDescent="0.15">
      <c r="A8" s="523"/>
      <c r="B8" s="524"/>
      <c r="C8" s="33"/>
      <c r="D8" s="331"/>
      <c r="E8" s="362" t="s">
        <v>220</v>
      </c>
      <c r="F8" s="180">
        <v>99899</v>
      </c>
      <c r="G8" s="32">
        <f>F8/F5*100</f>
        <v>4.1076722546371114</v>
      </c>
      <c r="H8" s="199">
        <v>100998</v>
      </c>
      <c r="I8" s="32">
        <f>H8/H5*100</f>
        <v>4.0872189323729931</v>
      </c>
      <c r="J8" s="199">
        <v>96134</v>
      </c>
      <c r="K8" s="225">
        <f t="shared" si="0"/>
        <v>3.7701869955334573</v>
      </c>
    </row>
    <row r="9" spans="1:13" ht="17.100000000000001" customHeight="1" x14ac:dyDescent="0.15">
      <c r="A9" s="523" t="s">
        <v>219</v>
      </c>
      <c r="B9" s="524"/>
      <c r="C9" s="75"/>
      <c r="D9" s="548" t="s">
        <v>221</v>
      </c>
      <c r="E9" s="639"/>
      <c r="F9" s="180">
        <f>SUM(F10:F14)</f>
        <v>105817</v>
      </c>
      <c r="G9" s="32">
        <f>F9/F5*100</f>
        <v>4.3510100698599095</v>
      </c>
      <c r="H9" s="199">
        <f>SUM(H10:H14)</f>
        <v>125491</v>
      </c>
      <c r="I9" s="32">
        <f>H9/H5*100</f>
        <v>5.078409384764246</v>
      </c>
      <c r="J9" s="199">
        <f>SUM(J10:J14)</f>
        <v>105924</v>
      </c>
      <c r="K9" s="225">
        <f t="shared" si="0"/>
        <v>4.1541316008372267</v>
      </c>
    </row>
    <row r="10" spans="1:13" ht="17.100000000000001" customHeight="1" x14ac:dyDescent="0.15">
      <c r="A10" s="523"/>
      <c r="B10" s="524"/>
      <c r="C10" s="33"/>
      <c r="D10" s="331"/>
      <c r="E10" s="357" t="s">
        <v>223</v>
      </c>
      <c r="F10" s="180">
        <v>1646</v>
      </c>
      <c r="G10" s="32">
        <f>F10/F5*100</f>
        <v>6.7680642760514956E-2</v>
      </c>
      <c r="H10" s="199">
        <v>1039</v>
      </c>
      <c r="I10" s="32">
        <f>H10/H5*100</f>
        <v>4.2046579840546744E-2</v>
      </c>
      <c r="J10" s="199">
        <v>556</v>
      </c>
      <c r="K10" s="225">
        <f t="shared" si="0"/>
        <v>2.1805229882420396E-2</v>
      </c>
    </row>
    <row r="11" spans="1:13" ht="17.100000000000001" customHeight="1" x14ac:dyDescent="0.15">
      <c r="A11" s="523" t="s">
        <v>222</v>
      </c>
      <c r="B11" s="524"/>
      <c r="C11" s="33"/>
      <c r="D11" s="331"/>
      <c r="E11" s="357" t="s">
        <v>224</v>
      </c>
      <c r="F11" s="180">
        <v>0</v>
      </c>
      <c r="G11" s="32">
        <f>F11/F5*100</f>
        <v>0</v>
      </c>
      <c r="H11" s="199">
        <v>0</v>
      </c>
      <c r="I11" s="32">
        <f>H11/H5*100</f>
        <v>0</v>
      </c>
      <c r="J11" s="199">
        <v>0</v>
      </c>
      <c r="K11" s="225">
        <f t="shared" si="0"/>
        <v>0</v>
      </c>
    </row>
    <row r="12" spans="1:13" ht="17.100000000000001" customHeight="1" x14ac:dyDescent="0.15">
      <c r="A12" s="523"/>
      <c r="B12" s="524"/>
      <c r="C12" s="33"/>
      <c r="D12" s="331"/>
      <c r="E12" s="357" t="s">
        <v>225</v>
      </c>
      <c r="F12" s="180">
        <v>2358</v>
      </c>
      <c r="G12" s="32">
        <f>F12/F5*100</f>
        <v>9.695683817089569E-2</v>
      </c>
      <c r="H12" s="199">
        <v>2527</v>
      </c>
      <c r="I12" s="32">
        <f>H12/H5*100</f>
        <v>0.10226343335617097</v>
      </c>
      <c r="J12" s="199">
        <v>3183</v>
      </c>
      <c r="K12" s="225">
        <f t="shared" si="0"/>
        <v>0.12483101927292108</v>
      </c>
      <c r="M12" s="75"/>
    </row>
    <row r="13" spans="1:13" ht="17.100000000000001" customHeight="1" x14ac:dyDescent="0.15">
      <c r="A13" s="523" t="s">
        <v>216</v>
      </c>
      <c r="B13" s="524"/>
      <c r="C13" s="33"/>
      <c r="D13" s="331"/>
      <c r="E13" s="357" t="s">
        <v>336</v>
      </c>
      <c r="F13" s="180">
        <v>100818</v>
      </c>
      <c r="G13" s="32">
        <f>ROUNDUP(F13/F5*100,2)</f>
        <v>4.1499999999999995</v>
      </c>
      <c r="H13" s="199">
        <v>101500</v>
      </c>
      <c r="I13" s="32">
        <f>ROUNDUP(H13/H5*100,2)</f>
        <v>4.1099999999999994</v>
      </c>
      <c r="J13" s="199">
        <v>99535</v>
      </c>
      <c r="K13" s="225">
        <f t="shared" si="0"/>
        <v>3.9035675473861766</v>
      </c>
    </row>
    <row r="14" spans="1:13" ht="17.100000000000001" customHeight="1" x14ac:dyDescent="0.15">
      <c r="A14" s="523"/>
      <c r="B14" s="524"/>
      <c r="C14" s="34"/>
      <c r="D14" s="29"/>
      <c r="E14" s="357" t="s">
        <v>226</v>
      </c>
      <c r="F14" s="180">
        <v>995</v>
      </c>
      <c r="G14" s="32">
        <f>F14/F5*100</f>
        <v>4.0912660720967428E-2</v>
      </c>
      <c r="H14" s="199">
        <v>20425</v>
      </c>
      <c r="I14" s="32">
        <f>H14/H5*100</f>
        <v>0.82656534479611865</v>
      </c>
      <c r="J14" s="199">
        <v>2650</v>
      </c>
      <c r="K14" s="225">
        <f t="shared" si="0"/>
        <v>0.10392780429570872</v>
      </c>
    </row>
    <row r="15" spans="1:13" ht="17.100000000000001" customHeight="1" x14ac:dyDescent="0.15">
      <c r="A15" s="523" t="s">
        <v>211</v>
      </c>
      <c r="B15" s="524"/>
      <c r="C15" s="75"/>
      <c r="D15" s="548" t="s">
        <v>227</v>
      </c>
      <c r="E15" s="639"/>
      <c r="F15" s="180">
        <v>0</v>
      </c>
      <c r="G15" s="32">
        <f>F15/F5*100</f>
        <v>0</v>
      </c>
      <c r="H15" s="199">
        <f>SUM(H16:H17)</f>
        <v>0</v>
      </c>
      <c r="I15" s="32">
        <f>H15/H5*100</f>
        <v>0</v>
      </c>
      <c r="J15" s="199">
        <f>SUM(J16:J17)</f>
        <v>0</v>
      </c>
      <c r="K15" s="225">
        <f t="shared" si="0"/>
        <v>0</v>
      </c>
    </row>
    <row r="16" spans="1:13" ht="17.100000000000001" customHeight="1" x14ac:dyDescent="0.15">
      <c r="A16" s="523"/>
      <c r="B16" s="524"/>
      <c r="C16" s="33"/>
      <c r="D16" s="331"/>
      <c r="E16" s="357" t="s">
        <v>228</v>
      </c>
      <c r="F16" s="180">
        <v>0</v>
      </c>
      <c r="G16" s="32">
        <f>F16/F5*100</f>
        <v>0</v>
      </c>
      <c r="H16" s="199">
        <v>0</v>
      </c>
      <c r="I16" s="32">
        <f>H16/H5*100</f>
        <v>0</v>
      </c>
      <c r="J16" s="199">
        <v>0</v>
      </c>
      <c r="K16" s="225">
        <f t="shared" si="0"/>
        <v>0</v>
      </c>
    </row>
    <row r="17" spans="1:11" ht="17.100000000000001" customHeight="1" x14ac:dyDescent="0.15">
      <c r="A17" s="653"/>
      <c r="B17" s="654"/>
      <c r="C17" s="35"/>
      <c r="D17" s="25"/>
      <c r="E17" s="36" t="s">
        <v>229</v>
      </c>
      <c r="F17" s="180">
        <v>0</v>
      </c>
      <c r="G17" s="32">
        <f>F17/F5*100</f>
        <v>0</v>
      </c>
      <c r="H17" s="199">
        <v>0</v>
      </c>
      <c r="I17" s="32">
        <f>H17/H5*100</f>
        <v>0</v>
      </c>
      <c r="J17" s="199">
        <v>0</v>
      </c>
      <c r="K17" s="225">
        <f t="shared" si="0"/>
        <v>0</v>
      </c>
    </row>
    <row r="18" spans="1:11" ht="17.100000000000001" customHeight="1" x14ac:dyDescent="0.15">
      <c r="A18" s="658"/>
      <c r="B18" s="659"/>
      <c r="C18" s="660" t="s">
        <v>230</v>
      </c>
      <c r="D18" s="661"/>
      <c r="E18" s="662"/>
      <c r="F18" s="180">
        <f>F19+F27+F30</f>
        <v>2313432</v>
      </c>
      <c r="G18" s="32">
        <f>F18/F18*100</f>
        <v>100</v>
      </c>
      <c r="H18" s="199">
        <f>H19+H27+H30</f>
        <v>2308882</v>
      </c>
      <c r="I18" s="32">
        <f>H18/H18*100</f>
        <v>100</v>
      </c>
      <c r="J18" s="199">
        <f>J19+J27+J30</f>
        <v>2354671</v>
      </c>
      <c r="K18" s="225">
        <f>J18/$J$18*100</f>
        <v>100</v>
      </c>
    </row>
    <row r="19" spans="1:11" ht="17.100000000000001" customHeight="1" x14ac:dyDescent="0.15">
      <c r="A19" s="651"/>
      <c r="B19" s="652"/>
      <c r="C19" s="75"/>
      <c r="D19" s="548" t="s">
        <v>231</v>
      </c>
      <c r="E19" s="639"/>
      <c r="F19" s="180">
        <f>SUM(F20:F26)</f>
        <v>2300420</v>
      </c>
      <c r="G19" s="32">
        <f>ROUNDUP(F19/F18*100,1)</f>
        <v>99.5</v>
      </c>
      <c r="H19" s="199">
        <f>SUM(H20:H26)</f>
        <v>2298496</v>
      </c>
      <c r="I19" s="32">
        <f>ROUNDUP(H19/H18*100,1)</f>
        <v>99.6</v>
      </c>
      <c r="J19" s="199">
        <f>SUM(J20:J26)</f>
        <v>2346188</v>
      </c>
      <c r="K19" s="225">
        <f t="shared" ref="K19:K33" si="1">J19/$J$18*100</f>
        <v>99.639737356089242</v>
      </c>
    </row>
    <row r="20" spans="1:11" ht="17.100000000000001" customHeight="1" x14ac:dyDescent="0.15">
      <c r="A20" s="651"/>
      <c r="B20" s="652"/>
      <c r="C20" s="37"/>
      <c r="D20" s="29"/>
      <c r="E20" s="357" t="s">
        <v>232</v>
      </c>
      <c r="F20" s="180">
        <v>1410240</v>
      </c>
      <c r="G20" s="32">
        <f>F20/F18*100</f>
        <v>60.958783314141066</v>
      </c>
      <c r="H20" s="199">
        <v>1394739</v>
      </c>
      <c r="I20" s="32">
        <f>H20/H18*100</f>
        <v>60.407547895474956</v>
      </c>
      <c r="J20" s="199">
        <v>1442702</v>
      </c>
      <c r="K20" s="225">
        <f t="shared" si="1"/>
        <v>61.269790981415241</v>
      </c>
    </row>
    <row r="21" spans="1:11" ht="17.100000000000001" customHeight="1" x14ac:dyDescent="0.15">
      <c r="A21" s="523" t="s">
        <v>216</v>
      </c>
      <c r="B21" s="524"/>
      <c r="C21" s="38"/>
      <c r="D21" s="331"/>
      <c r="E21" s="357" t="s">
        <v>233</v>
      </c>
      <c r="F21" s="180">
        <v>320713</v>
      </c>
      <c r="G21" s="32">
        <f>F21/F18*100</f>
        <v>13.863083073113886</v>
      </c>
      <c r="H21" s="199">
        <v>335478</v>
      </c>
      <c r="I21" s="32">
        <f>H21/H18*100</f>
        <v>14.529889357706457</v>
      </c>
      <c r="J21" s="199">
        <v>332320</v>
      </c>
      <c r="K21" s="225">
        <f t="shared" si="1"/>
        <v>14.113224310317662</v>
      </c>
    </row>
    <row r="22" spans="1:11" ht="17.100000000000001" customHeight="1" x14ac:dyDescent="0.15">
      <c r="A22" s="651"/>
      <c r="B22" s="652"/>
      <c r="C22" s="38"/>
      <c r="D22" s="331"/>
      <c r="E22" s="357" t="s">
        <v>234</v>
      </c>
      <c r="F22" s="180">
        <v>121028</v>
      </c>
      <c r="G22" s="32">
        <f>F22/F18*100</f>
        <v>5.2315347933286995</v>
      </c>
      <c r="H22" s="199">
        <v>122736</v>
      </c>
      <c r="I22" s="32">
        <f>H22/H18*100</f>
        <v>5.3158195178445675</v>
      </c>
      <c r="J22" s="199">
        <v>123073</v>
      </c>
      <c r="K22" s="225">
        <f t="shared" si="1"/>
        <v>5.2267599167781826</v>
      </c>
    </row>
    <row r="23" spans="1:11" ht="17.100000000000001" customHeight="1" x14ac:dyDescent="0.15">
      <c r="A23" s="523" t="s">
        <v>219</v>
      </c>
      <c r="B23" s="524"/>
      <c r="C23" s="38"/>
      <c r="D23" s="331"/>
      <c r="E23" s="357" t="s">
        <v>235</v>
      </c>
      <c r="F23" s="180">
        <v>133990</v>
      </c>
      <c r="G23" s="32">
        <f>F23/F18*100</f>
        <v>5.7918278989829828</v>
      </c>
      <c r="H23" s="199">
        <v>133673</v>
      </c>
      <c r="I23" s="32">
        <f>H23/H18*100</f>
        <v>5.789511980257112</v>
      </c>
      <c r="J23" s="199">
        <v>140138</v>
      </c>
      <c r="K23" s="225">
        <f t="shared" si="1"/>
        <v>5.9514896136233046</v>
      </c>
    </row>
    <row r="24" spans="1:11" ht="17.100000000000001" customHeight="1" x14ac:dyDescent="0.15">
      <c r="A24" s="651"/>
      <c r="B24" s="652"/>
      <c r="C24" s="38"/>
      <c r="D24" s="331"/>
      <c r="E24" s="357" t="s">
        <v>236</v>
      </c>
      <c r="F24" s="180">
        <v>303721</v>
      </c>
      <c r="G24" s="32">
        <f>F24/F18*100</f>
        <v>13.128589904522805</v>
      </c>
      <c r="H24" s="199">
        <v>307296</v>
      </c>
      <c r="I24" s="32">
        <f>H24/H18*100</f>
        <v>13.309298612921753</v>
      </c>
      <c r="J24" s="199">
        <v>303722</v>
      </c>
      <c r="K24" s="225">
        <f t="shared" si="1"/>
        <v>12.898702196612605</v>
      </c>
    </row>
    <row r="25" spans="1:11" ht="17.100000000000001" customHeight="1" x14ac:dyDescent="0.15">
      <c r="A25" s="523" t="s">
        <v>222</v>
      </c>
      <c r="B25" s="524"/>
      <c r="C25" s="38"/>
      <c r="D25" s="331"/>
      <c r="E25" s="357" t="s">
        <v>237</v>
      </c>
      <c r="F25" s="180">
        <v>10728</v>
      </c>
      <c r="G25" s="32">
        <f>F25/F18*100</f>
        <v>0.46372661915284302</v>
      </c>
      <c r="H25" s="199">
        <v>4574</v>
      </c>
      <c r="I25" s="32">
        <f>H25/H18*100</f>
        <v>0.19810453717426876</v>
      </c>
      <c r="J25" s="199">
        <v>4233</v>
      </c>
      <c r="K25" s="225">
        <f t="shared" si="1"/>
        <v>0.1797703373422444</v>
      </c>
    </row>
    <row r="26" spans="1:11" ht="17.100000000000001" customHeight="1" x14ac:dyDescent="0.15">
      <c r="A26" s="651"/>
      <c r="B26" s="652"/>
      <c r="C26" s="38"/>
      <c r="D26" s="331"/>
      <c r="E26" s="362" t="s">
        <v>238</v>
      </c>
      <c r="F26" s="180">
        <v>0</v>
      </c>
      <c r="G26" s="32">
        <v>0</v>
      </c>
      <c r="H26" s="199">
        <v>0</v>
      </c>
      <c r="I26" s="32">
        <v>0</v>
      </c>
      <c r="J26" s="199"/>
      <c r="K26" s="225">
        <v>0</v>
      </c>
    </row>
    <row r="27" spans="1:11" ht="17.100000000000001" customHeight="1" x14ac:dyDescent="0.15">
      <c r="A27" s="523" t="s">
        <v>239</v>
      </c>
      <c r="B27" s="524"/>
      <c r="C27" s="75"/>
      <c r="D27" s="548" t="s">
        <v>240</v>
      </c>
      <c r="E27" s="639"/>
      <c r="F27" s="180">
        <v>12019</v>
      </c>
      <c r="G27" s="32">
        <f>F27/F18*100</f>
        <v>0.51953115544351425</v>
      </c>
      <c r="H27" s="199">
        <f>SUM(H28:H29)</f>
        <v>10185</v>
      </c>
      <c r="I27" s="32">
        <f>H27/H18*100</f>
        <v>0.44112258660252018</v>
      </c>
      <c r="J27" s="199">
        <f>SUM(J28:J29)</f>
        <v>8394</v>
      </c>
      <c r="K27" s="225">
        <f t="shared" si="1"/>
        <v>0.35648292266732806</v>
      </c>
    </row>
    <row r="28" spans="1:11" ht="17.100000000000001" customHeight="1" x14ac:dyDescent="0.15">
      <c r="A28" s="651"/>
      <c r="B28" s="652"/>
      <c r="C28" s="38"/>
      <c r="D28" s="331"/>
      <c r="E28" s="357" t="s">
        <v>241</v>
      </c>
      <c r="F28" s="180">
        <v>11118</v>
      </c>
      <c r="G28" s="32">
        <f>F28/F18*100</f>
        <v>0.48058468975962987</v>
      </c>
      <c r="H28" s="199">
        <v>9434</v>
      </c>
      <c r="I28" s="32">
        <f>H28/H18*100</f>
        <v>0.40859602179756266</v>
      </c>
      <c r="J28" s="199">
        <v>7676</v>
      </c>
      <c r="K28" s="225">
        <f t="shared" si="1"/>
        <v>0.32599034005175248</v>
      </c>
    </row>
    <row r="29" spans="1:11" ht="17.100000000000001" customHeight="1" x14ac:dyDescent="0.15">
      <c r="A29" s="523" t="s">
        <v>212</v>
      </c>
      <c r="B29" s="524"/>
      <c r="C29" s="38"/>
      <c r="D29" s="331"/>
      <c r="E29" s="357" t="s">
        <v>242</v>
      </c>
      <c r="F29" s="180">
        <v>901</v>
      </c>
      <c r="G29" s="32">
        <f>F29/F18*100</f>
        <v>3.8946465683884372E-2</v>
      </c>
      <c r="H29" s="199">
        <v>751</v>
      </c>
      <c r="I29" s="32">
        <f>H29/H18*100</f>
        <v>3.2526564804957553E-2</v>
      </c>
      <c r="J29" s="199">
        <v>718</v>
      </c>
      <c r="K29" s="225">
        <f t="shared" si="1"/>
        <v>3.0492582615575595E-2</v>
      </c>
    </row>
    <row r="30" spans="1:11" ht="17.100000000000001" customHeight="1" x14ac:dyDescent="0.15">
      <c r="A30" s="651"/>
      <c r="B30" s="652"/>
      <c r="C30" s="75"/>
      <c r="D30" s="548" t="s">
        <v>243</v>
      </c>
      <c r="E30" s="639"/>
      <c r="F30" s="180">
        <f>SUM(F31:F33)</f>
        <v>993</v>
      </c>
      <c r="G30" s="32">
        <f>F30/F18*100</f>
        <v>4.2923241314203317E-2</v>
      </c>
      <c r="H30" s="199">
        <f>SUM(H31:H33)</f>
        <v>201</v>
      </c>
      <c r="I30" s="32">
        <f>H30/H18*100</f>
        <v>8.7055120183707948E-3</v>
      </c>
      <c r="J30" s="199">
        <f>SUM(J31:J33)</f>
        <v>89</v>
      </c>
      <c r="K30" s="225">
        <f t="shared" si="1"/>
        <v>3.779721243434858E-3</v>
      </c>
    </row>
    <row r="31" spans="1:11" ht="17.100000000000001" customHeight="1" x14ac:dyDescent="0.15">
      <c r="A31" s="651"/>
      <c r="B31" s="652"/>
      <c r="C31" s="26"/>
      <c r="D31" s="331"/>
      <c r="E31" s="357" t="s">
        <v>244</v>
      </c>
      <c r="F31" s="180">
        <v>54</v>
      </c>
      <c r="G31" s="32">
        <v>0</v>
      </c>
      <c r="H31" s="199">
        <v>0</v>
      </c>
      <c r="I31" s="32">
        <v>0</v>
      </c>
      <c r="J31" s="199">
        <v>0</v>
      </c>
      <c r="K31" s="225">
        <v>0</v>
      </c>
    </row>
    <row r="32" spans="1:11" ht="17.100000000000001" customHeight="1" x14ac:dyDescent="0.15">
      <c r="A32" s="651"/>
      <c r="B32" s="652"/>
      <c r="C32" s="26"/>
      <c r="D32" s="331"/>
      <c r="E32" s="362" t="s">
        <v>245</v>
      </c>
      <c r="F32" s="180">
        <v>227</v>
      </c>
      <c r="G32" s="32">
        <f>F32/F18*100</f>
        <v>9.8122616095912916E-3</v>
      </c>
      <c r="H32" s="199">
        <v>0</v>
      </c>
      <c r="I32" s="32">
        <f>H32/H18*100</f>
        <v>0</v>
      </c>
      <c r="J32" s="199">
        <v>0</v>
      </c>
      <c r="K32" s="225">
        <f t="shared" si="1"/>
        <v>0</v>
      </c>
    </row>
    <row r="33" spans="1:12" ht="17.100000000000001" customHeight="1" x14ac:dyDescent="0.15">
      <c r="A33" s="653"/>
      <c r="B33" s="654"/>
      <c r="C33" s="26"/>
      <c r="D33" s="331"/>
      <c r="E33" s="357" t="s">
        <v>337</v>
      </c>
      <c r="F33" s="180">
        <v>712</v>
      </c>
      <c r="G33" s="32">
        <f>F33/F18*100</f>
        <v>3.0776785312903083E-2</v>
      </c>
      <c r="H33" s="212">
        <v>201</v>
      </c>
      <c r="I33" s="32">
        <f>H33/H18*100</f>
        <v>8.7055120183707948E-3</v>
      </c>
      <c r="J33" s="212">
        <v>89</v>
      </c>
      <c r="K33" s="225">
        <f t="shared" si="1"/>
        <v>3.779721243434858E-3</v>
      </c>
    </row>
    <row r="34" spans="1:12" ht="17.100000000000001" customHeight="1" thickBot="1" x14ac:dyDescent="0.2">
      <c r="A34" s="655" t="s">
        <v>246</v>
      </c>
      <c r="B34" s="656"/>
      <c r="C34" s="656"/>
      <c r="D34" s="656"/>
      <c r="E34" s="657"/>
      <c r="F34" s="179">
        <f>F5-F18</f>
        <v>118578</v>
      </c>
      <c r="G34" s="150" t="s">
        <v>247</v>
      </c>
      <c r="H34" s="213">
        <f>H5-H18</f>
        <v>162187</v>
      </c>
      <c r="I34" s="150" t="s">
        <v>247</v>
      </c>
      <c r="J34" s="213">
        <f>J5-J18</f>
        <v>195176</v>
      </c>
      <c r="K34" s="251" t="s">
        <v>247</v>
      </c>
    </row>
    <row r="35" spans="1:12" ht="15" customHeight="1" x14ac:dyDescent="0.15">
      <c r="B35" s="15" t="s">
        <v>248</v>
      </c>
      <c r="C35" s="15"/>
      <c r="D35" s="15"/>
      <c r="E35" s="1"/>
      <c r="F35" s="1"/>
      <c r="G35" s="1"/>
      <c r="H35" s="1"/>
      <c r="I35" s="12"/>
      <c r="J35" s="1"/>
      <c r="K35" s="12" t="s">
        <v>442</v>
      </c>
      <c r="L35" s="1"/>
    </row>
    <row r="36" spans="1:12" ht="11.25" customHeight="1" x14ac:dyDescent="0.15">
      <c r="B36" s="15"/>
      <c r="C36" s="15"/>
      <c r="D36" s="15"/>
      <c r="E36" s="1"/>
      <c r="F36" s="1"/>
      <c r="G36" s="1"/>
      <c r="H36" s="1"/>
      <c r="I36" s="1"/>
      <c r="J36" s="1"/>
      <c r="K36" s="1"/>
      <c r="L36" s="1"/>
    </row>
    <row r="37" spans="1:12" ht="15" customHeight="1" thickBot="1" x14ac:dyDescent="0.2">
      <c r="A37" s="15" t="s">
        <v>374</v>
      </c>
      <c r="C37" s="15"/>
      <c r="D37" s="15"/>
      <c r="E37" s="1"/>
      <c r="F37" s="1"/>
      <c r="G37" s="1"/>
      <c r="H37" s="1"/>
      <c r="I37" s="12"/>
      <c r="J37" s="1"/>
      <c r="K37" s="12" t="s">
        <v>120</v>
      </c>
      <c r="L37" s="1"/>
    </row>
    <row r="38" spans="1:12" ht="15" customHeight="1" x14ac:dyDescent="0.15">
      <c r="A38" s="508" t="s">
        <v>213</v>
      </c>
      <c r="B38" s="509"/>
      <c r="C38" s="509"/>
      <c r="D38" s="509"/>
      <c r="E38" s="509"/>
      <c r="F38" s="528" t="s">
        <v>451</v>
      </c>
      <c r="G38" s="528"/>
      <c r="H38" s="527" t="s">
        <v>452</v>
      </c>
      <c r="I38" s="647"/>
      <c r="J38" s="527" t="s">
        <v>453</v>
      </c>
      <c r="K38" s="646"/>
    </row>
    <row r="39" spans="1:12" ht="15" customHeight="1" x14ac:dyDescent="0.15">
      <c r="A39" s="510"/>
      <c r="B39" s="511"/>
      <c r="C39" s="511"/>
      <c r="D39" s="511"/>
      <c r="E39" s="511"/>
      <c r="F39" s="351" t="s">
        <v>30</v>
      </c>
      <c r="G39" s="351" t="s">
        <v>31</v>
      </c>
      <c r="H39" s="351" t="s">
        <v>30</v>
      </c>
      <c r="I39" s="364" t="s">
        <v>31</v>
      </c>
      <c r="J39" s="351" t="s">
        <v>30</v>
      </c>
      <c r="K39" s="354" t="s">
        <v>31</v>
      </c>
    </row>
    <row r="40" spans="1:12" ht="15.75" customHeight="1" x14ac:dyDescent="0.15">
      <c r="A40" s="623" t="s">
        <v>249</v>
      </c>
      <c r="B40" s="624"/>
      <c r="C40" s="624"/>
      <c r="D40" s="624"/>
      <c r="E40" s="624"/>
      <c r="F40" s="18">
        <f t="shared" ref="F40:G40" si="2">SUM(F41:F43)</f>
        <v>2618958</v>
      </c>
      <c r="G40" s="18">
        <f t="shared" si="2"/>
        <v>2604208</v>
      </c>
      <c r="H40" s="18">
        <f>SUM(H41:H43)</f>
        <v>2661657</v>
      </c>
      <c r="I40" s="18">
        <f>SUM(I41:I43)</f>
        <v>2644640</v>
      </c>
      <c r="J40" s="18">
        <f>SUM(J41:J43)</f>
        <v>2699931</v>
      </c>
      <c r="K40" s="252">
        <f>SUM(K41:K43)</f>
        <v>2741413</v>
      </c>
    </row>
    <row r="41" spans="1:12" ht="15.75" customHeight="1" x14ac:dyDescent="0.15">
      <c r="A41" s="85"/>
      <c r="B41" s="84"/>
      <c r="C41" s="639" t="s">
        <v>250</v>
      </c>
      <c r="D41" s="639"/>
      <c r="E41" s="639"/>
      <c r="F41" s="180">
        <v>2518036</v>
      </c>
      <c r="G41" s="180">
        <v>2498469</v>
      </c>
      <c r="H41" s="180">
        <v>2557660</v>
      </c>
      <c r="I41" s="180">
        <v>2518752</v>
      </c>
      <c r="J41" s="180">
        <v>2588097</v>
      </c>
      <c r="K41" s="253">
        <v>2635428</v>
      </c>
    </row>
    <row r="42" spans="1:12" ht="15.75" customHeight="1" x14ac:dyDescent="0.15">
      <c r="A42" s="85"/>
      <c r="B42" s="84"/>
      <c r="C42" s="639" t="s">
        <v>221</v>
      </c>
      <c r="D42" s="639"/>
      <c r="E42" s="639"/>
      <c r="F42" s="180">
        <v>100920</v>
      </c>
      <c r="G42" s="180">
        <v>105739</v>
      </c>
      <c r="H42" s="180">
        <v>103096</v>
      </c>
      <c r="I42" s="180">
        <v>125888</v>
      </c>
      <c r="J42" s="180">
        <v>111833</v>
      </c>
      <c r="K42" s="253">
        <v>105985</v>
      </c>
    </row>
    <row r="43" spans="1:12" ht="15.75" customHeight="1" x14ac:dyDescent="0.15">
      <c r="A43" s="85"/>
      <c r="B43" s="84"/>
      <c r="C43" s="639" t="s">
        <v>227</v>
      </c>
      <c r="D43" s="639"/>
      <c r="E43" s="639"/>
      <c r="F43" s="180">
        <v>2</v>
      </c>
      <c r="G43" s="180">
        <v>0</v>
      </c>
      <c r="H43" s="180">
        <v>901</v>
      </c>
      <c r="I43" s="180">
        <v>0</v>
      </c>
      <c r="J43" s="180">
        <v>1</v>
      </c>
      <c r="K43" s="253">
        <v>0</v>
      </c>
    </row>
    <row r="44" spans="1:12" ht="15.75" customHeight="1" x14ac:dyDescent="0.15">
      <c r="A44" s="515" t="s">
        <v>251</v>
      </c>
      <c r="B44" s="516"/>
      <c r="C44" s="516"/>
      <c r="D44" s="516"/>
      <c r="E44" s="516"/>
      <c r="F44" s="180">
        <f t="shared" ref="F44:G44" si="3">SUM(F45:F50)</f>
        <v>204623</v>
      </c>
      <c r="G44" s="180">
        <f t="shared" si="3"/>
        <v>139100</v>
      </c>
      <c r="H44" s="180">
        <f>SUM(H45:H50)</f>
        <v>69807</v>
      </c>
      <c r="I44" s="180">
        <f>SUM(I45:I50)</f>
        <v>67097</v>
      </c>
      <c r="J44" s="180">
        <f>SUM(J45:J50)</f>
        <v>100972</v>
      </c>
      <c r="K44" s="253">
        <f>SUM(K45:K50)</f>
        <v>7212</v>
      </c>
    </row>
    <row r="45" spans="1:12" ht="15.75" customHeight="1" x14ac:dyDescent="0.15">
      <c r="A45" s="85"/>
      <c r="B45" s="84"/>
      <c r="C45" s="639" t="s">
        <v>252</v>
      </c>
      <c r="D45" s="639"/>
      <c r="E45" s="639"/>
      <c r="F45" s="180">
        <v>0</v>
      </c>
      <c r="G45" s="180">
        <v>0</v>
      </c>
      <c r="H45" s="180">
        <v>0</v>
      </c>
      <c r="I45" s="180">
        <v>0</v>
      </c>
      <c r="J45" s="180">
        <v>0</v>
      </c>
      <c r="K45" s="253">
        <v>0</v>
      </c>
    </row>
    <row r="46" spans="1:12" ht="15.75" customHeight="1" x14ac:dyDescent="0.15">
      <c r="A46" s="85"/>
      <c r="B46" s="84"/>
      <c r="C46" s="639" t="s">
        <v>253</v>
      </c>
      <c r="D46" s="639"/>
      <c r="E46" s="639"/>
      <c r="F46" s="180">
        <v>198405</v>
      </c>
      <c r="G46" s="180">
        <v>134405</v>
      </c>
      <c r="H46" s="180">
        <v>64000</v>
      </c>
      <c r="I46" s="180">
        <v>64000</v>
      </c>
      <c r="J46" s="180">
        <v>90000</v>
      </c>
      <c r="K46" s="253">
        <v>0</v>
      </c>
    </row>
    <row r="47" spans="1:12" ht="15.75" customHeight="1" x14ac:dyDescent="0.15">
      <c r="A47" s="85"/>
      <c r="B47" s="84"/>
      <c r="C47" s="639" t="s">
        <v>254</v>
      </c>
      <c r="D47" s="639"/>
      <c r="E47" s="639"/>
      <c r="F47" s="180">
        <v>0</v>
      </c>
      <c r="G47" s="180">
        <v>0</v>
      </c>
      <c r="H47" s="180">
        <v>0</v>
      </c>
      <c r="I47" s="180">
        <v>0</v>
      </c>
      <c r="J47" s="180">
        <v>0</v>
      </c>
      <c r="K47" s="253">
        <v>0</v>
      </c>
    </row>
    <row r="48" spans="1:12" ht="15.75" customHeight="1" x14ac:dyDescent="0.15">
      <c r="A48" s="85"/>
      <c r="B48" s="84"/>
      <c r="C48" s="639" t="s">
        <v>338</v>
      </c>
      <c r="D48" s="639"/>
      <c r="E48" s="639"/>
      <c r="F48" s="180">
        <v>6217</v>
      </c>
      <c r="G48" s="180">
        <v>4658</v>
      </c>
      <c r="H48" s="180">
        <v>5329</v>
      </c>
      <c r="I48" s="180">
        <v>3097</v>
      </c>
      <c r="J48" s="180">
        <v>10972</v>
      </c>
      <c r="K48" s="253">
        <v>7212</v>
      </c>
    </row>
    <row r="49" spans="1:12" ht="15.75" customHeight="1" x14ac:dyDescent="0.15">
      <c r="A49" s="85"/>
      <c r="B49" s="84"/>
      <c r="C49" s="650" t="s">
        <v>255</v>
      </c>
      <c r="D49" s="650"/>
      <c r="E49" s="650"/>
      <c r="F49" s="180">
        <v>1</v>
      </c>
      <c r="G49" s="180">
        <v>37</v>
      </c>
      <c r="H49" s="180">
        <v>478</v>
      </c>
      <c r="I49" s="180">
        <v>0</v>
      </c>
      <c r="J49" s="180">
        <v>0</v>
      </c>
      <c r="K49" s="253">
        <v>0</v>
      </c>
    </row>
    <row r="50" spans="1:12" ht="18" customHeight="1" thickBot="1" x14ac:dyDescent="0.2">
      <c r="A50" s="86"/>
      <c r="B50" s="149"/>
      <c r="C50" s="649" t="s">
        <v>256</v>
      </c>
      <c r="D50" s="649"/>
      <c r="E50" s="649"/>
      <c r="F50" s="148">
        <v>0</v>
      </c>
      <c r="G50" s="148">
        <v>0</v>
      </c>
      <c r="H50" s="215">
        <v>0</v>
      </c>
      <c r="I50" s="215">
        <v>0</v>
      </c>
      <c r="J50" s="215">
        <v>0</v>
      </c>
      <c r="K50" s="380">
        <v>0</v>
      </c>
    </row>
    <row r="51" spans="1:12" ht="15" customHeight="1" x14ac:dyDescent="0.15">
      <c r="B51" s="15" t="s">
        <v>257</v>
      </c>
      <c r="C51" s="15"/>
      <c r="D51" s="15"/>
      <c r="E51" s="1"/>
      <c r="F51" s="1"/>
      <c r="G51" s="1"/>
      <c r="H51" s="1"/>
      <c r="I51" s="12"/>
      <c r="J51" s="1"/>
      <c r="K51" s="12" t="s">
        <v>442</v>
      </c>
      <c r="L51" s="1"/>
    </row>
  </sheetData>
  <sheetProtection sheet="1" selectLockedCells="1" selectUnlockedCells="1"/>
  <mergeCells count="57">
    <mergeCell ref="D6:E6"/>
    <mergeCell ref="D15:E15"/>
    <mergeCell ref="A3:E4"/>
    <mergeCell ref="A11:B11"/>
    <mergeCell ref="A14:B14"/>
    <mergeCell ref="A12:B12"/>
    <mergeCell ref="A13:B13"/>
    <mergeCell ref="A29:B29"/>
    <mergeCell ref="D19:E19"/>
    <mergeCell ref="A19:B19"/>
    <mergeCell ref="H3:I3"/>
    <mergeCell ref="D9:E9"/>
    <mergeCell ref="A15:B15"/>
    <mergeCell ref="A16:B16"/>
    <mergeCell ref="A7:B7"/>
    <mergeCell ref="A8:B8"/>
    <mergeCell ref="A9:B9"/>
    <mergeCell ref="A10:B10"/>
    <mergeCell ref="A6:B6"/>
    <mergeCell ref="A5:B5"/>
    <mergeCell ref="C18:E18"/>
    <mergeCell ref="F3:G3"/>
    <mergeCell ref="C5:E5"/>
    <mergeCell ref="J3:K3"/>
    <mergeCell ref="A31:B31"/>
    <mergeCell ref="A26:B26"/>
    <mergeCell ref="A27:B27"/>
    <mergeCell ref="A18:B18"/>
    <mergeCell ref="A25:B25"/>
    <mergeCell ref="A22:B22"/>
    <mergeCell ref="A23:B23"/>
    <mergeCell ref="A24:B24"/>
    <mergeCell ref="A21:B21"/>
    <mergeCell ref="A17:B17"/>
    <mergeCell ref="A20:B20"/>
    <mergeCell ref="D27:E27"/>
    <mergeCell ref="A28:B28"/>
    <mergeCell ref="A30:B30"/>
    <mergeCell ref="D30:E30"/>
    <mergeCell ref="A32:B32"/>
    <mergeCell ref="A33:B33"/>
    <mergeCell ref="A34:E34"/>
    <mergeCell ref="A38:E39"/>
    <mergeCell ref="C42:E42"/>
    <mergeCell ref="C50:E50"/>
    <mergeCell ref="C45:E45"/>
    <mergeCell ref="C46:E46"/>
    <mergeCell ref="C47:E47"/>
    <mergeCell ref="C49:E49"/>
    <mergeCell ref="C48:E48"/>
    <mergeCell ref="J38:K38"/>
    <mergeCell ref="A40:E40"/>
    <mergeCell ref="H38:I38"/>
    <mergeCell ref="F38:G38"/>
    <mergeCell ref="A44:E44"/>
    <mergeCell ref="C41:E41"/>
    <mergeCell ref="C43:E43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firstPageNumber="170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59999389629810485"/>
    <pageSetUpPr fitToPage="1"/>
  </sheetPr>
  <dimension ref="A1:J50"/>
  <sheetViews>
    <sheetView view="pageBreakPreview" topLeftCell="A28" zoomScaleNormal="90" zoomScaleSheetLayoutView="100" workbookViewId="0">
      <selection activeCell="N33" sqref="N33"/>
    </sheetView>
  </sheetViews>
  <sheetFormatPr defaultRowHeight="18" customHeight="1" x14ac:dyDescent="0.15"/>
  <cols>
    <col min="1" max="1" width="2.875" style="15" customWidth="1"/>
    <col min="2" max="2" width="1.625" style="15" customWidth="1"/>
    <col min="3" max="3" width="17" style="15" customWidth="1"/>
    <col min="4" max="4" width="0.875" style="15" customWidth="1"/>
    <col min="5" max="10" width="11.625" style="15" customWidth="1"/>
    <col min="11" max="16384" width="9" style="15"/>
  </cols>
  <sheetData>
    <row r="1" spans="1:10" ht="5.0999999999999996" customHeight="1" x14ac:dyDescent="0.15">
      <c r="H1" s="12"/>
      <c r="J1" s="12"/>
    </row>
    <row r="2" spans="1:10" ht="15" customHeight="1" thickBot="1" x14ac:dyDescent="0.2">
      <c r="A2" s="15" t="s">
        <v>375</v>
      </c>
      <c r="H2" s="12"/>
      <c r="J2" s="12" t="s">
        <v>0</v>
      </c>
    </row>
    <row r="3" spans="1:10" ht="20.25" customHeight="1" x14ac:dyDescent="0.15">
      <c r="A3" s="508" t="s">
        <v>258</v>
      </c>
      <c r="B3" s="509"/>
      <c r="C3" s="509"/>
      <c r="D3" s="509"/>
      <c r="E3" s="528" t="s">
        <v>456</v>
      </c>
      <c r="F3" s="528"/>
      <c r="G3" s="509" t="s">
        <v>457</v>
      </c>
      <c r="H3" s="669"/>
      <c r="I3" s="528" t="s">
        <v>458</v>
      </c>
      <c r="J3" s="646"/>
    </row>
    <row r="4" spans="1:10" ht="20.25" customHeight="1" x14ac:dyDescent="0.15">
      <c r="A4" s="510"/>
      <c r="B4" s="511"/>
      <c r="C4" s="511"/>
      <c r="D4" s="511"/>
      <c r="E4" s="351" t="s">
        <v>259</v>
      </c>
      <c r="F4" s="351" t="s">
        <v>260</v>
      </c>
      <c r="G4" s="351" t="s">
        <v>259</v>
      </c>
      <c r="H4" s="364" t="s">
        <v>260</v>
      </c>
      <c r="I4" s="200" t="s">
        <v>259</v>
      </c>
      <c r="J4" s="354" t="s">
        <v>260</v>
      </c>
    </row>
    <row r="5" spans="1:10" s="52" customFormat="1" ht="20.25" customHeight="1" x14ac:dyDescent="0.15">
      <c r="A5" s="688" t="s">
        <v>251</v>
      </c>
      <c r="B5" s="624" t="s">
        <v>261</v>
      </c>
      <c r="C5" s="624"/>
      <c r="D5" s="624"/>
      <c r="E5" s="14">
        <f t="shared" ref="E5:F5" si="0">SUM(E7:E12)</f>
        <v>139100</v>
      </c>
      <c r="F5" s="363">
        <f t="shared" si="0"/>
        <v>100.00132997843278</v>
      </c>
      <c r="G5" s="14">
        <f>SUM(G7:G12)</f>
        <v>67097</v>
      </c>
      <c r="H5" s="39">
        <f>SUM(H7:H12)</f>
        <v>100.00000000000001</v>
      </c>
      <c r="I5" s="14">
        <f>SUM(I7:I12)</f>
        <v>7212</v>
      </c>
      <c r="J5" s="226">
        <f>SUM(J7:J12)</f>
        <v>100</v>
      </c>
    </row>
    <row r="6" spans="1:10" ht="6.75" customHeight="1" x14ac:dyDescent="0.15">
      <c r="A6" s="688"/>
      <c r="B6" s="53"/>
      <c r="C6" s="10"/>
      <c r="D6" s="20"/>
      <c r="E6" s="41"/>
      <c r="F6" s="42"/>
      <c r="G6" s="41"/>
      <c r="H6" s="363"/>
      <c r="I6" s="41"/>
      <c r="J6" s="226"/>
    </row>
    <row r="7" spans="1:10" ht="20.25" customHeight="1" x14ac:dyDescent="0.15">
      <c r="A7" s="688"/>
      <c r="B7" s="677" t="s">
        <v>252</v>
      </c>
      <c r="C7" s="677"/>
      <c r="D7" s="677"/>
      <c r="E7" s="199">
        <v>0</v>
      </c>
      <c r="F7" s="199">
        <v>0</v>
      </c>
      <c r="G7" s="199">
        <v>0</v>
      </c>
      <c r="H7" s="199">
        <v>0</v>
      </c>
      <c r="I7" s="199">
        <v>0</v>
      </c>
      <c r="J7" s="315">
        <f t="shared" ref="J7:J12" si="1">I7/$I$5*100</f>
        <v>0</v>
      </c>
    </row>
    <row r="8" spans="1:10" ht="20.25" customHeight="1" x14ac:dyDescent="0.15">
      <c r="A8" s="688"/>
      <c r="B8" s="677" t="s">
        <v>253</v>
      </c>
      <c r="C8" s="677"/>
      <c r="D8" s="677"/>
      <c r="E8" s="333">
        <v>134405</v>
      </c>
      <c r="F8" s="363">
        <f>E8/E5*100</f>
        <v>96.624730409777143</v>
      </c>
      <c r="G8" s="333">
        <v>64000</v>
      </c>
      <c r="H8" s="363">
        <f>G8/$G$5*100</f>
        <v>95.384294379778538</v>
      </c>
      <c r="I8" s="199">
        <v>0</v>
      </c>
      <c r="J8" s="315">
        <f t="shared" si="1"/>
        <v>0</v>
      </c>
    </row>
    <row r="9" spans="1:10" ht="20.25" customHeight="1" x14ac:dyDescent="0.15">
      <c r="A9" s="688"/>
      <c r="B9" s="677" t="s">
        <v>254</v>
      </c>
      <c r="C9" s="677"/>
      <c r="D9" s="677"/>
      <c r="E9" s="199">
        <v>0</v>
      </c>
      <c r="F9" s="199">
        <f>E9/E5*100</f>
        <v>0</v>
      </c>
      <c r="G9" s="199">
        <v>0</v>
      </c>
      <c r="H9" s="199">
        <f t="shared" ref="H9:H12" si="2">G9/$G$5*100</f>
        <v>0</v>
      </c>
      <c r="I9" s="199">
        <v>0</v>
      </c>
      <c r="J9" s="315">
        <f t="shared" si="1"/>
        <v>0</v>
      </c>
    </row>
    <row r="10" spans="1:10" ht="20.25" customHeight="1" x14ac:dyDescent="0.15">
      <c r="A10" s="688"/>
      <c r="B10" s="677" t="s">
        <v>338</v>
      </c>
      <c r="C10" s="677"/>
      <c r="D10" s="677"/>
      <c r="E10" s="333">
        <v>4658</v>
      </c>
      <c r="F10" s="363">
        <f>ROUNDUP(E10/E5*100,2)</f>
        <v>3.3499999999999996</v>
      </c>
      <c r="G10" s="333">
        <v>3097</v>
      </c>
      <c r="H10" s="363">
        <f t="shared" si="2"/>
        <v>4.6157056202214708</v>
      </c>
      <c r="I10" s="333">
        <v>7212</v>
      </c>
      <c r="J10" s="226">
        <f t="shared" si="1"/>
        <v>100</v>
      </c>
    </row>
    <row r="11" spans="1:10" ht="20.25" customHeight="1" x14ac:dyDescent="0.15">
      <c r="A11" s="688"/>
      <c r="B11" s="677" t="s">
        <v>255</v>
      </c>
      <c r="C11" s="677"/>
      <c r="D11" s="677"/>
      <c r="E11" s="199">
        <v>37</v>
      </c>
      <c r="F11" s="316">
        <f>E11/E5*100</f>
        <v>2.6599568655643419E-2</v>
      </c>
      <c r="G11" s="199">
        <v>0</v>
      </c>
      <c r="H11" s="199">
        <f t="shared" si="2"/>
        <v>0</v>
      </c>
      <c r="I11" s="199">
        <v>0</v>
      </c>
      <c r="J11" s="315">
        <f t="shared" si="1"/>
        <v>0</v>
      </c>
    </row>
    <row r="12" spans="1:10" ht="20.25" customHeight="1" x14ac:dyDescent="0.15">
      <c r="A12" s="688"/>
      <c r="B12" s="677" t="s">
        <v>256</v>
      </c>
      <c r="C12" s="677"/>
      <c r="D12" s="677"/>
      <c r="E12" s="199">
        <v>0</v>
      </c>
      <c r="F12" s="199">
        <f>E12/E5*100</f>
        <v>0</v>
      </c>
      <c r="G12" s="199">
        <v>0</v>
      </c>
      <c r="H12" s="199">
        <f t="shared" si="2"/>
        <v>0</v>
      </c>
      <c r="I12" s="199">
        <v>0</v>
      </c>
      <c r="J12" s="315">
        <f t="shared" si="1"/>
        <v>0</v>
      </c>
    </row>
    <row r="13" spans="1:10" ht="3.75" customHeight="1" x14ac:dyDescent="0.15">
      <c r="A13" s="688"/>
      <c r="B13" s="345"/>
      <c r="C13" s="21"/>
      <c r="D13" s="28"/>
      <c r="E13" s="326"/>
      <c r="F13" s="42"/>
      <c r="G13" s="326"/>
      <c r="H13" s="363"/>
      <c r="I13" s="326"/>
      <c r="J13" s="226"/>
    </row>
    <row r="14" spans="1:10" s="52" customFormat="1" ht="20.25" customHeight="1" x14ac:dyDescent="0.15">
      <c r="A14" s="640" t="s">
        <v>262</v>
      </c>
      <c r="B14" s="624" t="s">
        <v>263</v>
      </c>
      <c r="C14" s="624"/>
      <c r="D14" s="624"/>
      <c r="E14" s="333">
        <f t="shared" ref="E14:F14" si="3">SUM(E16:E18)</f>
        <v>739495</v>
      </c>
      <c r="F14" s="363">
        <f t="shared" si="3"/>
        <v>100</v>
      </c>
      <c r="G14" s="333">
        <f>SUM(G16:G18)</f>
        <v>564632</v>
      </c>
      <c r="H14" s="363">
        <f>SUM(H16:H18)</f>
        <v>100</v>
      </c>
      <c r="I14" s="333">
        <f>SUM(I16:I18)</f>
        <v>316257</v>
      </c>
      <c r="J14" s="226">
        <f>SUM(J16:J18)</f>
        <v>100</v>
      </c>
    </row>
    <row r="15" spans="1:10" ht="8.25" customHeight="1" x14ac:dyDescent="0.15">
      <c r="A15" s="640"/>
      <c r="B15" s="151"/>
      <c r="C15" s="10"/>
      <c r="D15" s="20"/>
      <c r="E15" s="326"/>
      <c r="F15" s="42"/>
      <c r="G15" s="326"/>
      <c r="H15" s="363"/>
      <c r="I15" s="326"/>
      <c r="J15" s="226"/>
    </row>
    <row r="16" spans="1:10" ht="20.25" customHeight="1" x14ac:dyDescent="0.15">
      <c r="A16" s="640"/>
      <c r="B16" s="677" t="s">
        <v>264</v>
      </c>
      <c r="C16" s="677"/>
      <c r="D16" s="677"/>
      <c r="E16" s="333">
        <v>402986</v>
      </c>
      <c r="F16" s="363">
        <f>E16/E14*100</f>
        <v>54.494756556839462</v>
      </c>
      <c r="G16" s="333">
        <v>227090</v>
      </c>
      <c r="H16" s="363">
        <f>G16/$G$14*100</f>
        <v>40.219116167698608</v>
      </c>
      <c r="I16" s="333">
        <v>264042</v>
      </c>
      <c r="J16" s="254">
        <f>I16/$I$14*100</f>
        <v>83.489693508760283</v>
      </c>
    </row>
    <row r="17" spans="1:10" ht="20.25" customHeight="1" x14ac:dyDescent="0.15">
      <c r="A17" s="640"/>
      <c r="B17" s="677" t="s">
        <v>265</v>
      </c>
      <c r="C17" s="677"/>
      <c r="D17" s="677"/>
      <c r="E17" s="333">
        <v>39269</v>
      </c>
      <c r="F17" s="363">
        <f>E17/E14*100</f>
        <v>5.3102455053786706</v>
      </c>
      <c r="G17" s="333">
        <v>40953</v>
      </c>
      <c r="H17" s="363">
        <f t="shared" ref="H17:H18" si="4">G17/$G$14*100</f>
        <v>7.2530426897519096</v>
      </c>
      <c r="I17" s="333">
        <v>42710</v>
      </c>
      <c r="J17" s="254">
        <f t="shared" ref="J17:J18" si="5">I17/$I$14*100</f>
        <v>13.504839418574136</v>
      </c>
    </row>
    <row r="18" spans="1:10" ht="20.25" customHeight="1" x14ac:dyDescent="0.15">
      <c r="A18" s="640"/>
      <c r="B18" s="677" t="s">
        <v>266</v>
      </c>
      <c r="C18" s="677"/>
      <c r="D18" s="677"/>
      <c r="E18" s="347">
        <v>297240</v>
      </c>
      <c r="F18" s="335">
        <f>E18/E14*100</f>
        <v>40.194997937781864</v>
      </c>
      <c r="G18" s="347">
        <v>296589</v>
      </c>
      <c r="H18" s="363">
        <f t="shared" si="4"/>
        <v>52.527841142549484</v>
      </c>
      <c r="I18" s="347">
        <v>9505</v>
      </c>
      <c r="J18" s="254">
        <f t="shared" si="5"/>
        <v>3.005467072665585</v>
      </c>
    </row>
    <row r="19" spans="1:10" ht="3.75" customHeight="1" x14ac:dyDescent="0.15">
      <c r="A19" s="640"/>
      <c r="B19" s="151"/>
      <c r="C19" s="54"/>
      <c r="D19" s="17"/>
      <c r="E19" s="326"/>
      <c r="F19" s="42"/>
      <c r="G19" s="326"/>
      <c r="H19" s="363"/>
      <c r="I19" s="326"/>
      <c r="J19" s="254"/>
    </row>
    <row r="20" spans="1:10" ht="20.25" customHeight="1" x14ac:dyDescent="0.15">
      <c r="A20" s="673" t="s">
        <v>267</v>
      </c>
      <c r="B20" s="674"/>
      <c r="C20" s="674"/>
      <c r="D20" s="674"/>
      <c r="E20" s="199">
        <v>0</v>
      </c>
      <c r="F20" s="199">
        <v>0</v>
      </c>
      <c r="G20" s="199">
        <v>0</v>
      </c>
      <c r="H20" s="199">
        <v>0</v>
      </c>
      <c r="I20" s="199">
        <v>0</v>
      </c>
      <c r="J20" s="255">
        <v>0</v>
      </c>
    </row>
    <row r="21" spans="1:10" ht="15.75" customHeight="1" x14ac:dyDescent="0.15">
      <c r="A21" s="682" t="s">
        <v>268</v>
      </c>
      <c r="B21" s="683"/>
      <c r="C21" s="683"/>
      <c r="D21" s="684"/>
      <c r="E21" s="681">
        <f>E14-(E5-E20)</f>
        <v>600395</v>
      </c>
      <c r="F21" s="675">
        <v>100</v>
      </c>
      <c r="G21" s="681">
        <f>G14-(G5-G20)</f>
        <v>497535</v>
      </c>
      <c r="H21" s="675">
        <v>100</v>
      </c>
      <c r="I21" s="681">
        <f>I14-(I5-I20)</f>
        <v>309045</v>
      </c>
      <c r="J21" s="687">
        <v>100</v>
      </c>
    </row>
    <row r="22" spans="1:10" ht="15.75" customHeight="1" x14ac:dyDescent="0.15">
      <c r="A22" s="678"/>
      <c r="B22" s="679"/>
      <c r="C22" s="679"/>
      <c r="D22" s="680"/>
      <c r="E22" s="681"/>
      <c r="F22" s="675"/>
      <c r="G22" s="681"/>
      <c r="H22" s="675"/>
      <c r="I22" s="681"/>
      <c r="J22" s="687"/>
    </row>
    <row r="23" spans="1:10" ht="15.75" customHeight="1" x14ac:dyDescent="0.15">
      <c r="A23" s="616" t="s">
        <v>269</v>
      </c>
      <c r="B23" s="617"/>
      <c r="C23" s="617"/>
      <c r="D23" s="617"/>
      <c r="E23" s="681"/>
      <c r="F23" s="675"/>
      <c r="G23" s="681"/>
      <c r="H23" s="675"/>
      <c r="I23" s="681"/>
      <c r="J23" s="687"/>
    </row>
    <row r="24" spans="1:10" ht="15.75" customHeight="1" x14ac:dyDescent="0.15">
      <c r="A24" s="678" t="s">
        <v>340</v>
      </c>
      <c r="B24" s="679"/>
      <c r="C24" s="679"/>
      <c r="D24" s="680"/>
      <c r="E24" s="681">
        <f>SUM(E27:E31)</f>
        <v>600395</v>
      </c>
      <c r="F24" s="675">
        <v>100</v>
      </c>
      <c r="G24" s="681">
        <f>SUM(G27:G31)</f>
        <v>497535</v>
      </c>
      <c r="H24" s="686">
        <f>SUM(H27:H31)</f>
        <v>100</v>
      </c>
      <c r="I24" s="681">
        <f>SUM(I27:I31)</f>
        <v>309045</v>
      </c>
      <c r="J24" s="687">
        <f>SUM(J27:J31)</f>
        <v>100</v>
      </c>
    </row>
    <row r="25" spans="1:10" ht="15.75" customHeight="1" x14ac:dyDescent="0.15">
      <c r="A25" s="678"/>
      <c r="B25" s="679"/>
      <c r="C25" s="679"/>
      <c r="D25" s="680"/>
      <c r="E25" s="681"/>
      <c r="F25" s="675"/>
      <c r="G25" s="681"/>
      <c r="H25" s="686"/>
      <c r="I25" s="681"/>
      <c r="J25" s="687"/>
    </row>
    <row r="26" spans="1:10" ht="7.5" customHeight="1" x14ac:dyDescent="0.15">
      <c r="A26" s="69"/>
      <c r="B26" s="326"/>
      <c r="C26" s="326"/>
      <c r="D26" s="20"/>
      <c r="E26" s="333"/>
      <c r="F26" s="326"/>
      <c r="G26" s="333"/>
      <c r="H26" s="363"/>
      <c r="I26" s="333"/>
      <c r="J26" s="254"/>
    </row>
    <row r="27" spans="1:10" ht="20.25" customHeight="1" x14ac:dyDescent="0.15">
      <c r="A27" s="676" t="s">
        <v>270</v>
      </c>
      <c r="B27" s="677"/>
      <c r="C27" s="677"/>
      <c r="D27" s="677"/>
      <c r="E27" s="333">
        <v>387001</v>
      </c>
      <c r="F27" s="363">
        <f>E27/E24*100</f>
        <v>64.457731993104545</v>
      </c>
      <c r="G27" s="333">
        <v>378550</v>
      </c>
      <c r="H27" s="363">
        <f>G27/$G$24*100</f>
        <v>76.085099540735825</v>
      </c>
      <c r="I27" s="333">
        <v>248614</v>
      </c>
      <c r="J27" s="254">
        <f>I27/$I$24*100</f>
        <v>80.445889757155115</v>
      </c>
    </row>
    <row r="28" spans="1:10" ht="20.25" customHeight="1" x14ac:dyDescent="0.15">
      <c r="A28" s="676" t="s">
        <v>271</v>
      </c>
      <c r="B28" s="677"/>
      <c r="C28" s="677"/>
      <c r="D28" s="677"/>
      <c r="E28" s="333">
        <v>17127</v>
      </c>
      <c r="F28" s="363">
        <f>ROUNDDOWN(E28/E24*100,1)</f>
        <v>2.8</v>
      </c>
      <c r="G28" s="333">
        <v>14032</v>
      </c>
      <c r="H28" s="363">
        <f>G28/$G$24*100</f>
        <v>2.8203040992091011</v>
      </c>
      <c r="I28" s="333">
        <v>17721</v>
      </c>
      <c r="J28" s="254">
        <f>I28/$I$24*100</f>
        <v>5.7341163908168715</v>
      </c>
    </row>
    <row r="29" spans="1:10" ht="20.25" customHeight="1" x14ac:dyDescent="0.15">
      <c r="A29" s="676" t="s">
        <v>312</v>
      </c>
      <c r="B29" s="677"/>
      <c r="C29" s="677"/>
      <c r="D29" s="677"/>
      <c r="E29" s="199">
        <v>173674</v>
      </c>
      <c r="F29" s="193">
        <f>E29/E24*100</f>
        <v>28.926623306323336</v>
      </c>
      <c r="G29" s="199">
        <v>104953</v>
      </c>
      <c r="H29" s="363">
        <f>G29/$G$24*100</f>
        <v>21.094596360055071</v>
      </c>
      <c r="I29" s="199">
        <v>42710</v>
      </c>
      <c r="J29" s="254">
        <f t="shared" ref="J29:J31" si="6">I29/$I$24*100</f>
        <v>13.819993852028023</v>
      </c>
    </row>
    <row r="30" spans="1:10" ht="20.25" customHeight="1" x14ac:dyDescent="0.15">
      <c r="A30" s="676" t="s">
        <v>272</v>
      </c>
      <c r="B30" s="677"/>
      <c r="C30" s="677"/>
      <c r="D30" s="677"/>
      <c r="E30" s="199">
        <v>0</v>
      </c>
      <c r="F30" s="199">
        <f>E30/E24*100</f>
        <v>0</v>
      </c>
      <c r="G30" s="199">
        <v>0</v>
      </c>
      <c r="H30" s="199">
        <f>G30/$G$24*100</f>
        <v>0</v>
      </c>
      <c r="I30" s="199">
        <v>0</v>
      </c>
      <c r="J30" s="315">
        <f t="shared" si="6"/>
        <v>0</v>
      </c>
    </row>
    <row r="31" spans="1:10" ht="20.25" customHeight="1" x14ac:dyDescent="0.15">
      <c r="A31" s="676" t="s">
        <v>273</v>
      </c>
      <c r="B31" s="677"/>
      <c r="C31" s="677"/>
      <c r="D31" s="677"/>
      <c r="E31" s="199">
        <v>22593</v>
      </c>
      <c r="F31" s="227">
        <f>E31/E24*100</f>
        <v>3.7630226767378141</v>
      </c>
      <c r="G31" s="199">
        <v>0</v>
      </c>
      <c r="H31" s="311">
        <f>G31/$G$24*100</f>
        <v>0</v>
      </c>
      <c r="I31" s="199">
        <v>0</v>
      </c>
      <c r="J31" s="315">
        <f t="shared" si="6"/>
        <v>0</v>
      </c>
    </row>
    <row r="32" spans="1:10" ht="5.25" customHeight="1" thickBot="1" x14ac:dyDescent="0.2">
      <c r="A32" s="666"/>
      <c r="B32" s="667"/>
      <c r="C32" s="667"/>
      <c r="D32" s="146"/>
      <c r="E32" s="145"/>
      <c r="F32" s="327"/>
      <c r="G32" s="327"/>
      <c r="H32" s="327"/>
      <c r="I32" s="327"/>
      <c r="J32" s="256"/>
    </row>
    <row r="33" spans="1:10" ht="15" customHeight="1" x14ac:dyDescent="0.15">
      <c r="A33" s="15" t="s">
        <v>274</v>
      </c>
      <c r="F33" s="12"/>
      <c r="H33" s="343"/>
      <c r="I33" s="326"/>
      <c r="J33" s="343" t="s">
        <v>442</v>
      </c>
    </row>
    <row r="34" spans="1:10" ht="15" customHeight="1" x14ac:dyDescent="0.15">
      <c r="I34" s="326"/>
      <c r="J34" s="326"/>
    </row>
    <row r="35" spans="1:10" ht="15" customHeight="1" thickBot="1" x14ac:dyDescent="0.2">
      <c r="A35" s="321" t="s">
        <v>376</v>
      </c>
      <c r="H35" s="12"/>
      <c r="I35" s="326"/>
      <c r="J35" s="343" t="s">
        <v>120</v>
      </c>
    </row>
    <row r="36" spans="1:10" ht="20.25" customHeight="1" x14ac:dyDescent="0.15">
      <c r="A36" s="668" t="s">
        <v>258</v>
      </c>
      <c r="B36" s="527"/>
      <c r="C36" s="527"/>
      <c r="D36" s="669"/>
      <c r="E36" s="672" t="s">
        <v>387</v>
      </c>
      <c r="F36" s="647"/>
      <c r="G36" s="685" t="s">
        <v>406</v>
      </c>
      <c r="H36" s="669"/>
      <c r="I36" s="512" t="s">
        <v>453</v>
      </c>
      <c r="J36" s="513"/>
    </row>
    <row r="37" spans="1:10" ht="20.25" customHeight="1" x14ac:dyDescent="0.15">
      <c r="A37" s="670"/>
      <c r="B37" s="569"/>
      <c r="C37" s="569"/>
      <c r="D37" s="671"/>
      <c r="E37" s="351" t="s">
        <v>30</v>
      </c>
      <c r="F37" s="364" t="s">
        <v>31</v>
      </c>
      <c r="G37" s="309" t="s">
        <v>30</v>
      </c>
      <c r="H37" s="394" t="s">
        <v>31</v>
      </c>
      <c r="I37" s="200" t="s">
        <v>30</v>
      </c>
      <c r="J37" s="354" t="s">
        <v>31</v>
      </c>
    </row>
    <row r="38" spans="1:10" ht="5.25" customHeight="1" x14ac:dyDescent="0.15">
      <c r="A38" s="355"/>
      <c r="B38" s="22"/>
      <c r="C38" s="22"/>
      <c r="D38" s="23"/>
      <c r="E38" s="22"/>
      <c r="F38" s="22"/>
      <c r="G38" s="22"/>
      <c r="H38" s="22"/>
      <c r="I38" s="22"/>
      <c r="J38" s="302"/>
    </row>
    <row r="39" spans="1:10" ht="20.25" customHeight="1" x14ac:dyDescent="0.15">
      <c r="A39" s="663" t="s">
        <v>275</v>
      </c>
      <c r="B39" s="664"/>
      <c r="C39" s="664"/>
      <c r="D39" s="665"/>
      <c r="E39" s="189">
        <f t="shared" ref="E39:J39" si="7">SUM(E40:E43)</f>
        <v>2559534</v>
      </c>
      <c r="F39" s="180">
        <f t="shared" si="7"/>
        <v>2467255</v>
      </c>
      <c r="G39" s="189">
        <f t="shared" si="7"/>
        <v>2564104</v>
      </c>
      <c r="H39" s="180">
        <f t="shared" si="7"/>
        <v>2467432</v>
      </c>
      <c r="I39" s="189">
        <f t="shared" si="7"/>
        <v>2672872</v>
      </c>
      <c r="J39" s="253">
        <f t="shared" si="7"/>
        <v>2527875</v>
      </c>
    </row>
    <row r="40" spans="1:10" ht="20.25" customHeight="1" x14ac:dyDescent="0.15">
      <c r="A40" s="324"/>
      <c r="B40" s="331"/>
      <c r="C40" s="331" t="s">
        <v>231</v>
      </c>
      <c r="D40" s="17"/>
      <c r="E40" s="189">
        <v>2519868</v>
      </c>
      <c r="F40" s="180">
        <v>2438916</v>
      </c>
      <c r="G40" s="189">
        <v>2515176</v>
      </c>
      <c r="H40" s="180">
        <v>2437511</v>
      </c>
      <c r="I40" s="189">
        <v>2636867</v>
      </c>
      <c r="J40" s="253">
        <v>2507156</v>
      </c>
    </row>
    <row r="41" spans="1:10" ht="20.25" customHeight="1" x14ac:dyDescent="0.15">
      <c r="A41" s="324"/>
      <c r="B41" s="331"/>
      <c r="C41" s="331" t="s">
        <v>240</v>
      </c>
      <c r="D41" s="17"/>
      <c r="E41" s="189">
        <v>29242</v>
      </c>
      <c r="F41" s="180">
        <v>27328</v>
      </c>
      <c r="G41" s="189">
        <v>29706</v>
      </c>
      <c r="H41" s="180">
        <v>29704</v>
      </c>
      <c r="I41" s="189">
        <v>20625</v>
      </c>
      <c r="J41" s="253">
        <v>20623</v>
      </c>
    </row>
    <row r="42" spans="1:10" ht="20.25" customHeight="1" x14ac:dyDescent="0.15">
      <c r="A42" s="324"/>
      <c r="B42" s="331"/>
      <c r="C42" s="331" t="s">
        <v>243</v>
      </c>
      <c r="D42" s="17"/>
      <c r="E42" s="189">
        <v>1013</v>
      </c>
      <c r="F42" s="180">
        <v>1011</v>
      </c>
      <c r="G42" s="189">
        <v>219</v>
      </c>
      <c r="H42" s="180">
        <v>217</v>
      </c>
      <c r="I42" s="189">
        <v>201</v>
      </c>
      <c r="J42" s="253">
        <v>96</v>
      </c>
    </row>
    <row r="43" spans="1:10" ht="20.25" customHeight="1" x14ac:dyDescent="0.15">
      <c r="A43" s="324"/>
      <c r="B43" s="331"/>
      <c r="C43" s="331" t="s">
        <v>76</v>
      </c>
      <c r="D43" s="17"/>
      <c r="E43" s="189">
        <v>9411</v>
      </c>
      <c r="F43" s="180">
        <v>0</v>
      </c>
      <c r="G43" s="189">
        <v>19003</v>
      </c>
      <c r="H43" s="180">
        <v>0</v>
      </c>
      <c r="I43" s="189">
        <v>15179</v>
      </c>
      <c r="J43" s="253">
        <v>0</v>
      </c>
    </row>
    <row r="44" spans="1:10" ht="20.25" customHeight="1" x14ac:dyDescent="0.15">
      <c r="A44" s="663" t="s">
        <v>262</v>
      </c>
      <c r="B44" s="664"/>
      <c r="C44" s="664"/>
      <c r="D44" s="665"/>
      <c r="E44" s="189">
        <f t="shared" ref="E44:F44" si="8">SUM(E45:E49)</f>
        <v>956767</v>
      </c>
      <c r="F44" s="180">
        <f t="shared" si="8"/>
        <v>739495</v>
      </c>
      <c r="G44" s="189">
        <f>SUM(G45:G49)</f>
        <v>761338</v>
      </c>
      <c r="H44" s="180">
        <f>SUM(H45:H49)</f>
        <v>564632</v>
      </c>
      <c r="I44" s="189">
        <f>SUM(I45:I49)</f>
        <v>905808</v>
      </c>
      <c r="J44" s="253">
        <f>SUM(J45:J49)</f>
        <v>316257</v>
      </c>
    </row>
    <row r="45" spans="1:10" ht="20.25" customHeight="1" x14ac:dyDescent="0.15">
      <c r="A45" s="324"/>
      <c r="B45" s="331"/>
      <c r="C45" s="331" t="s">
        <v>264</v>
      </c>
      <c r="D45" s="17"/>
      <c r="E45" s="189">
        <v>590599</v>
      </c>
      <c r="F45" s="180">
        <v>402986</v>
      </c>
      <c r="G45" s="189">
        <v>382342</v>
      </c>
      <c r="H45" s="180">
        <v>227090</v>
      </c>
      <c r="I45" s="189">
        <v>528242</v>
      </c>
      <c r="J45" s="253">
        <v>264042</v>
      </c>
    </row>
    <row r="46" spans="1:10" ht="20.25" customHeight="1" x14ac:dyDescent="0.15">
      <c r="A46" s="324"/>
      <c r="B46" s="331"/>
      <c r="C46" s="331" t="s">
        <v>265</v>
      </c>
      <c r="D46" s="17"/>
      <c r="E46" s="189">
        <v>39270</v>
      </c>
      <c r="F46" s="180">
        <v>39269</v>
      </c>
      <c r="G46" s="189">
        <v>40954</v>
      </c>
      <c r="H46" s="180">
        <v>40953</v>
      </c>
      <c r="I46" s="189">
        <v>42711</v>
      </c>
      <c r="J46" s="253">
        <v>42710</v>
      </c>
    </row>
    <row r="47" spans="1:10" ht="20.25" customHeight="1" x14ac:dyDescent="0.15">
      <c r="A47" s="324"/>
      <c r="B47" s="331"/>
      <c r="C47" s="331" t="s">
        <v>352</v>
      </c>
      <c r="D47" s="17"/>
      <c r="E47" s="189">
        <v>292991</v>
      </c>
      <c r="F47" s="180">
        <v>292873</v>
      </c>
      <c r="G47" s="189">
        <v>296597</v>
      </c>
      <c r="H47" s="180">
        <v>296589</v>
      </c>
      <c r="I47" s="189">
        <v>298052</v>
      </c>
      <c r="J47" s="253">
        <v>0</v>
      </c>
    </row>
    <row r="48" spans="1:10" ht="20.25" customHeight="1" x14ac:dyDescent="0.15">
      <c r="A48" s="324"/>
      <c r="B48" s="331"/>
      <c r="C48" s="331" t="s">
        <v>276</v>
      </c>
      <c r="D48" s="17"/>
      <c r="E48" s="189">
        <v>4378</v>
      </c>
      <c r="F48" s="180">
        <v>4367</v>
      </c>
      <c r="G48" s="189">
        <v>11445</v>
      </c>
      <c r="H48" s="180">
        <v>0</v>
      </c>
      <c r="I48" s="189">
        <v>9514</v>
      </c>
      <c r="J48" s="253">
        <v>9505</v>
      </c>
    </row>
    <row r="49" spans="1:10" ht="12.75" thickBot="1" x14ac:dyDescent="0.2">
      <c r="A49" s="204"/>
      <c r="B49" s="173"/>
      <c r="C49" s="173" t="s">
        <v>76</v>
      </c>
      <c r="D49" s="146"/>
      <c r="E49" s="190">
        <v>29529</v>
      </c>
      <c r="F49" s="148">
        <v>0</v>
      </c>
      <c r="G49" s="190">
        <v>30000</v>
      </c>
      <c r="H49" s="148">
        <v>0</v>
      </c>
      <c r="I49" s="190">
        <v>27289</v>
      </c>
      <c r="J49" s="381">
        <v>0</v>
      </c>
    </row>
    <row r="50" spans="1:10" ht="18" customHeight="1" x14ac:dyDescent="0.15">
      <c r="A50" s="15" t="s">
        <v>274</v>
      </c>
      <c r="H50" s="12"/>
      <c r="J50" s="343" t="s">
        <v>442</v>
      </c>
    </row>
  </sheetData>
  <sheetProtection sheet="1" selectLockedCells="1" selectUnlockedCells="1"/>
  <mergeCells count="45">
    <mergeCell ref="I3:J3"/>
    <mergeCell ref="B10:D10"/>
    <mergeCell ref="B5:D5"/>
    <mergeCell ref="G3:H3"/>
    <mergeCell ref="A3:D4"/>
    <mergeCell ref="E3:F3"/>
    <mergeCell ref="B8:D8"/>
    <mergeCell ref="A5:A13"/>
    <mergeCell ref="B7:D7"/>
    <mergeCell ref="B11:D11"/>
    <mergeCell ref="B12:D12"/>
    <mergeCell ref="B9:D9"/>
    <mergeCell ref="I36:J36"/>
    <mergeCell ref="G21:G23"/>
    <mergeCell ref="I24:I25"/>
    <mergeCell ref="G36:H36"/>
    <mergeCell ref="H24:H25"/>
    <mergeCell ref="G24:G25"/>
    <mergeCell ref="I21:I23"/>
    <mergeCell ref="J21:J23"/>
    <mergeCell ref="J24:J25"/>
    <mergeCell ref="A28:D28"/>
    <mergeCell ref="A23:D23"/>
    <mergeCell ref="A30:D30"/>
    <mergeCell ref="A31:D31"/>
    <mergeCell ref="A29:D29"/>
    <mergeCell ref="A14:A19"/>
    <mergeCell ref="B14:D14"/>
    <mergeCell ref="B16:D16"/>
    <mergeCell ref="B17:D17"/>
    <mergeCell ref="B18:D18"/>
    <mergeCell ref="A20:D20"/>
    <mergeCell ref="H21:H23"/>
    <mergeCell ref="A27:D27"/>
    <mergeCell ref="A24:D25"/>
    <mergeCell ref="E24:E25"/>
    <mergeCell ref="A21:D22"/>
    <mergeCell ref="E21:E23"/>
    <mergeCell ref="F21:F23"/>
    <mergeCell ref="F24:F25"/>
    <mergeCell ref="A44:D44"/>
    <mergeCell ref="A32:C32"/>
    <mergeCell ref="A36:D37"/>
    <mergeCell ref="A39:D39"/>
    <mergeCell ref="E36:F36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71" orientation="portrait" useFirstPageNumber="1" r:id="rId1"/>
  <headerFooter scaleWithDoc="0" alignWithMargins="0">
    <oddHeader>&amp;R&amp;"ＭＳ Ｐ明朝,標準"&amp;10財　政</oddHeader>
    <oddFooter>&amp;C&amp;"ＭＳ 明朝,標準"&amp;12&amp;A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</sheetPr>
  <dimension ref="A1:P256"/>
  <sheetViews>
    <sheetView view="pageBreakPreview" topLeftCell="A79" zoomScale="90" zoomScaleNormal="90" zoomScaleSheetLayoutView="90" workbookViewId="0">
      <selection activeCell="G56" sqref="G56"/>
    </sheetView>
  </sheetViews>
  <sheetFormatPr defaultRowHeight="12" x14ac:dyDescent="0.15"/>
  <cols>
    <col min="1" max="6" width="15.25" style="43" customWidth="1"/>
    <col min="7" max="7" width="13.5" style="395" customWidth="1"/>
    <col min="8" max="8" width="7.125" style="395" customWidth="1"/>
    <col min="9" max="9" width="12.5" style="395" customWidth="1"/>
    <col min="10" max="10" width="11.25" style="395" customWidth="1"/>
    <col min="11" max="11" width="11.875" style="395" customWidth="1"/>
    <col min="12" max="12" width="10.875" style="395" customWidth="1"/>
    <col min="13" max="13" width="12.75" style="395" customWidth="1"/>
    <col min="14" max="15" width="11.875" style="382" customWidth="1"/>
    <col min="16" max="16" width="9" style="382"/>
    <col min="17" max="16384" width="9" style="43"/>
  </cols>
  <sheetData>
    <row r="1" spans="1:14" ht="17.25" x14ac:dyDescent="0.15">
      <c r="A1" s="689" t="s">
        <v>277</v>
      </c>
      <c r="B1" s="689"/>
      <c r="C1" s="689"/>
      <c r="D1" s="689"/>
      <c r="E1" s="689"/>
      <c r="F1" s="689"/>
      <c r="M1" s="481"/>
    </row>
    <row r="3" spans="1:14" x14ac:dyDescent="0.15">
      <c r="H3" s="395" t="s">
        <v>465</v>
      </c>
    </row>
    <row r="4" spans="1:14" x14ac:dyDescent="0.15">
      <c r="H4" s="396" t="s">
        <v>278</v>
      </c>
    </row>
    <row r="5" spans="1:14" x14ac:dyDescent="0.15">
      <c r="A5" s="65"/>
      <c r="B5" s="66" t="s">
        <v>321</v>
      </c>
      <c r="C5" s="65"/>
      <c r="D5" s="65"/>
      <c r="E5" s="66" t="s">
        <v>308</v>
      </c>
      <c r="F5" s="65"/>
      <c r="H5" s="397"/>
      <c r="I5" s="397" t="s">
        <v>409</v>
      </c>
      <c r="J5" s="397">
        <v>28</v>
      </c>
      <c r="K5" s="397">
        <v>29</v>
      </c>
      <c r="L5" s="397">
        <v>30</v>
      </c>
      <c r="M5" s="397" t="s">
        <v>407</v>
      </c>
    </row>
    <row r="6" spans="1:14" x14ac:dyDescent="0.15">
      <c r="A6" s="65"/>
      <c r="B6" s="66" t="s">
        <v>412</v>
      </c>
      <c r="H6" s="397" t="s">
        <v>84</v>
      </c>
      <c r="I6" s="421">
        <v>100</v>
      </c>
      <c r="J6" s="422">
        <f>ROUND(J9/$I$9,2)*100</f>
        <v>114.99999999999999</v>
      </c>
      <c r="K6" s="422">
        <f>ROUND(K9/$I$9,2)*100</f>
        <v>113.99999999999999</v>
      </c>
      <c r="L6" s="422">
        <f>ROUND(L9/$I$9,2)*100</f>
        <v>113.99999999999999</v>
      </c>
      <c r="M6" s="422">
        <f>ROUND(M9/$I$9,2)*100</f>
        <v>108</v>
      </c>
    </row>
    <row r="7" spans="1:14" x14ac:dyDescent="0.15">
      <c r="A7" s="40"/>
      <c r="H7" s="397" t="s">
        <v>279</v>
      </c>
      <c r="I7" s="421">
        <v>100</v>
      </c>
      <c r="J7" s="422">
        <f>ROUND(J10/$I$10,2)*100</f>
        <v>117</v>
      </c>
      <c r="K7" s="422">
        <f>ROUND(K10/$I$10,2)*100</f>
        <v>115.99999999999999</v>
      </c>
      <c r="L7" s="422">
        <f>ROUND(L10/$I$10,2)*100</f>
        <v>123</v>
      </c>
      <c r="M7" s="422">
        <f>ROUND(M10/$I$10,2)*100</f>
        <v>131</v>
      </c>
    </row>
    <row r="8" spans="1:14" x14ac:dyDescent="0.15">
      <c r="A8" s="40"/>
      <c r="H8" s="397" t="s">
        <v>280</v>
      </c>
      <c r="I8" s="421">
        <v>100</v>
      </c>
      <c r="J8" s="422">
        <f>ROUND(J11/$I$11,2)*100</f>
        <v>113.99999999999999</v>
      </c>
      <c r="K8" s="422">
        <f>ROUND(K11/$I$11,2)*100</f>
        <v>112.99999999999999</v>
      </c>
      <c r="L8" s="422">
        <f>ROUND(L11/$I$11,2)*100</f>
        <v>109.00000000000001</v>
      </c>
      <c r="M8" s="422">
        <f>ROUND(M11/$I$11,2)*100</f>
        <v>94</v>
      </c>
    </row>
    <row r="9" spans="1:14" x14ac:dyDescent="0.15">
      <c r="A9" s="40"/>
      <c r="H9" s="397" t="s">
        <v>84</v>
      </c>
      <c r="I9" s="423">
        <f>+‐156‐!D7</f>
        <v>47934554</v>
      </c>
      <c r="J9" s="423">
        <f>+‐156‐!E7</f>
        <v>55090829</v>
      </c>
      <c r="K9" s="423">
        <f>'-157-'!F7</f>
        <v>54803811</v>
      </c>
      <c r="L9" s="423">
        <f>+‐156‐!G7</f>
        <v>54852055</v>
      </c>
      <c r="M9" s="423">
        <f>'-157-'!H7</f>
        <v>51934072</v>
      </c>
    </row>
    <row r="10" spans="1:14" x14ac:dyDescent="0.15">
      <c r="A10" s="40"/>
      <c r="H10" s="397" t="s">
        <v>279</v>
      </c>
      <c r="I10" s="423">
        <f>+‐156‐!D20</f>
        <v>18794298</v>
      </c>
      <c r="J10" s="423">
        <f>+‐156‐!E20</f>
        <v>21920880</v>
      </c>
      <c r="K10" s="423">
        <f>'-157-'!F20</f>
        <v>21809251</v>
      </c>
      <c r="L10" s="423">
        <f>'-157-'!G20</f>
        <v>23131699</v>
      </c>
      <c r="M10" s="423">
        <f>'-157-'!H20</f>
        <v>24676504</v>
      </c>
      <c r="N10" s="383">
        <f>+M10/M9</f>
        <v>0.47515057167094465</v>
      </c>
    </row>
    <row r="11" spans="1:14" x14ac:dyDescent="0.15">
      <c r="A11" s="40"/>
      <c r="H11" s="397" t="s">
        <v>280</v>
      </c>
      <c r="I11" s="423">
        <f>I9-I10</f>
        <v>29140256</v>
      </c>
      <c r="J11" s="423">
        <f>J9-J10</f>
        <v>33169949</v>
      </c>
      <c r="K11" s="423">
        <f>K9-K10</f>
        <v>32994560</v>
      </c>
      <c r="L11" s="423">
        <f>L9-L10</f>
        <v>31720356</v>
      </c>
      <c r="M11" s="423">
        <f>M9-M10</f>
        <v>27257568</v>
      </c>
      <c r="N11" s="383">
        <f>+M11/M9</f>
        <v>0.52484942832905535</v>
      </c>
    </row>
    <row r="12" spans="1:14" x14ac:dyDescent="0.15">
      <c r="A12" s="40"/>
      <c r="I12" s="424"/>
      <c r="J12" s="424"/>
      <c r="K12" s="424"/>
      <c r="L12" s="424"/>
      <c r="M12" s="482"/>
      <c r="N12" s="384">
        <f>SUM(N10:N11)</f>
        <v>1</v>
      </c>
    </row>
    <row r="13" spans="1:14" x14ac:dyDescent="0.15">
      <c r="A13" s="40"/>
      <c r="I13" s="425"/>
      <c r="J13" s="425"/>
      <c r="K13" s="425"/>
      <c r="L13" s="483"/>
      <c r="M13" s="483"/>
      <c r="N13" s="385"/>
    </row>
    <row r="14" spans="1:14" x14ac:dyDescent="0.15">
      <c r="A14" s="40"/>
      <c r="I14" s="425"/>
      <c r="J14" s="425"/>
      <c r="K14" s="425"/>
      <c r="L14" s="425"/>
      <c r="M14" s="425"/>
      <c r="N14" s="385"/>
    </row>
    <row r="15" spans="1:14" x14ac:dyDescent="0.15">
      <c r="A15" s="40"/>
      <c r="I15" s="426"/>
      <c r="J15" s="426"/>
      <c r="K15" s="427"/>
      <c r="L15" s="427"/>
      <c r="M15" s="427"/>
    </row>
    <row r="16" spans="1:14" x14ac:dyDescent="0.15">
      <c r="A16" s="40"/>
      <c r="H16" s="395" t="s">
        <v>466</v>
      </c>
      <c r="I16" s="427"/>
      <c r="J16" s="427"/>
      <c r="K16" s="427"/>
      <c r="L16" s="427"/>
      <c r="M16" s="427"/>
    </row>
    <row r="17" spans="1:14" x14ac:dyDescent="0.15">
      <c r="A17" s="40"/>
      <c r="H17" s="396" t="s">
        <v>281</v>
      </c>
      <c r="I17" s="427"/>
      <c r="J17" s="427"/>
      <c r="K17" s="427"/>
      <c r="L17" s="427"/>
      <c r="M17" s="427"/>
    </row>
    <row r="18" spans="1:14" x14ac:dyDescent="0.15">
      <c r="A18" s="40"/>
      <c r="H18" s="397"/>
      <c r="I18" s="428" t="s">
        <v>410</v>
      </c>
      <c r="J18" s="428">
        <v>28</v>
      </c>
      <c r="K18" s="428">
        <v>29</v>
      </c>
      <c r="L18" s="428">
        <v>30</v>
      </c>
      <c r="M18" s="428" t="s">
        <v>411</v>
      </c>
      <c r="N18" s="386"/>
    </row>
    <row r="19" spans="1:14" x14ac:dyDescent="0.15">
      <c r="A19" s="40"/>
      <c r="H19" s="397" t="s">
        <v>279</v>
      </c>
      <c r="I19" s="429">
        <f>+‐156‐!D21</f>
        <v>39.200000000000003</v>
      </c>
      <c r="J19" s="429">
        <f>+‐156‐!E21</f>
        <v>39.799999999999997</v>
      </c>
      <c r="K19" s="429">
        <f>'-157-'!F21</f>
        <v>39.799999999999997</v>
      </c>
      <c r="L19" s="429">
        <f>'-157-'!G21</f>
        <v>42.2</v>
      </c>
      <c r="M19" s="429">
        <f>'-157-'!H21</f>
        <v>47.5</v>
      </c>
      <c r="N19" s="387"/>
    </row>
    <row r="20" spans="1:14" x14ac:dyDescent="0.15">
      <c r="A20" s="40"/>
      <c r="H20" s="397" t="s">
        <v>280</v>
      </c>
      <c r="I20" s="429">
        <f>100-I19</f>
        <v>60.8</v>
      </c>
      <c r="J20" s="429">
        <f>100-J19</f>
        <v>60.2</v>
      </c>
      <c r="K20" s="429">
        <f>100-K19</f>
        <v>60.2</v>
      </c>
      <c r="L20" s="429">
        <f>100-L19</f>
        <v>57.8</v>
      </c>
      <c r="M20" s="429">
        <f>100-M19</f>
        <v>52.5</v>
      </c>
      <c r="N20" s="387"/>
    </row>
    <row r="21" spans="1:14" x14ac:dyDescent="0.15">
      <c r="A21" s="40"/>
    </row>
    <row r="22" spans="1:14" x14ac:dyDescent="0.15">
      <c r="A22" s="40"/>
    </row>
    <row r="23" spans="1:14" x14ac:dyDescent="0.15">
      <c r="A23" s="40"/>
    </row>
    <row r="24" spans="1:14" x14ac:dyDescent="0.15">
      <c r="A24" s="40"/>
    </row>
    <row r="25" spans="1:14" x14ac:dyDescent="0.15">
      <c r="A25" s="40"/>
    </row>
    <row r="26" spans="1:14" x14ac:dyDescent="0.15">
      <c r="A26" s="40"/>
    </row>
    <row r="27" spans="1:14" x14ac:dyDescent="0.15">
      <c r="A27" s="40"/>
    </row>
    <row r="28" spans="1:14" x14ac:dyDescent="0.15">
      <c r="A28" s="40"/>
    </row>
    <row r="29" spans="1:14" x14ac:dyDescent="0.15">
      <c r="A29" s="40"/>
      <c r="J29" s="430"/>
    </row>
    <row r="30" spans="1:14" x14ac:dyDescent="0.15">
      <c r="A30" s="40"/>
    </row>
    <row r="31" spans="1:14" x14ac:dyDescent="0.15">
      <c r="A31" s="40"/>
    </row>
    <row r="32" spans="1:14" x14ac:dyDescent="0.15">
      <c r="A32" s="40"/>
    </row>
    <row r="33" spans="1:13" x14ac:dyDescent="0.15">
      <c r="A33" s="40"/>
      <c r="K33" s="431"/>
      <c r="L33" s="484"/>
      <c r="M33" s="484"/>
    </row>
    <row r="34" spans="1:13" x14ac:dyDescent="0.15">
      <c r="A34" s="40"/>
      <c r="K34" s="432"/>
      <c r="L34" s="485"/>
      <c r="M34" s="485"/>
    </row>
    <row r="35" spans="1:13" x14ac:dyDescent="0.15">
      <c r="A35" s="40"/>
      <c r="K35" s="433"/>
      <c r="L35" s="485"/>
      <c r="M35" s="485"/>
    </row>
    <row r="36" spans="1:13" x14ac:dyDescent="0.15">
      <c r="A36" s="40"/>
      <c r="K36" s="432"/>
      <c r="L36" s="485"/>
      <c r="M36" s="485"/>
    </row>
    <row r="37" spans="1:13" x14ac:dyDescent="0.15">
      <c r="A37" s="40"/>
      <c r="J37" s="434"/>
      <c r="K37" s="432"/>
      <c r="L37" s="485"/>
      <c r="M37" s="485"/>
    </row>
    <row r="38" spans="1:13" x14ac:dyDescent="0.15">
      <c r="A38" s="40"/>
      <c r="B38" s="152" t="s">
        <v>322</v>
      </c>
      <c r="D38" s="64"/>
      <c r="E38" s="152" t="s">
        <v>309</v>
      </c>
      <c r="F38" s="44"/>
      <c r="H38" s="395" t="s">
        <v>465</v>
      </c>
      <c r="J38" s="435"/>
      <c r="K38" s="432"/>
      <c r="L38" s="485"/>
      <c r="M38" s="485"/>
    </row>
    <row r="39" spans="1:13" x14ac:dyDescent="0.15">
      <c r="A39" s="40"/>
      <c r="B39" s="152" t="s">
        <v>304</v>
      </c>
      <c r="C39" s="44"/>
      <c r="H39" s="396" t="s">
        <v>282</v>
      </c>
      <c r="J39" s="435"/>
      <c r="K39" s="432"/>
      <c r="L39" s="485"/>
      <c r="M39" s="485"/>
    </row>
    <row r="40" spans="1:13" x14ac:dyDescent="0.15">
      <c r="A40" s="40"/>
      <c r="H40" s="398" t="s">
        <v>160</v>
      </c>
      <c r="I40" s="436">
        <f>SUM(I41:I51)</f>
        <v>50841634</v>
      </c>
      <c r="J40" s="437">
        <f>SUM(J41:J51)</f>
        <v>1</v>
      </c>
      <c r="K40" s="438"/>
      <c r="L40" s="485"/>
      <c r="M40" s="485"/>
    </row>
    <row r="41" spans="1:13" x14ac:dyDescent="0.15">
      <c r="A41" s="40"/>
      <c r="H41" s="399" t="s">
        <v>174</v>
      </c>
      <c r="I41" s="439">
        <f>'-167-'!S8</f>
        <v>5998353</v>
      </c>
      <c r="J41" s="440">
        <f>+I41/$I$40</f>
        <v>0.11798112153515758</v>
      </c>
      <c r="K41" s="438"/>
      <c r="L41" s="486"/>
      <c r="M41" s="485"/>
    </row>
    <row r="42" spans="1:13" x14ac:dyDescent="0.15">
      <c r="A42" s="40"/>
      <c r="H42" s="399" t="s">
        <v>176</v>
      </c>
      <c r="I42" s="439">
        <f>'-167-'!S10</f>
        <v>5943904</v>
      </c>
      <c r="J42" s="440">
        <f t="shared" ref="J42:J52" si="0">+I42/$I$40</f>
        <v>0.11691016854415025</v>
      </c>
      <c r="K42" s="438"/>
      <c r="L42" s="486"/>
      <c r="M42" s="485"/>
    </row>
    <row r="43" spans="1:13" x14ac:dyDescent="0.15">
      <c r="A43" s="40"/>
      <c r="H43" s="399" t="s">
        <v>177</v>
      </c>
      <c r="I43" s="439">
        <f>'-167-'!S11</f>
        <v>550392</v>
      </c>
      <c r="J43" s="440">
        <f t="shared" si="0"/>
        <v>1.082561587222E-2</v>
      </c>
      <c r="K43" s="438"/>
      <c r="L43" s="486"/>
      <c r="M43" s="485"/>
    </row>
    <row r="44" spans="1:13" x14ac:dyDescent="0.15">
      <c r="A44" s="40"/>
      <c r="H44" s="399" t="s">
        <v>175</v>
      </c>
      <c r="I44" s="439">
        <f>'-167-'!S12</f>
        <v>18509629</v>
      </c>
      <c r="J44" s="440">
        <f t="shared" si="0"/>
        <v>0.36406440044786914</v>
      </c>
      <c r="K44" s="438"/>
      <c r="L44" s="486"/>
      <c r="M44" s="485"/>
    </row>
    <row r="45" spans="1:13" x14ac:dyDescent="0.15">
      <c r="A45" s="40"/>
      <c r="H45" s="399" t="s">
        <v>178</v>
      </c>
      <c r="I45" s="439">
        <f>'-167-'!S13</f>
        <v>2229462</v>
      </c>
      <c r="J45" s="440">
        <f t="shared" si="0"/>
        <v>4.3851108325904713E-2</v>
      </c>
      <c r="K45" s="438"/>
      <c r="L45" s="486"/>
      <c r="M45" s="485"/>
    </row>
    <row r="46" spans="1:13" x14ac:dyDescent="0.15">
      <c r="A46" s="40"/>
      <c r="H46" s="399" t="s">
        <v>17</v>
      </c>
      <c r="I46" s="439">
        <f>'-167-'!S14</f>
        <v>3065857</v>
      </c>
      <c r="J46" s="440">
        <f t="shared" si="0"/>
        <v>6.0302094145911991E-2</v>
      </c>
      <c r="K46" s="438"/>
      <c r="L46" s="486"/>
      <c r="M46" s="485"/>
    </row>
    <row r="47" spans="1:13" x14ac:dyDescent="0.15">
      <c r="A47" s="40"/>
      <c r="H47" s="399" t="s">
        <v>283</v>
      </c>
      <c r="I47" s="439">
        <f>'-167-'!S15</f>
        <v>2020181</v>
      </c>
      <c r="J47" s="440">
        <f t="shared" si="0"/>
        <v>3.973477721034694E-2</v>
      </c>
      <c r="K47" s="438"/>
    </row>
    <row r="48" spans="1:13" ht="48" x14ac:dyDescent="0.15">
      <c r="A48" s="40"/>
      <c r="H48" s="400" t="s">
        <v>163</v>
      </c>
      <c r="I48" s="439">
        <f>'-167-'!S16</f>
        <v>11650</v>
      </c>
      <c r="J48" s="440">
        <f t="shared" si="0"/>
        <v>2.2914291070975413E-4</v>
      </c>
      <c r="K48" s="438"/>
    </row>
    <row r="49" spans="1:13" x14ac:dyDescent="0.15">
      <c r="A49" s="40"/>
      <c r="H49" s="399" t="s">
        <v>179</v>
      </c>
      <c r="I49" s="439">
        <f>'-167-'!S17</f>
        <v>3785052</v>
      </c>
      <c r="J49" s="440">
        <f t="shared" si="0"/>
        <v>7.4447882615259767E-2</v>
      </c>
      <c r="K49" s="438"/>
    </row>
    <row r="50" spans="1:13" x14ac:dyDescent="0.15">
      <c r="A50" s="40"/>
      <c r="D50" s="43">
        <v>100</v>
      </c>
      <c r="H50" s="399" t="s">
        <v>164</v>
      </c>
      <c r="I50" s="439">
        <f>'-167-'!S18</f>
        <v>8727154</v>
      </c>
      <c r="J50" s="440">
        <f t="shared" si="0"/>
        <v>0.17165368839246983</v>
      </c>
      <c r="K50" s="438"/>
    </row>
    <row r="51" spans="1:13" x14ac:dyDescent="0.15">
      <c r="A51" s="40"/>
      <c r="H51" s="399" t="s">
        <v>359</v>
      </c>
      <c r="I51" s="439">
        <f>'-167-'!S21</f>
        <v>0</v>
      </c>
      <c r="J51" s="440">
        <f t="shared" si="0"/>
        <v>0</v>
      </c>
      <c r="K51" s="438"/>
    </row>
    <row r="52" spans="1:13" x14ac:dyDescent="0.15">
      <c r="A52" s="40"/>
      <c r="H52" s="395" t="s">
        <v>454</v>
      </c>
      <c r="I52" s="439">
        <f>'-167-'!S22</f>
        <v>0</v>
      </c>
      <c r="J52" s="440">
        <f t="shared" si="0"/>
        <v>0</v>
      </c>
    </row>
    <row r="53" spans="1:13" x14ac:dyDescent="0.15">
      <c r="A53" s="40"/>
    </row>
    <row r="54" spans="1:13" x14ac:dyDescent="0.15">
      <c r="A54" s="40"/>
    </row>
    <row r="55" spans="1:13" x14ac:dyDescent="0.15">
      <c r="A55" s="40"/>
      <c r="H55" s="396" t="s">
        <v>284</v>
      </c>
    </row>
    <row r="56" spans="1:13" x14ac:dyDescent="0.15">
      <c r="A56" s="40"/>
      <c r="H56" s="397"/>
      <c r="I56" s="441" t="s">
        <v>469</v>
      </c>
      <c r="J56" s="441">
        <v>28</v>
      </c>
      <c r="K56" s="441">
        <v>29</v>
      </c>
      <c r="L56" s="441">
        <v>30</v>
      </c>
      <c r="M56" s="441" t="s">
        <v>470</v>
      </c>
    </row>
    <row r="57" spans="1:13" x14ac:dyDescent="0.15">
      <c r="A57" s="40"/>
      <c r="H57" s="397" t="s">
        <v>22</v>
      </c>
      <c r="I57" s="442">
        <f>'-166-'!I32</f>
        <v>87</v>
      </c>
      <c r="J57" s="442">
        <f>'-166-'!L32</f>
        <v>91.999999999999986</v>
      </c>
      <c r="K57" s="442">
        <f>'-167-'!O32</f>
        <v>88.300000000000011</v>
      </c>
      <c r="L57" s="442">
        <f>'-167-'!R32</f>
        <v>83.699999999999989</v>
      </c>
      <c r="M57" s="442">
        <f>'-167-'!U32</f>
        <v>97.300000000000011</v>
      </c>
    </row>
    <row r="58" spans="1:13" x14ac:dyDescent="0.15">
      <c r="A58" s="40"/>
      <c r="H58" s="399" t="s">
        <v>174</v>
      </c>
      <c r="I58" s="442">
        <f>'-166-'!I33</f>
        <v>22.7</v>
      </c>
      <c r="J58" s="442">
        <f>'-166-'!L33</f>
        <v>24</v>
      </c>
      <c r="K58" s="442">
        <f>'-167-'!R33</f>
        <v>22.2</v>
      </c>
      <c r="L58" s="442">
        <f>'-167-'!R33</f>
        <v>22.2</v>
      </c>
      <c r="M58" s="442">
        <f>'-167-'!U33</f>
        <v>24.3</v>
      </c>
    </row>
    <row r="59" spans="1:13" x14ac:dyDescent="0.15">
      <c r="A59" s="40"/>
      <c r="H59" s="399" t="s">
        <v>175</v>
      </c>
      <c r="I59" s="442">
        <f>'-166-'!I34</f>
        <v>17.3</v>
      </c>
      <c r="J59" s="442">
        <f>'-166-'!L34</f>
        <v>19.399999999999999</v>
      </c>
      <c r="K59" s="442">
        <f>'-167-'!R34</f>
        <v>20.3</v>
      </c>
      <c r="L59" s="442">
        <f>'-167-'!R34</f>
        <v>20.3</v>
      </c>
      <c r="M59" s="442">
        <f>'-167-'!U34</f>
        <v>23.4</v>
      </c>
    </row>
    <row r="60" spans="1:13" x14ac:dyDescent="0.15">
      <c r="A60" s="40"/>
      <c r="H60" s="399" t="s">
        <v>17</v>
      </c>
      <c r="I60" s="442">
        <f>'-166-'!I35</f>
        <v>14.8</v>
      </c>
      <c r="J60" s="442">
        <f>'-166-'!L35</f>
        <v>15.2</v>
      </c>
      <c r="K60" s="442">
        <f>'-167-'!R35</f>
        <v>12.3</v>
      </c>
      <c r="L60" s="442">
        <f>'-167-'!R35</f>
        <v>12.3</v>
      </c>
      <c r="M60" s="442">
        <f>'-167-'!U35</f>
        <v>13.1</v>
      </c>
    </row>
    <row r="61" spans="1:13" x14ac:dyDescent="0.15">
      <c r="A61" s="40"/>
      <c r="H61" s="399" t="s">
        <v>176</v>
      </c>
      <c r="I61" s="442">
        <f>'-166-'!I36</f>
        <v>16.2</v>
      </c>
      <c r="J61" s="442">
        <f>'-166-'!L36</f>
        <v>16.7</v>
      </c>
      <c r="K61" s="442">
        <f>'-167-'!R36</f>
        <v>14.8</v>
      </c>
      <c r="L61" s="442">
        <f>'-167-'!R36</f>
        <v>14.8</v>
      </c>
      <c r="M61" s="442">
        <f>'-167-'!U36</f>
        <v>17.899999999999999</v>
      </c>
    </row>
    <row r="62" spans="1:13" x14ac:dyDescent="0.15">
      <c r="A62" s="40"/>
      <c r="I62" s="443"/>
      <c r="J62" s="443"/>
      <c r="K62" s="443"/>
      <c r="L62" s="443"/>
      <c r="M62" s="443"/>
    </row>
    <row r="63" spans="1:13" x14ac:dyDescent="0.15">
      <c r="A63" s="40"/>
      <c r="I63" s="443"/>
      <c r="J63" s="443"/>
      <c r="K63" s="443"/>
      <c r="L63" s="443"/>
      <c r="M63" s="443"/>
    </row>
    <row r="64" spans="1:13" x14ac:dyDescent="0.15">
      <c r="A64" s="40"/>
      <c r="I64" s="443"/>
      <c r="J64" s="443"/>
      <c r="K64" s="443"/>
      <c r="L64" s="443"/>
      <c r="M64" s="443"/>
    </row>
    <row r="65" spans="1:14" x14ac:dyDescent="0.15">
      <c r="A65" s="40"/>
      <c r="I65" s="443"/>
      <c r="J65" s="443"/>
      <c r="K65" s="443"/>
      <c r="L65" s="443"/>
      <c r="M65" s="443"/>
    </row>
    <row r="66" spans="1:14" x14ac:dyDescent="0.15">
      <c r="A66" s="40"/>
      <c r="I66" s="443"/>
      <c r="J66" s="443"/>
      <c r="K66" s="443"/>
      <c r="L66" s="443"/>
      <c r="M66" s="443"/>
    </row>
    <row r="67" spans="1:14" x14ac:dyDescent="0.15">
      <c r="A67" s="40"/>
    </row>
    <row r="68" spans="1:14" x14ac:dyDescent="0.15">
      <c r="A68" s="40"/>
    </row>
    <row r="69" spans="1:14" x14ac:dyDescent="0.15">
      <c r="A69" s="40"/>
      <c r="B69" s="152" t="s">
        <v>323</v>
      </c>
      <c r="C69" s="44"/>
      <c r="H69" s="401"/>
      <c r="I69" s="401"/>
    </row>
    <row r="70" spans="1:14" x14ac:dyDescent="0.15">
      <c r="A70" s="40"/>
      <c r="C70" s="44"/>
      <c r="H70" s="401"/>
      <c r="I70" s="401"/>
    </row>
    <row r="71" spans="1:14" x14ac:dyDescent="0.15">
      <c r="A71" s="40"/>
      <c r="H71" s="402"/>
      <c r="I71" s="444"/>
    </row>
    <row r="72" spans="1:14" x14ac:dyDescent="0.15">
      <c r="A72" s="40"/>
      <c r="H72" s="401"/>
      <c r="I72" s="408"/>
    </row>
    <row r="73" spans="1:14" ht="13.5" x14ac:dyDescent="0.15">
      <c r="A73" s="40"/>
      <c r="H73" s="395" t="s">
        <v>465</v>
      </c>
      <c r="I73" s="445"/>
    </row>
    <row r="74" spans="1:14" x14ac:dyDescent="0.15">
      <c r="A74" s="40"/>
      <c r="H74" s="403" t="s">
        <v>285</v>
      </c>
      <c r="I74" s="446"/>
      <c r="M74" s="487" t="s">
        <v>413</v>
      </c>
    </row>
    <row r="75" spans="1:14" ht="13.5" x14ac:dyDescent="0.15">
      <c r="A75" s="40"/>
      <c r="H75" s="404" t="s">
        <v>48</v>
      </c>
      <c r="I75" s="397">
        <f t="shared" ref="I75:I82" si="1">ROUND(J75/$J$83,3)*100</f>
        <v>24</v>
      </c>
      <c r="J75" s="447">
        <f>+N88</f>
        <v>12143930</v>
      </c>
      <c r="K75" s="448"/>
      <c r="L75" s="488" t="s">
        <v>35</v>
      </c>
      <c r="M75" s="466" t="s">
        <v>286</v>
      </c>
      <c r="N75" s="389" t="s">
        <v>287</v>
      </c>
    </row>
    <row r="76" spans="1:14" ht="13.5" x14ac:dyDescent="0.15">
      <c r="A76" s="40"/>
      <c r="H76" s="404" t="s">
        <v>55</v>
      </c>
      <c r="I76" s="397">
        <f t="shared" si="1"/>
        <v>3.2</v>
      </c>
      <c r="J76" s="447">
        <f>+N95</f>
        <v>1637877</v>
      </c>
      <c r="K76" s="448"/>
      <c r="L76" s="489" t="s">
        <v>36</v>
      </c>
      <c r="M76" s="490">
        <f>'-159-'!P7</f>
        <v>15701311</v>
      </c>
      <c r="N76" s="390">
        <f>'-159-'!Q7</f>
        <v>16188625</v>
      </c>
    </row>
    <row r="77" spans="1:14" ht="13.5" x14ac:dyDescent="0.15">
      <c r="A77" s="40"/>
      <c r="H77" s="404" t="s">
        <v>288</v>
      </c>
      <c r="I77" s="449">
        <f t="shared" si="1"/>
        <v>7.3</v>
      </c>
      <c r="J77" s="447">
        <f>+N84</f>
        <v>3667909</v>
      </c>
      <c r="K77" s="448"/>
      <c r="L77" s="489" t="s">
        <v>289</v>
      </c>
      <c r="M77" s="490">
        <f>'-159-'!P8</f>
        <v>183416</v>
      </c>
      <c r="N77" s="390">
        <f>'-159-'!Q8</f>
        <v>178881</v>
      </c>
    </row>
    <row r="78" spans="1:14" x14ac:dyDescent="0.15">
      <c r="A78" s="40"/>
      <c r="H78" s="405" t="s">
        <v>290</v>
      </c>
      <c r="I78" s="450">
        <f t="shared" si="1"/>
        <v>17.100000000000001</v>
      </c>
      <c r="J78" s="451">
        <f>SUM(N77:N83,N85,N89)</f>
        <v>8646686</v>
      </c>
      <c r="K78" s="452"/>
      <c r="L78" s="489" t="s">
        <v>38</v>
      </c>
      <c r="M78" s="490">
        <f>'-159-'!P9</f>
        <v>6204</v>
      </c>
      <c r="N78" s="390">
        <f>'-159-'!Q9</f>
        <v>6292</v>
      </c>
    </row>
    <row r="79" spans="1:14" x14ac:dyDescent="0.15">
      <c r="A79" s="40"/>
      <c r="H79" s="406" t="s">
        <v>291</v>
      </c>
      <c r="I79" s="397">
        <f t="shared" si="1"/>
        <v>4.1000000000000005</v>
      </c>
      <c r="J79" s="453">
        <f>SUM(N86:N87,N90:N91,N94)</f>
        <v>2054562</v>
      </c>
      <c r="K79" s="452"/>
      <c r="L79" s="489" t="s">
        <v>39</v>
      </c>
      <c r="M79" s="490">
        <f>'-159-'!P10</f>
        <v>21089</v>
      </c>
      <c r="N79" s="390">
        <f>'-159-'!Q10</f>
        <v>22220</v>
      </c>
    </row>
    <row r="80" spans="1:14" ht="13.5" x14ac:dyDescent="0.15">
      <c r="A80" s="40"/>
      <c r="H80" s="407" t="s">
        <v>52</v>
      </c>
      <c r="I80" s="397">
        <f t="shared" si="1"/>
        <v>9.8000000000000007</v>
      </c>
      <c r="J80" s="447">
        <f>+N92</f>
        <v>4957532</v>
      </c>
      <c r="K80" s="448"/>
      <c r="L80" s="489" t="s">
        <v>40</v>
      </c>
      <c r="M80" s="490">
        <f>'-159-'!P11</f>
        <v>20824</v>
      </c>
      <c r="N80" s="390">
        <f>'-159-'!Q11</f>
        <v>15573</v>
      </c>
    </row>
    <row r="81" spans="1:15" ht="13.5" x14ac:dyDescent="0.15">
      <c r="A81" s="40"/>
      <c r="H81" s="407" t="s">
        <v>53</v>
      </c>
      <c r="I81" s="449">
        <f t="shared" si="1"/>
        <v>2.5</v>
      </c>
      <c r="J81" s="447">
        <f>+N93</f>
        <v>1243994</v>
      </c>
      <c r="K81" s="448"/>
      <c r="L81" s="489" t="s">
        <v>41</v>
      </c>
      <c r="M81" s="490">
        <f>'-159-'!P12</f>
        <v>2064667</v>
      </c>
      <c r="N81" s="390">
        <f>'-159-'!Q12</f>
        <v>2038950</v>
      </c>
    </row>
    <row r="82" spans="1:15" ht="13.5" x14ac:dyDescent="0.15">
      <c r="A82" s="40"/>
      <c r="H82" s="407" t="s">
        <v>36</v>
      </c>
      <c r="I82" s="397">
        <f t="shared" si="1"/>
        <v>32</v>
      </c>
      <c r="J82" s="447">
        <f>+N76</f>
        <v>16188625</v>
      </c>
      <c r="K82" s="448"/>
      <c r="L82" s="489" t="s">
        <v>42</v>
      </c>
      <c r="M82" s="490">
        <f>'-159-'!P13</f>
        <v>35174</v>
      </c>
      <c r="N82" s="390">
        <f>'-159-'!Q13</f>
        <v>35154</v>
      </c>
    </row>
    <row r="83" spans="1:15" ht="12" customHeight="1" x14ac:dyDescent="0.15">
      <c r="A83" s="40"/>
      <c r="H83" s="407"/>
      <c r="I83" s="397">
        <f>SUM(I75:I82)</f>
        <v>100</v>
      </c>
      <c r="J83" s="454">
        <f>SUM(J75:J82)</f>
        <v>50541115</v>
      </c>
      <c r="K83" s="455"/>
      <c r="L83" s="491" t="s">
        <v>43</v>
      </c>
      <c r="M83" s="490">
        <f>'-159-'!P14</f>
        <v>472317</v>
      </c>
      <c r="N83" s="390">
        <f>'-159-'!Q14</f>
        <v>482317</v>
      </c>
    </row>
    <row r="84" spans="1:15" ht="12" customHeight="1" x14ac:dyDescent="0.15">
      <c r="A84" s="40"/>
      <c r="H84" s="408"/>
      <c r="I84" s="455"/>
      <c r="L84" s="491" t="s">
        <v>292</v>
      </c>
      <c r="M84" s="490">
        <f>'-159-'!P15</f>
        <v>3741011</v>
      </c>
      <c r="N84" s="390">
        <f>'-159-'!Q15</f>
        <v>3667909</v>
      </c>
    </row>
    <row r="85" spans="1:15" x14ac:dyDescent="0.15">
      <c r="A85" s="40"/>
      <c r="H85" s="408"/>
      <c r="I85" s="455"/>
      <c r="L85" s="489" t="s">
        <v>45</v>
      </c>
      <c r="M85" s="490">
        <f>'-159-'!P16</f>
        <v>16000</v>
      </c>
      <c r="N85" s="390">
        <f>'-159-'!Q16</f>
        <v>13465</v>
      </c>
    </row>
    <row r="86" spans="1:15" x14ac:dyDescent="0.15">
      <c r="A86" s="40"/>
      <c r="H86" s="401"/>
      <c r="I86" s="401"/>
      <c r="L86" s="489" t="s">
        <v>46</v>
      </c>
      <c r="M86" s="490">
        <f>'-159-'!P17</f>
        <v>398153</v>
      </c>
      <c r="N86" s="390">
        <f>'-159-'!Q17</f>
        <v>426114</v>
      </c>
    </row>
    <row r="87" spans="1:15" x14ac:dyDescent="0.15">
      <c r="A87" s="40"/>
      <c r="H87" s="401"/>
      <c r="I87" s="401"/>
      <c r="L87" s="489" t="s">
        <v>47</v>
      </c>
      <c r="M87" s="490">
        <f>'-159-'!P18</f>
        <v>606739</v>
      </c>
      <c r="N87" s="390">
        <f>'-159-'!Q18</f>
        <v>632347</v>
      </c>
    </row>
    <row r="88" spans="1:15" x14ac:dyDescent="0.15">
      <c r="A88" s="40"/>
      <c r="H88" s="408"/>
      <c r="I88" s="455"/>
      <c r="L88" s="489" t="s">
        <v>48</v>
      </c>
      <c r="M88" s="490">
        <f>'-159-'!P19</f>
        <v>12865517</v>
      </c>
      <c r="N88" s="390">
        <f>'-159-'!Q19</f>
        <v>12143930</v>
      </c>
    </row>
    <row r="89" spans="1:15" x14ac:dyDescent="0.15">
      <c r="A89" s="40"/>
      <c r="H89" s="408"/>
      <c r="I89" s="455"/>
      <c r="L89" s="492" t="s">
        <v>49</v>
      </c>
      <c r="M89" s="490">
        <f>'-159-'!P20</f>
        <v>6365763</v>
      </c>
      <c r="N89" s="390">
        <f>'-159-'!Q20</f>
        <v>5853834</v>
      </c>
    </row>
    <row r="90" spans="1:15" x14ac:dyDescent="0.15">
      <c r="A90" s="40"/>
      <c r="L90" s="492" t="s">
        <v>50</v>
      </c>
      <c r="M90" s="490">
        <f>'-159-'!P21</f>
        <v>296343</v>
      </c>
      <c r="N90" s="390">
        <f>'-159-'!Q21</f>
        <v>288619</v>
      </c>
    </row>
    <row r="91" spans="1:15" x14ac:dyDescent="0.15">
      <c r="A91" s="40"/>
      <c r="I91" s="456"/>
      <c r="J91" s="456"/>
      <c r="L91" s="492" t="s">
        <v>51</v>
      </c>
      <c r="M91" s="490">
        <f>'-159-'!P22</f>
        <v>204202</v>
      </c>
      <c r="N91" s="390">
        <f>'-159-'!Q22</f>
        <v>218035</v>
      </c>
      <c r="O91" s="386"/>
    </row>
    <row r="92" spans="1:15" ht="13.5" x14ac:dyDescent="0.15">
      <c r="A92" s="40"/>
      <c r="H92" s="395" t="s">
        <v>404</v>
      </c>
      <c r="I92" s="445"/>
      <c r="J92" s="445"/>
      <c r="L92" s="492" t="s">
        <v>52</v>
      </c>
      <c r="M92" s="490">
        <f>'-159-'!P23</f>
        <v>6134303</v>
      </c>
      <c r="N92" s="390">
        <f>'-159-'!Q23</f>
        <v>4957532</v>
      </c>
      <c r="O92" s="386"/>
    </row>
    <row r="93" spans="1:15" x14ac:dyDescent="0.15">
      <c r="A93" s="40"/>
      <c r="H93" s="396" t="s">
        <v>285</v>
      </c>
      <c r="L93" s="492" t="s">
        <v>53</v>
      </c>
      <c r="M93" s="490">
        <f>'-159-'!P24</f>
        <v>1243993</v>
      </c>
      <c r="N93" s="390">
        <f>'-159-'!Q24</f>
        <v>1243994</v>
      </c>
      <c r="O93" s="386"/>
    </row>
    <row r="94" spans="1:15" x14ac:dyDescent="0.15">
      <c r="A94" s="40"/>
      <c r="H94" s="409"/>
      <c r="I94" s="410" t="s">
        <v>293</v>
      </c>
      <c r="J94" s="410" t="s">
        <v>294</v>
      </c>
      <c r="L94" s="492" t="s">
        <v>54</v>
      </c>
      <c r="M94" s="490">
        <f>'-159-'!P25</f>
        <v>479318</v>
      </c>
      <c r="N94" s="390">
        <f>'-159-'!Q25</f>
        <v>489447</v>
      </c>
      <c r="O94" s="386"/>
    </row>
    <row r="95" spans="1:15" x14ac:dyDescent="0.15">
      <c r="A95" s="40"/>
      <c r="H95" s="410" t="s">
        <v>36</v>
      </c>
      <c r="I95" s="447">
        <f>M76</f>
        <v>15701311</v>
      </c>
      <c r="J95" s="447">
        <f>N76</f>
        <v>16188625</v>
      </c>
      <c r="K95" s="455"/>
      <c r="L95" s="492" t="s">
        <v>55</v>
      </c>
      <c r="M95" s="490">
        <f>'-159-'!P26</f>
        <v>2091980</v>
      </c>
      <c r="N95" s="390">
        <f>'-159-'!Q26</f>
        <v>1637877</v>
      </c>
    </row>
    <row r="96" spans="1:15" x14ac:dyDescent="0.15">
      <c r="A96" s="40"/>
      <c r="H96" s="410" t="s">
        <v>289</v>
      </c>
      <c r="I96" s="447">
        <f t="shared" ref="I96:I114" si="2">M77</f>
        <v>183416</v>
      </c>
      <c r="J96" s="447">
        <f t="shared" ref="J96:J114" si="3">N77</f>
        <v>178881</v>
      </c>
      <c r="K96" s="455"/>
      <c r="L96" s="455"/>
    </row>
    <row r="97" spans="1:12" x14ac:dyDescent="0.15">
      <c r="A97" s="40"/>
      <c r="H97" s="410" t="s">
        <v>38</v>
      </c>
      <c r="I97" s="447">
        <f t="shared" si="2"/>
        <v>6204</v>
      </c>
      <c r="J97" s="447">
        <f t="shared" si="3"/>
        <v>6292</v>
      </c>
      <c r="K97" s="455"/>
      <c r="L97" s="455"/>
    </row>
    <row r="98" spans="1:12" x14ac:dyDescent="0.15">
      <c r="A98" s="40"/>
      <c r="H98" s="411" t="s">
        <v>39</v>
      </c>
      <c r="I98" s="447">
        <f t="shared" si="2"/>
        <v>21089</v>
      </c>
      <c r="J98" s="447">
        <f t="shared" si="3"/>
        <v>22220</v>
      </c>
      <c r="K98" s="455"/>
      <c r="L98" s="455"/>
    </row>
    <row r="99" spans="1:12" x14ac:dyDescent="0.15">
      <c r="A99" s="40"/>
      <c r="H99" s="411" t="s">
        <v>40</v>
      </c>
      <c r="I99" s="447">
        <f t="shared" si="2"/>
        <v>20824</v>
      </c>
      <c r="J99" s="447">
        <f t="shared" si="3"/>
        <v>15573</v>
      </c>
      <c r="K99" s="455"/>
      <c r="L99" s="455"/>
    </row>
    <row r="100" spans="1:12" x14ac:dyDescent="0.15">
      <c r="A100" s="40"/>
      <c r="H100" s="410" t="s">
        <v>341</v>
      </c>
      <c r="I100" s="447">
        <f t="shared" si="2"/>
        <v>2064667</v>
      </c>
      <c r="J100" s="447">
        <f t="shared" si="3"/>
        <v>2038950</v>
      </c>
      <c r="K100" s="455"/>
      <c r="L100" s="455"/>
    </row>
    <row r="101" spans="1:12" x14ac:dyDescent="0.15">
      <c r="A101" s="40"/>
      <c r="H101" s="410" t="s">
        <v>42</v>
      </c>
      <c r="I101" s="447">
        <f t="shared" si="2"/>
        <v>35174</v>
      </c>
      <c r="J101" s="447">
        <f t="shared" si="3"/>
        <v>35154</v>
      </c>
      <c r="K101" s="455"/>
      <c r="L101" s="455"/>
    </row>
    <row r="102" spans="1:12" ht="72" x14ac:dyDescent="0.15">
      <c r="A102" s="40"/>
      <c r="H102" s="412" t="s">
        <v>295</v>
      </c>
      <c r="I102" s="447">
        <f t="shared" si="2"/>
        <v>472317</v>
      </c>
      <c r="J102" s="447">
        <f t="shared" si="3"/>
        <v>482317</v>
      </c>
      <c r="K102" s="455"/>
      <c r="L102" s="455"/>
    </row>
    <row r="103" spans="1:12" x14ac:dyDescent="0.15">
      <c r="A103" s="40"/>
      <c r="H103" s="410" t="s">
        <v>342</v>
      </c>
      <c r="I103" s="447">
        <f t="shared" si="2"/>
        <v>3741011</v>
      </c>
      <c r="J103" s="447">
        <f t="shared" si="3"/>
        <v>3667909</v>
      </c>
      <c r="K103" s="455"/>
      <c r="L103" s="455"/>
    </row>
    <row r="104" spans="1:12" x14ac:dyDescent="0.15">
      <c r="A104" s="40"/>
      <c r="H104" s="410" t="s">
        <v>45</v>
      </c>
      <c r="I104" s="447">
        <f t="shared" si="2"/>
        <v>16000</v>
      </c>
      <c r="J104" s="447">
        <f t="shared" si="3"/>
        <v>13465</v>
      </c>
      <c r="K104" s="455"/>
      <c r="L104" s="455"/>
    </row>
    <row r="105" spans="1:12" x14ac:dyDescent="0.15">
      <c r="A105" s="40"/>
      <c r="H105" s="410" t="s">
        <v>46</v>
      </c>
      <c r="I105" s="447">
        <f t="shared" si="2"/>
        <v>398153</v>
      </c>
      <c r="J105" s="447">
        <f t="shared" si="3"/>
        <v>426114</v>
      </c>
      <c r="K105" s="455"/>
      <c r="L105" s="455"/>
    </row>
    <row r="106" spans="1:12" x14ac:dyDescent="0.15">
      <c r="A106" s="40"/>
      <c r="H106" s="410" t="s">
        <v>47</v>
      </c>
      <c r="I106" s="447">
        <f t="shared" si="2"/>
        <v>606739</v>
      </c>
      <c r="J106" s="447">
        <f t="shared" si="3"/>
        <v>632347</v>
      </c>
      <c r="K106" s="455"/>
      <c r="L106" s="455"/>
    </row>
    <row r="107" spans="1:12" x14ac:dyDescent="0.15">
      <c r="A107" s="40"/>
      <c r="H107" s="410" t="s">
        <v>48</v>
      </c>
      <c r="I107" s="447">
        <f t="shared" si="2"/>
        <v>12865517</v>
      </c>
      <c r="J107" s="447">
        <f t="shared" si="3"/>
        <v>12143930</v>
      </c>
      <c r="K107" s="455"/>
      <c r="L107" s="455"/>
    </row>
    <row r="108" spans="1:12" x14ac:dyDescent="0.15">
      <c r="A108" s="40"/>
      <c r="H108" s="410" t="s">
        <v>49</v>
      </c>
      <c r="I108" s="447">
        <f t="shared" si="2"/>
        <v>6365763</v>
      </c>
      <c r="J108" s="447">
        <f t="shared" si="3"/>
        <v>5853834</v>
      </c>
      <c r="K108" s="455"/>
      <c r="L108" s="455"/>
    </row>
    <row r="109" spans="1:12" x14ac:dyDescent="0.15">
      <c r="A109" s="40"/>
      <c r="H109" s="410" t="s">
        <v>50</v>
      </c>
      <c r="I109" s="447">
        <f t="shared" si="2"/>
        <v>296343</v>
      </c>
      <c r="J109" s="447">
        <f t="shared" si="3"/>
        <v>288619</v>
      </c>
      <c r="K109" s="455"/>
      <c r="L109" s="455"/>
    </row>
    <row r="110" spans="1:12" x14ac:dyDescent="0.15">
      <c r="A110" s="40"/>
      <c r="H110" s="410" t="s">
        <v>51</v>
      </c>
      <c r="I110" s="457">
        <f t="shared" si="2"/>
        <v>204202</v>
      </c>
      <c r="J110" s="457">
        <f t="shared" si="3"/>
        <v>218035</v>
      </c>
      <c r="K110" s="455"/>
      <c r="L110" s="455"/>
    </row>
    <row r="111" spans="1:12" x14ac:dyDescent="0.15">
      <c r="A111" s="40"/>
      <c r="H111" s="410" t="s">
        <v>52</v>
      </c>
      <c r="I111" s="447">
        <f t="shared" si="2"/>
        <v>6134303</v>
      </c>
      <c r="J111" s="447">
        <f t="shared" si="3"/>
        <v>4957532</v>
      </c>
      <c r="K111" s="455"/>
    </row>
    <row r="112" spans="1:12" x14ac:dyDescent="0.15">
      <c r="A112" s="40"/>
      <c r="H112" s="410" t="s">
        <v>53</v>
      </c>
      <c r="I112" s="447">
        <f t="shared" si="2"/>
        <v>1243993</v>
      </c>
      <c r="J112" s="447">
        <f t="shared" si="3"/>
        <v>1243994</v>
      </c>
      <c r="K112" s="455"/>
    </row>
    <row r="113" spans="1:10" x14ac:dyDescent="0.15">
      <c r="A113" s="40"/>
      <c r="H113" s="410" t="s">
        <v>54</v>
      </c>
      <c r="I113" s="447">
        <f t="shared" si="2"/>
        <v>479318</v>
      </c>
      <c r="J113" s="447">
        <f t="shared" si="3"/>
        <v>489447</v>
      </c>
    </row>
    <row r="114" spans="1:10" x14ac:dyDescent="0.15">
      <c r="A114" s="40"/>
      <c r="H114" s="410" t="s">
        <v>55</v>
      </c>
      <c r="I114" s="447">
        <f t="shared" si="2"/>
        <v>2091980</v>
      </c>
      <c r="J114" s="447">
        <f t="shared" si="3"/>
        <v>1637877</v>
      </c>
    </row>
    <row r="115" spans="1:10" x14ac:dyDescent="0.15">
      <c r="A115" s="40"/>
      <c r="H115" s="397"/>
      <c r="I115" s="458">
        <f>SUM(I95:I114)</f>
        <v>52948324</v>
      </c>
      <c r="J115" s="458">
        <f>SUM(J95:J114)</f>
        <v>50541115</v>
      </c>
    </row>
    <row r="116" spans="1:10" x14ac:dyDescent="0.15">
      <c r="A116" s="40"/>
      <c r="H116" s="397"/>
      <c r="I116" s="397"/>
      <c r="J116" s="397"/>
    </row>
    <row r="117" spans="1:10" x14ac:dyDescent="0.15">
      <c r="A117" s="40"/>
      <c r="I117" s="446"/>
    </row>
    <row r="118" spans="1:10" x14ac:dyDescent="0.15">
      <c r="A118" s="40"/>
    </row>
    <row r="119" spans="1:10" x14ac:dyDescent="0.15">
      <c r="A119" s="40"/>
    </row>
    <row r="120" spans="1:10" x14ac:dyDescent="0.15">
      <c r="A120" s="40"/>
    </row>
    <row r="121" spans="1:10" x14ac:dyDescent="0.15">
      <c r="A121" s="40"/>
    </row>
    <row r="122" spans="1:10" x14ac:dyDescent="0.15">
      <c r="A122" s="40"/>
    </row>
    <row r="123" spans="1:10" x14ac:dyDescent="0.15">
      <c r="A123" s="40"/>
    </row>
    <row r="124" spans="1:10" x14ac:dyDescent="0.15">
      <c r="A124" s="40"/>
    </row>
    <row r="125" spans="1:10" x14ac:dyDescent="0.15">
      <c r="A125" s="40"/>
    </row>
    <row r="126" spans="1:10" x14ac:dyDescent="0.15">
      <c r="A126" s="40"/>
    </row>
    <row r="127" spans="1:10" x14ac:dyDescent="0.15">
      <c r="A127" s="40"/>
    </row>
    <row r="128" spans="1:10" x14ac:dyDescent="0.15">
      <c r="A128" s="40"/>
    </row>
    <row r="129" spans="1:10" x14ac:dyDescent="0.15">
      <c r="A129" s="40"/>
    </row>
    <row r="130" spans="1:10" x14ac:dyDescent="0.15">
      <c r="A130" s="40"/>
    </row>
    <row r="131" spans="1:10" x14ac:dyDescent="0.15">
      <c r="A131" s="40"/>
    </row>
    <row r="132" spans="1:10" x14ac:dyDescent="0.15">
      <c r="A132" s="40"/>
      <c r="B132" s="152" t="s">
        <v>324</v>
      </c>
    </row>
    <row r="133" spans="1:10" x14ac:dyDescent="0.15">
      <c r="A133" s="40"/>
    </row>
    <row r="134" spans="1:10" x14ac:dyDescent="0.15">
      <c r="A134" s="40"/>
      <c r="D134" s="44"/>
    </row>
    <row r="135" spans="1:10" x14ac:dyDescent="0.15">
      <c r="A135" s="40"/>
      <c r="D135" s="44"/>
    </row>
    <row r="136" spans="1:10" x14ac:dyDescent="0.15">
      <c r="A136" s="40"/>
      <c r="H136" s="395" t="s">
        <v>414</v>
      </c>
    </row>
    <row r="137" spans="1:10" x14ac:dyDescent="0.15">
      <c r="A137" s="40"/>
      <c r="H137" s="396" t="s">
        <v>310</v>
      </c>
    </row>
    <row r="138" spans="1:10" x14ac:dyDescent="0.15">
      <c r="A138" s="40"/>
      <c r="H138" s="413" t="s">
        <v>311</v>
      </c>
      <c r="I138" s="459">
        <f>'-161-'!Q7</f>
        <v>49588146</v>
      </c>
      <c r="J138" s="460">
        <f>SUM(J139:J151)</f>
        <v>0.98910485582582575</v>
      </c>
    </row>
    <row r="139" spans="1:10" x14ac:dyDescent="0.15">
      <c r="A139" s="40"/>
      <c r="H139" s="413" t="s">
        <v>64</v>
      </c>
      <c r="I139" s="459">
        <f>'-161-'!Q8</f>
        <v>365666</v>
      </c>
      <c r="J139" s="461">
        <f>+I139/$I$138</f>
        <v>7.3740607281425688E-3</v>
      </c>
    </row>
    <row r="140" spans="1:10" x14ac:dyDescent="0.15">
      <c r="A140" s="40"/>
      <c r="H140" s="413" t="s">
        <v>65</v>
      </c>
      <c r="I140" s="459">
        <f>'-161-'!Q9</f>
        <v>8305791</v>
      </c>
      <c r="J140" s="461">
        <f t="shared" ref="J140:J152" si="4">+I140/$I$138</f>
        <v>0.16749549378192119</v>
      </c>
    </row>
    <row r="141" spans="1:10" x14ac:dyDescent="0.15">
      <c r="A141" s="40"/>
      <c r="H141" s="413" t="s">
        <v>66</v>
      </c>
      <c r="I141" s="459">
        <f>'-161-'!Q10</f>
        <v>24656374</v>
      </c>
      <c r="J141" s="461">
        <f t="shared" si="4"/>
        <v>0.49722314683835933</v>
      </c>
    </row>
    <row r="142" spans="1:10" x14ac:dyDescent="0.15">
      <c r="A142" s="40"/>
      <c r="H142" s="413" t="s">
        <v>67</v>
      </c>
      <c r="I142" s="459">
        <f>'-161-'!Q11</f>
        <v>2357511</v>
      </c>
      <c r="J142" s="461">
        <f t="shared" si="4"/>
        <v>4.754182582264721E-2</v>
      </c>
    </row>
    <row r="143" spans="1:10" x14ac:dyDescent="0.15">
      <c r="A143" s="40"/>
      <c r="H143" s="413" t="s">
        <v>68</v>
      </c>
      <c r="I143" s="459">
        <f>'-161-'!Q12</f>
        <v>28476</v>
      </c>
      <c r="J143" s="461">
        <f t="shared" si="4"/>
        <v>5.7425014437926354E-4</v>
      </c>
    </row>
    <row r="144" spans="1:10" x14ac:dyDescent="0.15">
      <c r="A144" s="40"/>
      <c r="H144" s="413" t="s">
        <v>69</v>
      </c>
      <c r="I144" s="459">
        <f>'-161-'!Q13</f>
        <v>122627</v>
      </c>
      <c r="J144" s="461">
        <f t="shared" si="4"/>
        <v>2.4729095538276427E-3</v>
      </c>
    </row>
    <row r="145" spans="1:10" x14ac:dyDescent="0.15">
      <c r="A145" s="40"/>
      <c r="H145" s="413" t="s">
        <v>70</v>
      </c>
      <c r="I145" s="459">
        <f>'-161-'!Q14</f>
        <v>196997</v>
      </c>
      <c r="J145" s="461">
        <f t="shared" si="4"/>
        <v>3.9726631441312612E-3</v>
      </c>
    </row>
    <row r="146" spans="1:10" x14ac:dyDescent="0.15">
      <c r="A146" s="40"/>
      <c r="H146" s="413" t="s">
        <v>71</v>
      </c>
      <c r="I146" s="459">
        <f>'-161-'!Q15</f>
        <v>4969944</v>
      </c>
      <c r="J146" s="461">
        <f t="shared" si="4"/>
        <v>0.10022443670307819</v>
      </c>
    </row>
    <row r="147" spans="1:10" x14ac:dyDescent="0.15">
      <c r="A147" s="40"/>
      <c r="H147" s="413" t="s">
        <v>72</v>
      </c>
      <c r="I147" s="459">
        <f>'-161-'!Q16</f>
        <v>982679</v>
      </c>
      <c r="J147" s="461">
        <f t="shared" si="4"/>
        <v>1.9816812671318667E-2</v>
      </c>
    </row>
    <row r="148" spans="1:10" x14ac:dyDescent="0.15">
      <c r="A148" s="40"/>
      <c r="H148" s="413" t="s">
        <v>73</v>
      </c>
      <c r="I148" s="459">
        <f>'-161-'!Q17</f>
        <v>4267596</v>
      </c>
      <c r="J148" s="461">
        <f t="shared" si="4"/>
        <v>8.6060809774981303E-2</v>
      </c>
    </row>
    <row r="149" spans="1:10" x14ac:dyDescent="0.15">
      <c r="A149" s="40"/>
      <c r="H149" s="413" t="s">
        <v>74</v>
      </c>
      <c r="I149" s="459">
        <f>'-161-'!Q18</f>
        <v>0</v>
      </c>
      <c r="J149" s="461">
        <f t="shared" si="4"/>
        <v>0</v>
      </c>
    </row>
    <row r="150" spans="1:10" x14ac:dyDescent="0.15">
      <c r="A150" s="40"/>
      <c r="H150" s="413" t="s">
        <v>17</v>
      </c>
      <c r="I150" s="459">
        <f>'-161-'!Q18</f>
        <v>0</v>
      </c>
      <c r="J150" s="461">
        <f t="shared" ref="J150" si="5">+I150/$I$138</f>
        <v>0</v>
      </c>
    </row>
    <row r="151" spans="1:10" x14ac:dyDescent="0.15">
      <c r="A151" s="40"/>
      <c r="H151" s="413" t="s">
        <v>75</v>
      </c>
      <c r="I151" s="459">
        <f>'-161-'!Q19</f>
        <v>2794215</v>
      </c>
      <c r="J151" s="461">
        <f t="shared" si="4"/>
        <v>5.6348446663039189E-2</v>
      </c>
    </row>
    <row r="152" spans="1:10" x14ac:dyDescent="0.15">
      <c r="A152" s="40"/>
      <c r="H152" s="413" t="s">
        <v>76</v>
      </c>
      <c r="I152" s="459">
        <f>'-161-'!Q20</f>
        <v>540270</v>
      </c>
      <c r="J152" s="461">
        <f t="shared" si="4"/>
        <v>1.0895144174174207E-2</v>
      </c>
    </row>
    <row r="153" spans="1:10" x14ac:dyDescent="0.15">
      <c r="A153" s="40"/>
      <c r="H153" s="414"/>
      <c r="I153" s="462"/>
      <c r="J153" s="463"/>
    </row>
    <row r="154" spans="1:10" x14ac:dyDescent="0.15">
      <c r="A154" s="40"/>
      <c r="H154" s="395" t="s">
        <v>415</v>
      </c>
    </row>
    <row r="155" spans="1:10" x14ac:dyDescent="0.15">
      <c r="A155" s="40"/>
      <c r="H155" s="415" t="s">
        <v>296</v>
      </c>
      <c r="I155" s="464" t="s">
        <v>297</v>
      </c>
      <c r="J155" s="464" t="s">
        <v>294</v>
      </c>
    </row>
    <row r="156" spans="1:10" x14ac:dyDescent="0.15">
      <c r="A156" s="40"/>
      <c r="H156" s="413" t="s">
        <v>64</v>
      </c>
      <c r="I156" s="465">
        <f>'-161-'!P8</f>
        <v>373831</v>
      </c>
      <c r="J156" s="465">
        <f>'-161-'!Q8</f>
        <v>365666</v>
      </c>
    </row>
    <row r="157" spans="1:10" x14ac:dyDescent="0.15">
      <c r="A157" s="40"/>
      <c r="H157" s="413" t="s">
        <v>65</v>
      </c>
      <c r="I157" s="465">
        <f>'-161-'!P9</f>
        <v>8500889</v>
      </c>
      <c r="J157" s="465">
        <f>'-161-'!Q9</f>
        <v>8305791</v>
      </c>
    </row>
    <row r="158" spans="1:10" x14ac:dyDescent="0.15">
      <c r="A158" s="40"/>
      <c r="H158" s="413" t="s">
        <v>66</v>
      </c>
      <c r="I158" s="465">
        <f>'-161-'!P10</f>
        <v>25636984</v>
      </c>
      <c r="J158" s="465">
        <f>'-161-'!Q10</f>
        <v>24656374</v>
      </c>
    </row>
    <row r="159" spans="1:10" x14ac:dyDescent="0.15">
      <c r="A159" s="40"/>
      <c r="H159" s="413" t="s">
        <v>67</v>
      </c>
      <c r="I159" s="465">
        <f>'-161-'!P11</f>
        <v>2461464</v>
      </c>
      <c r="J159" s="465">
        <f>'-161-'!Q11</f>
        <v>2357511</v>
      </c>
    </row>
    <row r="160" spans="1:10" x14ac:dyDescent="0.15">
      <c r="A160" s="40"/>
      <c r="H160" s="413" t="s">
        <v>68</v>
      </c>
      <c r="I160" s="465">
        <f>'-161-'!P12</f>
        <v>29281</v>
      </c>
      <c r="J160" s="465">
        <f>'-161-'!Q12</f>
        <v>28476</v>
      </c>
    </row>
    <row r="161" spans="1:10" x14ac:dyDescent="0.15">
      <c r="A161" s="40"/>
      <c r="H161" s="413" t="s">
        <v>69</v>
      </c>
      <c r="I161" s="465">
        <f>'-161-'!P13</f>
        <v>130065</v>
      </c>
      <c r="J161" s="465">
        <f>'-161-'!Q13</f>
        <v>122627</v>
      </c>
    </row>
    <row r="162" spans="1:10" x14ac:dyDescent="0.15">
      <c r="A162" s="40"/>
      <c r="H162" s="413" t="s">
        <v>70</v>
      </c>
      <c r="I162" s="465">
        <f>'-161-'!P14</f>
        <v>455495</v>
      </c>
      <c r="J162" s="465">
        <f>'-161-'!Q14</f>
        <v>196997</v>
      </c>
    </row>
    <row r="163" spans="1:10" x14ac:dyDescent="0.15">
      <c r="A163" s="40"/>
      <c r="H163" s="413" t="s">
        <v>71</v>
      </c>
      <c r="I163" s="465">
        <f>'-161-'!P15</f>
        <v>6103115</v>
      </c>
      <c r="J163" s="465">
        <f>'-161-'!Q15</f>
        <v>4969944</v>
      </c>
    </row>
    <row r="164" spans="1:10" x14ac:dyDescent="0.15">
      <c r="A164" s="40"/>
      <c r="H164" s="413" t="s">
        <v>72</v>
      </c>
      <c r="I164" s="465">
        <f>'-161-'!P16</f>
        <v>1016831</v>
      </c>
      <c r="J164" s="465">
        <f>'-161-'!Q16</f>
        <v>982679</v>
      </c>
    </row>
    <row r="165" spans="1:10" x14ac:dyDescent="0.15">
      <c r="A165" s="40"/>
      <c r="H165" s="413" t="s">
        <v>73</v>
      </c>
      <c r="I165" s="465">
        <f>'-161-'!P17</f>
        <v>4868244</v>
      </c>
      <c r="J165" s="465">
        <f>'-161-'!Q17</f>
        <v>4267596</v>
      </c>
    </row>
    <row r="166" spans="1:10" x14ac:dyDescent="0.15">
      <c r="A166" s="40"/>
      <c r="H166" s="413" t="s">
        <v>74</v>
      </c>
      <c r="I166" s="465">
        <f>'-161-'!P18</f>
        <v>3</v>
      </c>
      <c r="J166" s="465">
        <f>'-161-'!Q18</f>
        <v>0</v>
      </c>
    </row>
    <row r="167" spans="1:10" x14ac:dyDescent="0.15">
      <c r="A167" s="40"/>
      <c r="H167" s="413" t="s">
        <v>17</v>
      </c>
      <c r="I167" s="465">
        <f>'-161-'!P19</f>
        <v>2798876</v>
      </c>
      <c r="J167" s="465">
        <f>'-161-'!Q19</f>
        <v>2794215</v>
      </c>
    </row>
    <row r="168" spans="1:10" x14ac:dyDescent="0.15">
      <c r="A168" s="40"/>
      <c r="H168" s="413" t="s">
        <v>75</v>
      </c>
      <c r="I168" s="465">
        <f>'-161-'!P20</f>
        <v>540271</v>
      </c>
      <c r="J168" s="465">
        <f>'-161-'!Q20</f>
        <v>540270</v>
      </c>
    </row>
    <row r="169" spans="1:10" x14ac:dyDescent="0.15">
      <c r="A169" s="40"/>
      <c r="H169" s="413" t="s">
        <v>76</v>
      </c>
      <c r="I169" s="465">
        <f>'-161-'!P21</f>
        <v>32974</v>
      </c>
      <c r="J169" s="465">
        <f>'-161-'!Q21</f>
        <v>0</v>
      </c>
    </row>
    <row r="170" spans="1:10" x14ac:dyDescent="0.15">
      <c r="A170" s="40"/>
      <c r="H170" s="413" t="s">
        <v>35</v>
      </c>
      <c r="I170" s="465">
        <f>SUM(I156:I169)</f>
        <v>52948323</v>
      </c>
      <c r="J170" s="465">
        <f>SUM(J156:J169)</f>
        <v>49588146</v>
      </c>
    </row>
    <row r="171" spans="1:10" x14ac:dyDescent="0.15">
      <c r="A171" s="40"/>
    </row>
    <row r="172" spans="1:10" x14ac:dyDescent="0.15">
      <c r="A172" s="40"/>
    </row>
    <row r="173" spans="1:10" x14ac:dyDescent="0.15">
      <c r="A173" s="40"/>
    </row>
    <row r="174" spans="1:10" x14ac:dyDescent="0.15">
      <c r="A174" s="40"/>
    </row>
    <row r="175" spans="1:10" x14ac:dyDescent="0.15">
      <c r="A175" s="40"/>
    </row>
    <row r="176" spans="1:10" x14ac:dyDescent="0.15">
      <c r="A176" s="40"/>
    </row>
    <row r="177" spans="1:1" x14ac:dyDescent="0.15">
      <c r="A177" s="40"/>
    </row>
    <row r="178" spans="1:1" x14ac:dyDescent="0.15">
      <c r="A178" s="40"/>
    </row>
    <row r="179" spans="1:1" x14ac:dyDescent="0.15">
      <c r="A179" s="40"/>
    </row>
    <row r="180" spans="1:1" x14ac:dyDescent="0.15">
      <c r="A180" s="40"/>
    </row>
    <row r="181" spans="1:1" x14ac:dyDescent="0.15">
      <c r="A181" s="40"/>
    </row>
    <row r="182" spans="1:1" x14ac:dyDescent="0.15">
      <c r="A182" s="40"/>
    </row>
    <row r="183" spans="1:1" x14ac:dyDescent="0.15">
      <c r="A183" s="40"/>
    </row>
    <row r="184" spans="1:1" x14ac:dyDescent="0.15">
      <c r="A184" s="40"/>
    </row>
    <row r="185" spans="1:1" x14ac:dyDescent="0.15">
      <c r="A185" s="40"/>
    </row>
    <row r="186" spans="1:1" x14ac:dyDescent="0.15">
      <c r="A186" s="40"/>
    </row>
    <row r="187" spans="1:1" x14ac:dyDescent="0.15">
      <c r="A187" s="40"/>
    </row>
    <row r="188" spans="1:1" x14ac:dyDescent="0.15">
      <c r="A188" s="40"/>
    </row>
    <row r="189" spans="1:1" x14ac:dyDescent="0.15">
      <c r="A189" s="40"/>
    </row>
    <row r="190" spans="1:1" x14ac:dyDescent="0.15">
      <c r="A190" s="40"/>
    </row>
    <row r="191" spans="1:1" x14ac:dyDescent="0.15">
      <c r="A191" s="40"/>
    </row>
    <row r="192" spans="1:1" x14ac:dyDescent="0.15">
      <c r="A192" s="40"/>
    </row>
    <row r="193" spans="1:14" x14ac:dyDescent="0.15">
      <c r="A193" s="40"/>
    </row>
    <row r="194" spans="1:14" x14ac:dyDescent="0.15">
      <c r="A194" s="40"/>
    </row>
    <row r="195" spans="1:14" x14ac:dyDescent="0.15">
      <c r="A195" s="40"/>
    </row>
    <row r="196" spans="1:14" x14ac:dyDescent="0.15">
      <c r="A196" s="40"/>
    </row>
    <row r="197" spans="1:14" x14ac:dyDescent="0.15">
      <c r="A197" s="40"/>
    </row>
    <row r="198" spans="1:14" x14ac:dyDescent="0.15">
      <c r="A198" s="40"/>
    </row>
    <row r="199" spans="1:14" x14ac:dyDescent="0.15">
      <c r="A199" s="40"/>
    </row>
    <row r="200" spans="1:14" x14ac:dyDescent="0.15">
      <c r="A200" s="40"/>
    </row>
    <row r="201" spans="1:14" x14ac:dyDescent="0.15">
      <c r="A201" s="40"/>
    </row>
    <row r="202" spans="1:14" x14ac:dyDescent="0.15">
      <c r="A202" s="40"/>
    </row>
    <row r="203" spans="1:14" x14ac:dyDescent="0.15">
      <c r="A203" s="40"/>
      <c r="B203" s="152" t="s">
        <v>325</v>
      </c>
      <c r="D203" s="64"/>
      <c r="E203" s="152" t="s">
        <v>326</v>
      </c>
    </row>
    <row r="204" spans="1:14" x14ac:dyDescent="0.15">
      <c r="B204" s="64" t="s">
        <v>327</v>
      </c>
      <c r="E204" s="64" t="s">
        <v>327</v>
      </c>
      <c r="K204" s="466"/>
      <c r="M204" s="493"/>
      <c r="N204" s="391"/>
    </row>
    <row r="205" spans="1:14" x14ac:dyDescent="0.15">
      <c r="A205" s="40"/>
      <c r="M205" s="493"/>
      <c r="N205" s="391"/>
    </row>
    <row r="206" spans="1:14" x14ac:dyDescent="0.15">
      <c r="A206" s="40"/>
      <c r="J206" s="466"/>
      <c r="M206" s="493"/>
      <c r="N206" s="391"/>
    </row>
    <row r="207" spans="1:14" x14ac:dyDescent="0.15">
      <c r="A207" s="40"/>
      <c r="M207" s="493"/>
      <c r="N207" s="391"/>
    </row>
    <row r="208" spans="1:14" x14ac:dyDescent="0.15">
      <c r="A208" s="40"/>
      <c r="H208" s="395" t="s">
        <v>467</v>
      </c>
      <c r="L208" s="494"/>
      <c r="M208" s="493"/>
      <c r="N208" s="391"/>
    </row>
    <row r="209" spans="1:14" x14ac:dyDescent="0.15">
      <c r="A209" s="40"/>
      <c r="H209" s="416">
        <v>-87</v>
      </c>
      <c r="L209" s="494"/>
      <c r="M209" s="444"/>
      <c r="N209" s="388"/>
    </row>
    <row r="210" spans="1:14" x14ac:dyDescent="0.15">
      <c r="A210" s="40"/>
      <c r="H210" s="397"/>
      <c r="I210" s="397" t="str">
        <f>'-163-'!C14</f>
        <v>平成28年度</v>
      </c>
      <c r="J210" s="467">
        <v>29</v>
      </c>
      <c r="K210" s="467">
        <v>30</v>
      </c>
      <c r="L210" s="467" t="s">
        <v>455</v>
      </c>
      <c r="M210" s="493"/>
      <c r="N210" s="391"/>
    </row>
    <row r="211" spans="1:14" x14ac:dyDescent="0.15">
      <c r="A211" s="40"/>
      <c r="H211" s="399" t="s">
        <v>86</v>
      </c>
      <c r="I211" s="468">
        <f>'-163-'!C19</f>
        <v>5848944</v>
      </c>
      <c r="J211" s="468">
        <f>'-163-'!F19</f>
        <v>5848944</v>
      </c>
      <c r="K211" s="468">
        <f>'-163-'!K19</f>
        <v>6361168</v>
      </c>
      <c r="L211" s="470">
        <f>'-163-'!O19</f>
        <v>6441143</v>
      </c>
      <c r="M211" s="444"/>
      <c r="N211" s="388"/>
    </row>
    <row r="212" spans="1:14" x14ac:dyDescent="0.15">
      <c r="A212" s="40"/>
      <c r="H212" s="399" t="s">
        <v>89</v>
      </c>
      <c r="I212" s="468">
        <f>'-163-'!C25</f>
        <v>6627693</v>
      </c>
      <c r="J212" s="468">
        <f>'-163-'!F25</f>
        <v>6627693</v>
      </c>
      <c r="K212" s="468">
        <f>'-163-'!K25</f>
        <v>6966212</v>
      </c>
      <c r="L212" s="470">
        <f>'-163-'!O25</f>
        <v>7093277</v>
      </c>
      <c r="M212" s="493"/>
      <c r="N212" s="391"/>
    </row>
    <row r="213" spans="1:14" x14ac:dyDescent="0.15">
      <c r="A213" s="40"/>
      <c r="H213" s="399" t="s">
        <v>93</v>
      </c>
      <c r="I213" s="468">
        <f>'-163-'!C29</f>
        <v>679543</v>
      </c>
      <c r="J213" s="468">
        <f>'-163-'!F29</f>
        <v>679543</v>
      </c>
      <c r="K213" s="468">
        <f>'-163-'!K29</f>
        <v>2202735</v>
      </c>
      <c r="L213" s="473">
        <f>'-163-'!O29</f>
        <v>2242797</v>
      </c>
    </row>
    <row r="214" spans="1:14" x14ac:dyDescent="0.15">
      <c r="A214" s="40"/>
      <c r="H214" s="399" t="s">
        <v>298</v>
      </c>
      <c r="I214" s="468">
        <f>'-163-'!C27+'-163-'!C31</f>
        <v>362284</v>
      </c>
      <c r="J214" s="468">
        <f>'-163-'!F27+'-163-'!F31</f>
        <v>362284</v>
      </c>
      <c r="K214" s="468">
        <f>'-163-'!K27+'-163-'!K31</f>
        <v>387973</v>
      </c>
      <c r="L214" s="473">
        <f>'-163-'!O27+'-163-'!O31</f>
        <v>405285</v>
      </c>
    </row>
    <row r="215" spans="1:14" x14ac:dyDescent="0.15">
      <c r="A215" s="40"/>
      <c r="L215" s="495"/>
    </row>
    <row r="216" spans="1:14" x14ac:dyDescent="0.15">
      <c r="A216" s="40"/>
      <c r="L216" s="444" t="s">
        <v>405</v>
      </c>
    </row>
    <row r="217" spans="1:14" x14ac:dyDescent="0.15">
      <c r="A217" s="40"/>
      <c r="L217" s="444"/>
    </row>
    <row r="218" spans="1:14" x14ac:dyDescent="0.15">
      <c r="A218" s="40"/>
      <c r="H218" s="395" t="s">
        <v>465</v>
      </c>
      <c r="J218" s="401"/>
      <c r="K218" s="401"/>
      <c r="L218" s="444"/>
    </row>
    <row r="219" spans="1:14" x14ac:dyDescent="0.15">
      <c r="A219" s="40"/>
      <c r="H219" s="416">
        <v>-88</v>
      </c>
      <c r="J219" s="401"/>
      <c r="K219" s="469"/>
    </row>
    <row r="220" spans="1:14" x14ac:dyDescent="0.15">
      <c r="A220" s="40"/>
      <c r="H220" s="397"/>
      <c r="I220" s="397" t="str">
        <f>'-163-'!O14</f>
        <v>令和元年度</v>
      </c>
      <c r="J220" s="401"/>
      <c r="K220" s="401"/>
    </row>
    <row r="221" spans="1:14" x14ac:dyDescent="0.15">
      <c r="A221" s="40"/>
      <c r="H221" s="399" t="s">
        <v>86</v>
      </c>
      <c r="I221" s="470">
        <f>'-163-'!O19</f>
        <v>6441143</v>
      </c>
      <c r="J221" s="471">
        <f>I221/I226</f>
        <v>0.39803134274292074</v>
      </c>
      <c r="K221" s="472"/>
    </row>
    <row r="222" spans="1:14" x14ac:dyDescent="0.15">
      <c r="A222" s="40"/>
      <c r="H222" s="399" t="s">
        <v>89</v>
      </c>
      <c r="I222" s="470">
        <f>'-163-'!O25</f>
        <v>7093277</v>
      </c>
      <c r="J222" s="471">
        <f>I222/I226</f>
        <v>0.43833005551304738</v>
      </c>
      <c r="K222" s="472"/>
    </row>
    <row r="223" spans="1:14" x14ac:dyDescent="0.15">
      <c r="A223" s="40"/>
      <c r="G223" s="401"/>
      <c r="H223" s="399" t="s">
        <v>92</v>
      </c>
      <c r="I223" s="470">
        <f>'-163-'!O27</f>
        <v>396591</v>
      </c>
      <c r="J223" s="471">
        <f>I223/I226</f>
        <v>2.4507396940225929E-2</v>
      </c>
      <c r="K223" s="472"/>
      <c r="M223" s="496"/>
      <c r="N223" s="392"/>
    </row>
    <row r="224" spans="1:14" x14ac:dyDescent="0.15">
      <c r="A224" s="40"/>
      <c r="G224" s="401"/>
      <c r="H224" s="417" t="s">
        <v>299</v>
      </c>
      <c r="I224" s="473">
        <f>'-163-'!O29</f>
        <v>2242797</v>
      </c>
      <c r="J224" s="471">
        <f>I224/I226</f>
        <v>0.13859395784409606</v>
      </c>
      <c r="K224" s="472"/>
    </row>
    <row r="225" spans="1:13" x14ac:dyDescent="0.15">
      <c r="A225" s="40"/>
      <c r="G225" s="401"/>
      <c r="H225" s="413" t="s">
        <v>94</v>
      </c>
      <c r="I225" s="473">
        <f>'-163-'!O31</f>
        <v>8694</v>
      </c>
      <c r="J225" s="474">
        <f>I225/I226</f>
        <v>5.3724695970993859E-4</v>
      </c>
      <c r="K225" s="472"/>
    </row>
    <row r="226" spans="1:13" x14ac:dyDescent="0.15">
      <c r="A226" s="40"/>
      <c r="G226" s="401"/>
      <c r="H226" s="397" t="s">
        <v>311</v>
      </c>
      <c r="I226" s="475">
        <f>SUM(I221:I225)</f>
        <v>16182502</v>
      </c>
      <c r="J226" s="474">
        <f>SUM(J221:J225)</f>
        <v>1.0000000000000002</v>
      </c>
      <c r="K226" s="401"/>
    </row>
    <row r="227" spans="1:13" x14ac:dyDescent="0.15">
      <c r="A227" s="40"/>
      <c r="K227" s="401"/>
    </row>
    <row r="228" spans="1:13" x14ac:dyDescent="0.15">
      <c r="A228" s="40"/>
      <c r="H228" s="401"/>
      <c r="J228" s="401"/>
      <c r="K228" s="401"/>
    </row>
    <row r="229" spans="1:13" x14ac:dyDescent="0.15">
      <c r="A229" s="40"/>
      <c r="H229" s="418"/>
      <c r="I229" s="476"/>
      <c r="J229" s="418"/>
      <c r="K229" s="476"/>
      <c r="L229" s="418"/>
    </row>
    <row r="230" spans="1:13" x14ac:dyDescent="0.15">
      <c r="A230" s="40"/>
      <c r="H230" s="401"/>
    </row>
    <row r="231" spans="1:13" x14ac:dyDescent="0.15">
      <c r="A231" s="40"/>
      <c r="H231" s="401"/>
    </row>
    <row r="232" spans="1:13" x14ac:dyDescent="0.15">
      <c r="A232" s="40"/>
    </row>
    <row r="233" spans="1:13" x14ac:dyDescent="0.15">
      <c r="A233" s="40"/>
    </row>
    <row r="234" spans="1:13" x14ac:dyDescent="0.15">
      <c r="A234" s="40"/>
    </row>
    <row r="235" spans="1:13" x14ac:dyDescent="0.15">
      <c r="A235" s="40"/>
    </row>
    <row r="236" spans="1:13" x14ac:dyDescent="0.15">
      <c r="A236" s="40"/>
    </row>
    <row r="237" spans="1:13" x14ac:dyDescent="0.15">
      <c r="A237" s="40"/>
    </row>
    <row r="238" spans="1:13" x14ac:dyDescent="0.15">
      <c r="A238" s="40"/>
    </row>
    <row r="239" spans="1:13" x14ac:dyDescent="0.15">
      <c r="A239" s="65"/>
      <c r="B239" s="66" t="s">
        <v>328</v>
      </c>
      <c r="C239" s="65"/>
      <c r="D239" s="65"/>
      <c r="E239" s="66" t="s">
        <v>329</v>
      </c>
      <c r="F239" s="65"/>
    </row>
    <row r="240" spans="1:13" x14ac:dyDescent="0.15">
      <c r="A240" s="65"/>
      <c r="B240" s="66" t="s">
        <v>330</v>
      </c>
      <c r="C240" s="65"/>
      <c r="M240" s="401"/>
    </row>
    <row r="241" spans="1:15" x14ac:dyDescent="0.15">
      <c r="A241" s="40"/>
      <c r="M241" s="477"/>
      <c r="N241" s="393"/>
    </row>
    <row r="242" spans="1:15" x14ac:dyDescent="0.15">
      <c r="H242" s="397" t="s">
        <v>465</v>
      </c>
      <c r="I242" s="397"/>
      <c r="J242" s="397"/>
      <c r="M242" s="477"/>
    </row>
    <row r="243" spans="1:15" x14ac:dyDescent="0.15">
      <c r="H243" s="415" t="s">
        <v>300</v>
      </c>
      <c r="I243" s="397"/>
      <c r="J243" s="397"/>
      <c r="K243" s="401"/>
      <c r="L243" s="401"/>
      <c r="M243" s="497"/>
      <c r="O243" s="393"/>
    </row>
    <row r="244" spans="1:15" x14ac:dyDescent="0.15">
      <c r="H244" s="409"/>
      <c r="I244" s="409" t="s">
        <v>305</v>
      </c>
      <c r="J244" s="409" t="s">
        <v>306</v>
      </c>
      <c r="K244" s="477"/>
      <c r="L244" s="477"/>
    </row>
    <row r="245" spans="1:15" x14ac:dyDescent="0.15">
      <c r="H245" s="409" t="str">
        <f>'-163-'!D3</f>
        <v>平成27年度</v>
      </c>
      <c r="I245" s="478">
        <f>'-163-'!D8</f>
        <v>124038</v>
      </c>
      <c r="J245" s="478">
        <f>'-163-'!D10</f>
        <v>398763.10089804541</v>
      </c>
      <c r="K245" s="477"/>
      <c r="L245" s="477"/>
    </row>
    <row r="246" spans="1:15" x14ac:dyDescent="0.15">
      <c r="H246" s="409">
        <v>28</v>
      </c>
      <c r="I246" s="478">
        <f>'-163-'!G8</f>
        <v>118912</v>
      </c>
      <c r="J246" s="478">
        <f>'-163-'!G10</f>
        <v>463272.98420468753</v>
      </c>
      <c r="L246" s="497"/>
    </row>
    <row r="247" spans="1:15" x14ac:dyDescent="0.15">
      <c r="H247" s="409">
        <v>29</v>
      </c>
      <c r="I247" s="478">
        <f>'-163-'!J8</f>
        <v>123620</v>
      </c>
      <c r="J247" s="478">
        <f>'-163-'!J10</f>
        <v>463795.29648205772</v>
      </c>
    </row>
    <row r="248" spans="1:15" x14ac:dyDescent="0.15">
      <c r="H248" s="409">
        <v>30</v>
      </c>
      <c r="I248" s="478">
        <f>'-163-'!L8</f>
        <v>139633</v>
      </c>
      <c r="J248" s="478">
        <f>'-163-'!L10</f>
        <v>451953.33993810223</v>
      </c>
    </row>
    <row r="249" spans="1:15" x14ac:dyDescent="0.15">
      <c r="H249" s="409" t="s">
        <v>416</v>
      </c>
      <c r="I249" s="478">
        <f>'-163-'!N8</f>
        <v>140979.05599581992</v>
      </c>
      <c r="J249" s="478">
        <f>'-163-'!N10</f>
        <v>431839.6325002177</v>
      </c>
    </row>
    <row r="252" spans="1:15" x14ac:dyDescent="0.15">
      <c r="H252" s="397" t="s">
        <v>465</v>
      </c>
      <c r="I252" s="397"/>
      <c r="J252" s="397"/>
      <c r="K252" s="397"/>
      <c r="L252" s="397"/>
      <c r="M252" s="397"/>
    </row>
    <row r="253" spans="1:15" x14ac:dyDescent="0.15">
      <c r="H253" s="415" t="s">
        <v>301</v>
      </c>
      <c r="I253" s="397"/>
      <c r="J253" s="397"/>
      <c r="K253" s="397"/>
      <c r="L253" s="397"/>
      <c r="M253" s="397"/>
    </row>
    <row r="254" spans="1:15" x14ac:dyDescent="0.15">
      <c r="H254" s="419"/>
      <c r="I254" s="479" t="s">
        <v>417</v>
      </c>
      <c r="J254" s="479">
        <v>28</v>
      </c>
      <c r="K254" s="479">
        <v>29</v>
      </c>
      <c r="L254" s="479">
        <v>30</v>
      </c>
      <c r="M254" s="479" t="s">
        <v>416</v>
      </c>
    </row>
    <row r="255" spans="1:15" ht="13.5" x14ac:dyDescent="0.15">
      <c r="H255" s="420" t="s">
        <v>302</v>
      </c>
      <c r="I255" s="480">
        <v>36460050</v>
      </c>
      <c r="J255" s="480">
        <v>36888472</v>
      </c>
      <c r="K255" s="480">
        <v>37207174</v>
      </c>
      <c r="L255" s="480">
        <v>37502219</v>
      </c>
      <c r="M255" s="480">
        <v>36498871</v>
      </c>
    </row>
    <row r="256" spans="1:15" ht="13.5" x14ac:dyDescent="0.15">
      <c r="H256" s="420" t="s">
        <v>303</v>
      </c>
      <c r="I256" s="480">
        <v>5067714</v>
      </c>
      <c r="J256" s="480">
        <v>4939516</v>
      </c>
      <c r="K256" s="480">
        <v>4793913</v>
      </c>
      <c r="L256" s="480">
        <v>4637558</v>
      </c>
      <c r="M256" s="480">
        <v>4526141</v>
      </c>
    </row>
  </sheetData>
  <sheetProtection sheet="1" selectLockedCells="1" selectUnlockedCells="1"/>
  <mergeCells count="1">
    <mergeCell ref="A1:F1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firstPageNumber="25" orientation="portrait" useFirstPageNumber="1" r:id="rId1"/>
  <headerFooter scaleWithDoc="0" alignWithMargins="0">
    <oddFooter>&amp;C&amp;"ＭＳ 明朝,標準"－&amp;12&amp;P&amp;11－</oddFooter>
  </headerFooter>
  <rowBreaks count="3" manualBreakCount="3">
    <brk id="66" max="16383" man="1"/>
    <brk id="129" max="5" man="1"/>
    <brk id="198" max="5" man="1"/>
  </rowBreaks>
  <ignoredErrors>
    <ignoredError sqref="H55 H74 H93 H155 H253 H243 H39 H17 H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I33"/>
  <sheetViews>
    <sheetView view="pageBreakPreview" zoomScaleNormal="90" zoomScaleSheetLayoutView="100" workbookViewId="0">
      <pane xSplit="3" ySplit="1" topLeftCell="D2" activePane="bottomRight" state="frozen"/>
      <selection activeCell="J22" sqref="J22"/>
      <selection pane="topRight" activeCell="J22" sqref="J22"/>
      <selection pane="bottomLeft" activeCell="J22" sqref="J22"/>
      <selection pane="bottomRight" activeCell="J22" sqref="J22"/>
    </sheetView>
  </sheetViews>
  <sheetFormatPr defaultRowHeight="23.1" customHeight="1" x14ac:dyDescent="0.15"/>
  <cols>
    <col min="1" max="1" width="2.5" style="1" hidden="1" customWidth="1"/>
    <col min="2" max="2" width="25.625" style="1" hidden="1" customWidth="1"/>
    <col min="3" max="3" width="2.5" style="1" hidden="1" customWidth="1"/>
    <col min="4" max="5" width="30.625" style="1" hidden="1" customWidth="1"/>
    <col min="6" max="8" width="30.625" style="1" customWidth="1"/>
    <col min="9" max="16384" width="9" style="1"/>
  </cols>
  <sheetData>
    <row r="1" spans="1:9" ht="23.1" customHeight="1" x14ac:dyDescent="0.15">
      <c r="A1" s="501" t="s">
        <v>418</v>
      </c>
      <c r="B1" s="501"/>
      <c r="C1" s="501"/>
      <c r="D1" s="501"/>
      <c r="E1" s="501"/>
    </row>
    <row r="2" spans="1:9" ht="23.1" customHeight="1" x14ac:dyDescent="0.15">
      <c r="B2" s="15"/>
      <c r="C2" s="15"/>
      <c r="E2" s="15"/>
    </row>
    <row r="3" spans="1:9" ht="23.1" customHeight="1" x14ac:dyDescent="0.15">
      <c r="B3" s="15"/>
      <c r="C3" s="15"/>
      <c r="E3" s="15"/>
    </row>
    <row r="4" spans="1:9" ht="23.1" customHeight="1" thickBot="1" x14ac:dyDescent="0.2">
      <c r="A4" s="83" t="s">
        <v>361</v>
      </c>
      <c r="B4" s="83"/>
      <c r="G4" s="58"/>
      <c r="H4" s="58" t="s">
        <v>0</v>
      </c>
    </row>
    <row r="5" spans="1:9" ht="40.5" customHeight="1" x14ac:dyDescent="0.15">
      <c r="A5" s="502" t="s">
        <v>1</v>
      </c>
      <c r="B5" s="503"/>
      <c r="C5" s="503"/>
      <c r="D5" s="109" t="s">
        <v>419</v>
      </c>
      <c r="E5" s="109" t="s">
        <v>420</v>
      </c>
      <c r="F5" s="109" t="s">
        <v>421</v>
      </c>
      <c r="G5" s="218" t="s">
        <v>422</v>
      </c>
      <c r="H5" s="260" t="s">
        <v>423</v>
      </c>
      <c r="I5" s="83"/>
    </row>
    <row r="6" spans="1:9" ht="10.5" customHeight="1" x14ac:dyDescent="0.15">
      <c r="A6" s="110"/>
      <c r="B6" s="57"/>
      <c r="C6" s="59"/>
      <c r="D6" s="57"/>
      <c r="E6" s="57"/>
      <c r="F6" s="57"/>
      <c r="G6" s="57"/>
      <c r="H6" s="261"/>
      <c r="I6" s="83"/>
    </row>
    <row r="7" spans="1:9" ht="23.1" customHeight="1" x14ac:dyDescent="0.15">
      <c r="A7" s="499" t="s">
        <v>2</v>
      </c>
      <c r="B7" s="500"/>
      <c r="C7" s="500"/>
      <c r="D7" s="60">
        <v>47934554</v>
      </c>
      <c r="E7" s="60">
        <v>55090829</v>
      </c>
      <c r="F7" s="60">
        <v>54803811</v>
      </c>
      <c r="G7" s="60">
        <v>54852055</v>
      </c>
      <c r="H7" s="365">
        <v>51934072</v>
      </c>
      <c r="I7" s="83"/>
    </row>
    <row r="8" spans="1:9" ht="23.25" customHeight="1" x14ac:dyDescent="0.15">
      <c r="A8" s="499" t="s">
        <v>3</v>
      </c>
      <c r="B8" s="500"/>
      <c r="C8" s="500"/>
      <c r="D8" s="60">
        <v>46578010</v>
      </c>
      <c r="E8" s="60">
        <v>54156488</v>
      </c>
      <c r="F8" s="60">
        <v>53715934</v>
      </c>
      <c r="G8" s="60">
        <v>53324606</v>
      </c>
      <c r="H8" s="365">
        <v>50841634</v>
      </c>
      <c r="I8" s="83"/>
    </row>
    <row r="9" spans="1:9" ht="23.1" customHeight="1" x14ac:dyDescent="0.15">
      <c r="A9" s="71"/>
      <c r="B9" s="84" t="s">
        <v>4</v>
      </c>
      <c r="C9" s="56"/>
      <c r="D9" s="60">
        <v>1356544</v>
      </c>
      <c r="E9" s="60">
        <v>934341</v>
      </c>
      <c r="F9" s="60">
        <v>1087877</v>
      </c>
      <c r="G9" s="60">
        <v>1527449</v>
      </c>
      <c r="H9" s="365">
        <v>1092438</v>
      </c>
      <c r="I9" s="83"/>
    </row>
    <row r="10" spans="1:9" ht="23.1" customHeight="1" x14ac:dyDescent="0.15">
      <c r="A10" s="499" t="s">
        <v>5</v>
      </c>
      <c r="B10" s="500"/>
      <c r="C10" s="500"/>
      <c r="D10" s="60">
        <v>1017834</v>
      </c>
      <c r="E10" s="60">
        <v>583570</v>
      </c>
      <c r="F10" s="60">
        <v>824016</v>
      </c>
      <c r="G10" s="60">
        <v>866381</v>
      </c>
      <c r="H10" s="365">
        <v>772325</v>
      </c>
      <c r="I10" s="83"/>
    </row>
    <row r="11" spans="1:9" ht="23.1" customHeight="1" x14ac:dyDescent="0.15">
      <c r="A11" s="71"/>
      <c r="B11" s="84" t="s">
        <v>6</v>
      </c>
      <c r="C11" s="56"/>
      <c r="D11" s="61">
        <v>4.7</v>
      </c>
      <c r="E11" s="61">
        <v>2.7</v>
      </c>
      <c r="F11" s="61">
        <v>3.7</v>
      </c>
      <c r="G11" s="61">
        <v>3.9</v>
      </c>
      <c r="H11" s="366">
        <v>3.3</v>
      </c>
      <c r="I11" s="83"/>
    </row>
    <row r="12" spans="1:9" ht="23.1" customHeight="1" x14ac:dyDescent="0.15">
      <c r="A12" s="71"/>
      <c r="B12" s="84" t="s">
        <v>7</v>
      </c>
      <c r="C12" s="56"/>
      <c r="D12" s="60">
        <v>264671</v>
      </c>
      <c r="E12" s="60">
        <v>-434264</v>
      </c>
      <c r="F12" s="60">
        <v>240446</v>
      </c>
      <c r="G12" s="60">
        <v>42365</v>
      </c>
      <c r="H12" s="365">
        <v>-94056</v>
      </c>
      <c r="I12" s="83"/>
    </row>
    <row r="13" spans="1:9" ht="23.1" customHeight="1" x14ac:dyDescent="0.15">
      <c r="A13" s="71"/>
      <c r="B13" s="84" t="s">
        <v>8</v>
      </c>
      <c r="C13" s="56"/>
      <c r="D13" s="60">
        <v>439671</v>
      </c>
      <c r="E13" s="60">
        <v>-1236264</v>
      </c>
      <c r="F13" s="60">
        <v>332446</v>
      </c>
      <c r="G13" s="60">
        <v>718365</v>
      </c>
      <c r="H13" s="365">
        <v>-1460056</v>
      </c>
      <c r="I13" s="83"/>
    </row>
    <row r="14" spans="1:9" ht="23.1" customHeight="1" x14ac:dyDescent="0.15">
      <c r="A14" s="71"/>
      <c r="B14" s="84" t="s">
        <v>9</v>
      </c>
      <c r="C14" s="56"/>
      <c r="D14" s="60">
        <v>16465841</v>
      </c>
      <c r="E14" s="229">
        <v>16832044</v>
      </c>
      <c r="F14" s="229">
        <v>16924492</v>
      </c>
      <c r="G14" s="60">
        <v>17106288</v>
      </c>
      <c r="H14" s="365">
        <v>18163761</v>
      </c>
      <c r="I14" s="83"/>
    </row>
    <row r="15" spans="1:9" ht="23.1" customHeight="1" x14ac:dyDescent="0.15">
      <c r="A15" s="71"/>
      <c r="B15" s="84" t="s">
        <v>10</v>
      </c>
      <c r="C15" s="56"/>
      <c r="D15" s="60">
        <v>12237022</v>
      </c>
      <c r="E15" s="229">
        <v>12417343</v>
      </c>
      <c r="F15" s="229">
        <v>12193410</v>
      </c>
      <c r="G15" s="60">
        <v>12733152</v>
      </c>
      <c r="H15" s="365">
        <v>15271739</v>
      </c>
      <c r="I15" s="83"/>
    </row>
    <row r="16" spans="1:9" ht="23.1" customHeight="1" x14ac:dyDescent="0.15">
      <c r="A16" s="71"/>
      <c r="B16" s="84" t="s">
        <v>11</v>
      </c>
      <c r="C16" s="56"/>
      <c r="D16" s="60">
        <v>21645047</v>
      </c>
      <c r="E16" s="60">
        <v>21965844</v>
      </c>
      <c r="F16" s="60">
        <v>22094345</v>
      </c>
      <c r="G16" s="60">
        <v>22376337</v>
      </c>
      <c r="H16" s="365">
        <v>23514688</v>
      </c>
      <c r="I16" s="83"/>
    </row>
    <row r="17" spans="1:9" ht="23.1" customHeight="1" x14ac:dyDescent="0.15">
      <c r="A17" s="71"/>
      <c r="B17" s="84" t="s">
        <v>12</v>
      </c>
      <c r="C17" s="56"/>
      <c r="D17" s="62">
        <v>0.73</v>
      </c>
      <c r="E17" s="62">
        <v>0.73</v>
      </c>
      <c r="F17" s="62">
        <v>0.73</v>
      </c>
      <c r="G17" s="62">
        <v>0.73</v>
      </c>
      <c r="H17" s="367">
        <v>0.77</v>
      </c>
      <c r="I17" s="83"/>
    </row>
    <row r="18" spans="1:9" ht="23.1" customHeight="1" x14ac:dyDescent="0.15">
      <c r="A18" s="71"/>
      <c r="B18" s="84" t="s">
        <v>13</v>
      </c>
      <c r="C18" s="56"/>
      <c r="D18" s="60">
        <v>24947157</v>
      </c>
      <c r="E18" s="60">
        <v>25500604</v>
      </c>
      <c r="F18" s="60">
        <v>25476070</v>
      </c>
      <c r="G18" s="60">
        <v>26610605</v>
      </c>
      <c r="H18" s="365">
        <v>26916074</v>
      </c>
      <c r="I18" s="83"/>
    </row>
    <row r="19" spans="1:9" ht="23.1" customHeight="1" x14ac:dyDescent="0.15">
      <c r="A19" s="71"/>
      <c r="B19" s="84" t="s">
        <v>14</v>
      </c>
      <c r="C19" s="56"/>
      <c r="D19" s="61">
        <v>52</v>
      </c>
      <c r="E19" s="61">
        <v>46.2</v>
      </c>
      <c r="F19" s="61">
        <v>46.5</v>
      </c>
      <c r="G19" s="61">
        <v>48.5</v>
      </c>
      <c r="H19" s="366">
        <v>51.8</v>
      </c>
      <c r="I19" s="83"/>
    </row>
    <row r="20" spans="1:9" ht="23.1" customHeight="1" x14ac:dyDescent="0.15">
      <c r="A20" s="499" t="s">
        <v>15</v>
      </c>
      <c r="B20" s="500"/>
      <c r="C20" s="500"/>
      <c r="D20" s="60">
        <v>18794298</v>
      </c>
      <c r="E20" s="60">
        <v>21920880</v>
      </c>
      <c r="F20" s="60">
        <v>21809251</v>
      </c>
      <c r="G20" s="60">
        <v>23131699</v>
      </c>
      <c r="H20" s="365">
        <v>24676504</v>
      </c>
      <c r="I20" s="83"/>
    </row>
    <row r="21" spans="1:9" ht="23.1" customHeight="1" x14ac:dyDescent="0.15">
      <c r="A21" s="71"/>
      <c r="B21" s="84" t="s">
        <v>16</v>
      </c>
      <c r="C21" s="56"/>
      <c r="D21" s="61">
        <v>39.200000000000003</v>
      </c>
      <c r="E21" s="61">
        <v>39.799999999999997</v>
      </c>
      <c r="F21" s="61">
        <v>39.799999999999997</v>
      </c>
      <c r="G21" s="61">
        <v>42.2</v>
      </c>
      <c r="H21" s="366">
        <v>47.5</v>
      </c>
      <c r="I21" s="83"/>
    </row>
    <row r="22" spans="1:9" ht="23.1" customHeight="1" x14ac:dyDescent="0.15">
      <c r="A22" s="71"/>
      <c r="B22" s="84" t="s">
        <v>17</v>
      </c>
      <c r="C22" s="56"/>
      <c r="D22" s="60">
        <v>3431133</v>
      </c>
      <c r="E22" s="60">
        <v>3410941</v>
      </c>
      <c r="F22" s="60">
        <v>3206976</v>
      </c>
      <c r="G22" s="60">
        <v>3111144</v>
      </c>
      <c r="H22" s="368">
        <v>3065857</v>
      </c>
      <c r="I22" s="83"/>
    </row>
    <row r="23" spans="1:9" ht="23.1" customHeight="1" x14ac:dyDescent="0.15">
      <c r="A23" s="71"/>
      <c r="B23" s="84" t="s">
        <v>18</v>
      </c>
      <c r="C23" s="56"/>
      <c r="D23" s="201" t="s">
        <v>348</v>
      </c>
      <c r="E23" s="201" t="s">
        <v>348</v>
      </c>
      <c r="F23" s="201" t="s">
        <v>348</v>
      </c>
      <c r="G23" s="201" t="s">
        <v>348</v>
      </c>
      <c r="H23" s="369" t="s">
        <v>348</v>
      </c>
      <c r="I23" s="83"/>
    </row>
    <row r="24" spans="1:9" ht="23.1" customHeight="1" x14ac:dyDescent="0.15">
      <c r="A24" s="71"/>
      <c r="B24" s="84" t="s">
        <v>19</v>
      </c>
      <c r="C24" s="56"/>
      <c r="D24" s="61">
        <v>8.8000000000000007</v>
      </c>
      <c r="E24" s="61">
        <v>8.4</v>
      </c>
      <c r="F24" s="61">
        <v>7.6</v>
      </c>
      <c r="G24" s="61">
        <v>6.7</v>
      </c>
      <c r="H24" s="370">
        <v>5.7</v>
      </c>
      <c r="I24" s="83"/>
    </row>
    <row r="25" spans="1:9" ht="23.1" customHeight="1" x14ac:dyDescent="0.15">
      <c r="A25" s="71"/>
      <c r="B25" s="84" t="s">
        <v>20</v>
      </c>
      <c r="C25" s="56"/>
      <c r="D25" s="60">
        <v>21099941</v>
      </c>
      <c r="E25" s="60">
        <v>20516565</v>
      </c>
      <c r="F25" s="60">
        <v>21474924</v>
      </c>
      <c r="G25" s="60">
        <v>23270817</v>
      </c>
      <c r="H25" s="368">
        <v>22195497</v>
      </c>
      <c r="I25" s="83"/>
    </row>
    <row r="26" spans="1:9" ht="23.1" customHeight="1" x14ac:dyDescent="0.15">
      <c r="A26" s="71"/>
      <c r="B26" s="84" t="s">
        <v>21</v>
      </c>
      <c r="C26" s="56"/>
      <c r="D26" s="60">
        <v>19818331</v>
      </c>
      <c r="E26" s="60">
        <v>20312040</v>
      </c>
      <c r="F26" s="60">
        <v>20507471</v>
      </c>
      <c r="G26" s="60">
        <v>20870568</v>
      </c>
      <c r="H26" s="368">
        <v>22410793</v>
      </c>
      <c r="I26" s="83"/>
    </row>
    <row r="27" spans="1:9" ht="23.1" customHeight="1" x14ac:dyDescent="0.15">
      <c r="A27" s="71"/>
      <c r="B27" s="84" t="s">
        <v>22</v>
      </c>
      <c r="C27" s="56"/>
      <c r="D27" s="61">
        <v>87</v>
      </c>
      <c r="E27" s="61">
        <v>92.1</v>
      </c>
      <c r="F27" s="61">
        <v>88.4</v>
      </c>
      <c r="G27" s="61">
        <v>83.8</v>
      </c>
      <c r="H27" s="366">
        <v>97.3</v>
      </c>
      <c r="I27" s="83"/>
    </row>
    <row r="28" spans="1:9" ht="23.1" customHeight="1" x14ac:dyDescent="0.15">
      <c r="A28" s="71"/>
      <c r="B28" s="84" t="s">
        <v>23</v>
      </c>
      <c r="C28" s="56"/>
      <c r="D28" s="60">
        <v>11432458</v>
      </c>
      <c r="E28" s="60">
        <v>11255018</v>
      </c>
      <c r="F28" s="60">
        <v>10492540</v>
      </c>
      <c r="G28" s="60">
        <v>10716927</v>
      </c>
      <c r="H28" s="365">
        <v>7809270</v>
      </c>
      <c r="I28" s="83"/>
    </row>
    <row r="29" spans="1:9" ht="23.1" customHeight="1" x14ac:dyDescent="0.15">
      <c r="A29" s="71"/>
      <c r="B29" s="84" t="s">
        <v>24</v>
      </c>
      <c r="C29" s="56"/>
      <c r="D29" s="60">
        <v>36460050</v>
      </c>
      <c r="E29" s="60">
        <v>36888472</v>
      </c>
      <c r="F29" s="60">
        <v>37207174</v>
      </c>
      <c r="G29" s="60">
        <v>37502219</v>
      </c>
      <c r="H29" s="365">
        <v>36498871</v>
      </c>
      <c r="I29" s="83"/>
    </row>
    <row r="30" spans="1:9" ht="23.1" customHeight="1" x14ac:dyDescent="0.15">
      <c r="A30" s="71"/>
      <c r="B30" s="84" t="s">
        <v>25</v>
      </c>
      <c r="C30" s="56"/>
      <c r="D30" s="60">
        <v>4207939</v>
      </c>
      <c r="E30" s="60">
        <v>3993344</v>
      </c>
      <c r="F30" s="60">
        <v>4162166</v>
      </c>
      <c r="G30" s="60">
        <v>2862844</v>
      </c>
      <c r="H30" s="365">
        <v>4998454</v>
      </c>
      <c r="I30" s="83"/>
    </row>
    <row r="31" spans="1:9" ht="10.5" customHeight="1" thickBot="1" x14ac:dyDescent="0.2">
      <c r="A31" s="72"/>
      <c r="B31" s="111"/>
      <c r="C31" s="112"/>
      <c r="D31" s="113"/>
      <c r="E31" s="113"/>
      <c r="F31" s="113"/>
      <c r="G31" s="113"/>
      <c r="H31" s="262"/>
      <c r="I31" s="83"/>
    </row>
    <row r="32" spans="1:9" ht="23.1" customHeight="1" x14ac:dyDescent="0.15">
      <c r="A32" s="498" t="s">
        <v>26</v>
      </c>
      <c r="B32" s="498"/>
      <c r="C32" s="498"/>
      <c r="D32" s="498"/>
      <c r="E32" s="498"/>
      <c r="F32" s="83"/>
      <c r="G32" s="83"/>
      <c r="H32" s="58" t="s">
        <v>27</v>
      </c>
    </row>
    <row r="33" spans="1:5" ht="23.1" customHeight="1" x14ac:dyDescent="0.15">
      <c r="A33" s="498"/>
      <c r="B33" s="498" t="s">
        <v>28</v>
      </c>
      <c r="C33" s="498"/>
      <c r="D33" s="498"/>
      <c r="E33" s="498"/>
    </row>
  </sheetData>
  <sheetProtection sheet="1" selectLockedCells="1" selectUnlockedCells="1"/>
  <mergeCells count="8">
    <mergeCell ref="A33:E33"/>
    <mergeCell ref="A32:E32"/>
    <mergeCell ref="A10:C10"/>
    <mergeCell ref="A20:C20"/>
    <mergeCell ref="A1:E1"/>
    <mergeCell ref="A5:C5"/>
    <mergeCell ref="A7:C7"/>
    <mergeCell ref="A8:C8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firstPageNumber="157" orientation="portrait" useFirstPageNumber="1" r:id="rId1"/>
  <headerFooter scaleWithDoc="0" alignWithMargins="0">
    <oddHeader>&amp;R&amp;"ＭＳ 明朝,標準"財　政</oddHeader>
    <oddFooter>&amp;C&amp;"ＭＳ 明朝,標準"&amp;12&amp;A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T38"/>
  <sheetViews>
    <sheetView view="pageBreakPreview" zoomScaleNormal="90" zoomScaleSheetLayoutView="100" workbookViewId="0">
      <pane xSplit="3" topLeftCell="D1" activePane="topRight" state="frozen"/>
      <selection activeCell="J22" sqref="J22"/>
      <selection pane="topRight" activeCell="J22" sqref="J22"/>
    </sheetView>
  </sheetViews>
  <sheetFormatPr defaultRowHeight="24.95" customHeight="1" x14ac:dyDescent="0.15"/>
  <cols>
    <col min="1" max="1" width="11.25" style="15" hidden="1" customWidth="1"/>
    <col min="2" max="2" width="2.75" style="15" customWidth="1"/>
    <col min="3" max="3" width="21.625" style="15" customWidth="1"/>
    <col min="4" max="4" width="12.75" style="259" customWidth="1"/>
    <col min="5" max="5" width="12.75" style="89" customWidth="1"/>
    <col min="6" max="6" width="10.125" style="8" bestFit="1" customWidth="1"/>
    <col min="7" max="7" width="8.375" style="8" customWidth="1"/>
    <col min="8" max="9" width="12.75" style="89" customWidth="1"/>
    <col min="10" max="10" width="9.125" style="8" customWidth="1"/>
    <col min="11" max="11" width="9.125" style="8" hidden="1" customWidth="1"/>
    <col min="12" max="13" width="14.125" style="89" hidden="1" customWidth="1"/>
    <col min="14" max="15" width="9.125" style="8" hidden="1" customWidth="1"/>
    <col min="16" max="17" width="14.125" style="89" hidden="1" customWidth="1"/>
    <col min="18" max="19" width="9.125" style="8" hidden="1" customWidth="1"/>
    <col min="20" max="20" width="9" style="15" customWidth="1"/>
    <col min="21" max="16384" width="9" style="15"/>
  </cols>
  <sheetData>
    <row r="1" spans="1:20" ht="5.0999999999999996" customHeight="1" x14ac:dyDescent="0.15">
      <c r="D1" s="89"/>
      <c r="P1" s="259"/>
      <c r="Q1" s="259"/>
      <c r="R1" s="87"/>
      <c r="S1" s="2"/>
    </row>
    <row r="2" spans="1:20" ht="18" customHeight="1" thickBot="1" x14ac:dyDescent="0.2">
      <c r="B2" s="321" t="s">
        <v>362</v>
      </c>
      <c r="D2" s="89"/>
      <c r="O2" s="8" t="s">
        <v>0</v>
      </c>
      <c r="P2" s="338"/>
      <c r="Q2" s="338"/>
      <c r="R2" s="87"/>
      <c r="S2" s="2" t="s">
        <v>0</v>
      </c>
    </row>
    <row r="3" spans="1:20" ht="17.25" customHeight="1" x14ac:dyDescent="0.15">
      <c r="B3" s="508" t="s">
        <v>29</v>
      </c>
      <c r="C3" s="509"/>
      <c r="D3" s="512" t="s">
        <v>424</v>
      </c>
      <c r="E3" s="512"/>
      <c r="F3" s="512"/>
      <c r="G3" s="512"/>
      <c r="H3" s="509" t="s">
        <v>425</v>
      </c>
      <c r="I3" s="509"/>
      <c r="J3" s="509"/>
      <c r="K3" s="509"/>
      <c r="L3" s="509" t="s">
        <v>426</v>
      </c>
      <c r="M3" s="509"/>
      <c r="N3" s="509"/>
      <c r="O3" s="509"/>
      <c r="P3" s="509" t="s">
        <v>428</v>
      </c>
      <c r="Q3" s="509"/>
      <c r="R3" s="509"/>
      <c r="S3" s="513"/>
      <c r="T3" s="258"/>
    </row>
    <row r="4" spans="1:20" ht="13.5" customHeight="1" x14ac:dyDescent="0.15">
      <c r="A4" s="15" t="s">
        <v>417</v>
      </c>
      <c r="B4" s="510"/>
      <c r="C4" s="511"/>
      <c r="D4" s="518" t="s">
        <v>30</v>
      </c>
      <c r="E4" s="504" t="s">
        <v>31</v>
      </c>
      <c r="F4" s="329" t="s">
        <v>32</v>
      </c>
      <c r="G4" s="514" t="s">
        <v>33</v>
      </c>
      <c r="H4" s="504" t="s">
        <v>30</v>
      </c>
      <c r="I4" s="504" t="s">
        <v>31</v>
      </c>
      <c r="J4" s="92" t="s">
        <v>32</v>
      </c>
      <c r="K4" s="517" t="s">
        <v>33</v>
      </c>
      <c r="L4" s="504" t="s">
        <v>30</v>
      </c>
      <c r="M4" s="504" t="s">
        <v>31</v>
      </c>
      <c r="N4" s="91" t="s">
        <v>32</v>
      </c>
      <c r="O4" s="514" t="s">
        <v>33</v>
      </c>
      <c r="P4" s="504" t="s">
        <v>30</v>
      </c>
      <c r="Q4" s="504" t="s">
        <v>31</v>
      </c>
      <c r="R4" s="91" t="s">
        <v>32</v>
      </c>
      <c r="S4" s="505" t="s">
        <v>33</v>
      </c>
      <c r="T4" s="258"/>
    </row>
    <row r="5" spans="1:20" ht="13.5" customHeight="1" x14ac:dyDescent="0.15">
      <c r="A5" s="15" t="s">
        <v>353</v>
      </c>
      <c r="B5" s="510"/>
      <c r="C5" s="511"/>
      <c r="D5" s="518"/>
      <c r="E5" s="504"/>
      <c r="F5" s="330" t="s">
        <v>34</v>
      </c>
      <c r="G5" s="514"/>
      <c r="H5" s="504"/>
      <c r="I5" s="504"/>
      <c r="J5" s="94" t="s">
        <v>34</v>
      </c>
      <c r="K5" s="517"/>
      <c r="L5" s="504"/>
      <c r="M5" s="504"/>
      <c r="N5" s="93" t="s">
        <v>34</v>
      </c>
      <c r="O5" s="514"/>
      <c r="P5" s="504"/>
      <c r="Q5" s="504"/>
      <c r="R5" s="93" t="s">
        <v>34</v>
      </c>
      <c r="S5" s="505"/>
      <c r="T5" s="258"/>
    </row>
    <row r="6" spans="1:20" s="156" customFormat="1" ht="26.25" customHeight="1" x14ac:dyDescent="0.15">
      <c r="A6" s="117">
        <f>SUM(A7:A26)</f>
        <v>46627440</v>
      </c>
      <c r="B6" s="506" t="s">
        <v>35</v>
      </c>
      <c r="C6" s="507"/>
      <c r="D6" s="117">
        <f>SUM(D7:D26)</f>
        <v>57832708</v>
      </c>
      <c r="E6" s="117">
        <f>SUM(E7:E26)</f>
        <v>53533830</v>
      </c>
      <c r="F6" s="2">
        <f>ROUND(E6/A6,5)*100</f>
        <v>114.812</v>
      </c>
      <c r="G6" s="118">
        <v>100</v>
      </c>
      <c r="H6" s="117">
        <f>SUM(H7:H26)</f>
        <v>55911232</v>
      </c>
      <c r="I6" s="117">
        <f>SUM(I7:I26)</f>
        <v>53575200</v>
      </c>
      <c r="J6" s="118">
        <f>ROUND(I6/E6,5)*100</f>
        <v>100.077</v>
      </c>
      <c r="K6" s="118">
        <f>I6/I6*100</f>
        <v>100</v>
      </c>
      <c r="L6" s="117">
        <f>SUM(L7:L26)</f>
        <v>55969958</v>
      </c>
      <c r="M6" s="117">
        <f>SUM(M7:M26)</f>
        <v>52793340</v>
      </c>
      <c r="N6" s="118">
        <f>ROUND(M6/I6,5)*100</f>
        <v>98.540999999999997</v>
      </c>
      <c r="O6" s="118">
        <f>M6/M6*100</f>
        <v>100</v>
      </c>
      <c r="P6" s="117">
        <f>SUM(P7:P26)</f>
        <v>52948324</v>
      </c>
      <c r="Q6" s="117">
        <f>SUM(Q7:Q26)</f>
        <v>50541115</v>
      </c>
      <c r="R6" s="63">
        <f>ROUND(Q6/M6,5)*100</f>
        <v>95.733999999999995</v>
      </c>
      <c r="S6" s="263">
        <f>Q6/Q6*100</f>
        <v>100</v>
      </c>
      <c r="T6" s="161"/>
    </row>
    <row r="7" spans="1:20" ht="26.25" customHeight="1" x14ac:dyDescent="0.15">
      <c r="A7" s="116">
        <v>14088234</v>
      </c>
      <c r="B7" s="69"/>
      <c r="C7" s="357" t="s">
        <v>36</v>
      </c>
      <c r="D7" s="116">
        <v>13301828</v>
      </c>
      <c r="E7" s="116">
        <v>13505815</v>
      </c>
      <c r="F7" s="2">
        <f>ROUND(E7/A7,5)*100</f>
        <v>95.866</v>
      </c>
      <c r="G7" s="63">
        <f>E7/E6*100-0.01</f>
        <v>25.218561079975036</v>
      </c>
      <c r="H7" s="116">
        <v>13482341</v>
      </c>
      <c r="I7" s="116">
        <v>14024325</v>
      </c>
      <c r="J7" s="63">
        <f>ROUND(I7/E7,5)*100</f>
        <v>103.839</v>
      </c>
      <c r="K7" s="63">
        <f>I7/I6*100</f>
        <v>26.176897146440893</v>
      </c>
      <c r="L7" s="116">
        <v>15612460</v>
      </c>
      <c r="M7" s="116">
        <v>15926355</v>
      </c>
      <c r="N7" s="63">
        <f t="shared" ref="N7:N26" si="0">ROUND(M7/I7,5)*100</f>
        <v>113.56200000000001</v>
      </c>
      <c r="O7" s="63">
        <f>M7/$M$6*100</f>
        <v>30.167356336992508</v>
      </c>
      <c r="P7" s="267">
        <v>15701311</v>
      </c>
      <c r="Q7" s="267">
        <v>16188625</v>
      </c>
      <c r="R7" s="63">
        <f t="shared" ref="R7:R33" si="1">ROUND(Q7/M7,5)*100</f>
        <v>101.64699999999999</v>
      </c>
      <c r="S7" s="264">
        <f>Q7/$Q$6*100</f>
        <v>32.030605181543784</v>
      </c>
      <c r="T7" s="258"/>
    </row>
    <row r="8" spans="1:20" ht="26.25" customHeight="1" x14ac:dyDescent="0.15">
      <c r="A8" s="116">
        <v>172753</v>
      </c>
      <c r="B8" s="69"/>
      <c r="C8" s="357" t="s">
        <v>37</v>
      </c>
      <c r="D8" s="116">
        <v>168778</v>
      </c>
      <c r="E8" s="116">
        <v>177231</v>
      </c>
      <c r="F8" s="2">
        <f t="shared" ref="F8:F14" si="2">ROUND(E8/A8,5)*100</f>
        <v>102.592</v>
      </c>
      <c r="G8" s="63">
        <f>E8/E6*100</f>
        <v>0.33106355364448986</v>
      </c>
      <c r="H8" s="116">
        <v>171559</v>
      </c>
      <c r="I8" s="116">
        <v>177029</v>
      </c>
      <c r="J8" s="63">
        <f t="shared" ref="J8:J14" si="3">ROUND(I8/E8,5)*100</f>
        <v>99.885999999999996</v>
      </c>
      <c r="K8" s="63">
        <f>I8/I6*100</f>
        <v>0.33043087100001489</v>
      </c>
      <c r="L8" s="116">
        <v>176245</v>
      </c>
      <c r="M8" s="116">
        <v>178913</v>
      </c>
      <c r="N8" s="63">
        <f t="shared" si="0"/>
        <v>101.06399999999999</v>
      </c>
      <c r="O8" s="63">
        <f t="shared" ref="O8:O26" si="4">M8/$M$6*100</f>
        <v>0.33889312553439505</v>
      </c>
      <c r="P8" s="267">
        <v>183416</v>
      </c>
      <c r="Q8" s="267">
        <v>178881</v>
      </c>
      <c r="R8" s="63">
        <f t="shared" si="1"/>
        <v>99.981999999999999</v>
      </c>
      <c r="S8" s="264">
        <f t="shared" ref="S8:S26" si="5">Q8/$Q$6*100</f>
        <v>0.35393164555233891</v>
      </c>
      <c r="T8" s="258"/>
    </row>
    <row r="9" spans="1:20" ht="26.25" customHeight="1" x14ac:dyDescent="0.15">
      <c r="A9" s="116">
        <v>17980</v>
      </c>
      <c r="B9" s="69"/>
      <c r="C9" s="357" t="s">
        <v>38</v>
      </c>
      <c r="D9" s="116">
        <v>9953</v>
      </c>
      <c r="E9" s="116">
        <v>10571</v>
      </c>
      <c r="F9" s="2">
        <f t="shared" si="2"/>
        <v>58.792999999999992</v>
      </c>
      <c r="G9" s="63">
        <f>E9/E6*100</f>
        <v>1.9746392141193708E-2</v>
      </c>
      <c r="H9" s="116">
        <v>13335</v>
      </c>
      <c r="I9" s="116">
        <v>12797</v>
      </c>
      <c r="J9" s="63">
        <f t="shared" si="3"/>
        <v>121.05799999999999</v>
      </c>
      <c r="K9" s="63">
        <f>I9/I6*100</f>
        <v>2.3886051755289763E-2</v>
      </c>
      <c r="L9" s="116">
        <v>11185</v>
      </c>
      <c r="M9" s="116">
        <v>10349</v>
      </c>
      <c r="N9" s="63">
        <f t="shared" si="0"/>
        <v>80.871000000000009</v>
      </c>
      <c r="O9" s="63">
        <f t="shared" si="4"/>
        <v>1.9602851420273845E-2</v>
      </c>
      <c r="P9" s="267">
        <v>6204</v>
      </c>
      <c r="Q9" s="267">
        <v>6292</v>
      </c>
      <c r="R9" s="63">
        <f t="shared" si="1"/>
        <v>60.797999999999995</v>
      </c>
      <c r="S9" s="264">
        <f t="shared" si="5"/>
        <v>1.2449270262438809E-2</v>
      </c>
      <c r="T9" s="258"/>
    </row>
    <row r="10" spans="1:20" ht="26.25" customHeight="1" x14ac:dyDescent="0.15">
      <c r="A10" s="116">
        <v>36024</v>
      </c>
      <c r="B10" s="69"/>
      <c r="C10" s="357" t="s">
        <v>39</v>
      </c>
      <c r="D10" s="116">
        <v>28255</v>
      </c>
      <c r="E10" s="116">
        <v>17300</v>
      </c>
      <c r="F10" s="2">
        <f t="shared" si="2"/>
        <v>48.024000000000001</v>
      </c>
      <c r="G10" s="63">
        <f>E10/E6*100</f>
        <v>3.2316014004602323E-2</v>
      </c>
      <c r="H10" s="116">
        <v>18550</v>
      </c>
      <c r="I10" s="116">
        <v>25881</v>
      </c>
      <c r="J10" s="63">
        <f t="shared" si="3"/>
        <v>149.601</v>
      </c>
      <c r="K10" s="63">
        <f>I10/I6*100</f>
        <v>4.830779913094118E-2</v>
      </c>
      <c r="L10" s="116">
        <v>25443</v>
      </c>
      <c r="M10" s="116">
        <v>17145</v>
      </c>
      <c r="N10" s="63">
        <f t="shared" si="0"/>
        <v>66.246000000000009</v>
      </c>
      <c r="O10" s="63">
        <f t="shared" si="4"/>
        <v>3.2475687274190264E-2</v>
      </c>
      <c r="P10" s="267">
        <v>21089</v>
      </c>
      <c r="Q10" s="267">
        <v>22220</v>
      </c>
      <c r="R10" s="63">
        <f t="shared" si="1"/>
        <v>129.6</v>
      </c>
      <c r="S10" s="264">
        <f t="shared" si="5"/>
        <v>4.3964206171549641E-2</v>
      </c>
      <c r="T10" s="258"/>
    </row>
    <row r="11" spans="1:20" ht="26.25" customHeight="1" x14ac:dyDescent="0.15">
      <c r="A11" s="116">
        <v>28931</v>
      </c>
      <c r="B11" s="69"/>
      <c r="C11" s="3" t="s">
        <v>40</v>
      </c>
      <c r="D11" s="116">
        <v>30173</v>
      </c>
      <c r="E11" s="116">
        <v>13659</v>
      </c>
      <c r="F11" s="2">
        <f t="shared" si="2"/>
        <v>47.211999999999996</v>
      </c>
      <c r="G11" s="63">
        <f>E11/E6*100</f>
        <v>2.5514707242130816E-2</v>
      </c>
      <c r="H11" s="116">
        <v>13601</v>
      </c>
      <c r="I11" s="116">
        <v>28724</v>
      </c>
      <c r="J11" s="63">
        <f t="shared" si="3"/>
        <v>210.29399999999998</v>
      </c>
      <c r="K11" s="63">
        <f>I11/I6*100</f>
        <v>5.3614358882468009E-2</v>
      </c>
      <c r="L11" s="116">
        <v>28549</v>
      </c>
      <c r="M11" s="116">
        <v>14780</v>
      </c>
      <c r="N11" s="63">
        <f t="shared" si="0"/>
        <v>51.454999999999998</v>
      </c>
      <c r="O11" s="63">
        <f t="shared" si="4"/>
        <v>2.7995955550453901E-2</v>
      </c>
      <c r="P11" s="267">
        <v>20824</v>
      </c>
      <c r="Q11" s="267">
        <v>15573</v>
      </c>
      <c r="R11" s="63">
        <f t="shared" si="1"/>
        <v>105.36499999999999</v>
      </c>
      <c r="S11" s="264">
        <f t="shared" si="5"/>
        <v>3.0812537475676981E-2</v>
      </c>
      <c r="T11" s="258"/>
    </row>
    <row r="12" spans="1:20" ht="26.25" customHeight="1" x14ac:dyDescent="0.15">
      <c r="A12" s="116">
        <v>1968363</v>
      </c>
      <c r="B12" s="69"/>
      <c r="C12" s="357" t="s">
        <v>41</v>
      </c>
      <c r="D12" s="116">
        <v>1781276</v>
      </c>
      <c r="E12" s="116">
        <v>1781276</v>
      </c>
      <c r="F12" s="2">
        <f t="shared" si="2"/>
        <v>90.495000000000005</v>
      </c>
      <c r="G12" s="63">
        <f>E12/E6*100</f>
        <v>3.327383824396648</v>
      </c>
      <c r="H12" s="116">
        <v>1909199</v>
      </c>
      <c r="I12" s="116">
        <v>1926475</v>
      </c>
      <c r="J12" s="63">
        <f t="shared" si="3"/>
        <v>108.151</v>
      </c>
      <c r="K12" s="63">
        <f>I12/I6*100</f>
        <v>3.5958335199868596</v>
      </c>
      <c r="L12" s="116">
        <v>2114937</v>
      </c>
      <c r="M12" s="116">
        <v>2121100</v>
      </c>
      <c r="N12" s="63">
        <f t="shared" si="0"/>
        <v>110.10299999999999</v>
      </c>
      <c r="O12" s="63">
        <f t="shared" si="4"/>
        <v>4.0177416318043147</v>
      </c>
      <c r="P12" s="267">
        <v>2064667</v>
      </c>
      <c r="Q12" s="267">
        <v>2038950</v>
      </c>
      <c r="R12" s="63">
        <f t="shared" si="1"/>
        <v>96.126999999999995</v>
      </c>
      <c r="S12" s="264">
        <f t="shared" si="5"/>
        <v>4.0342402418308341</v>
      </c>
      <c r="T12" s="258"/>
    </row>
    <row r="13" spans="1:20" ht="26.25" customHeight="1" x14ac:dyDescent="0.15">
      <c r="A13" s="116">
        <v>30233</v>
      </c>
      <c r="B13" s="69"/>
      <c r="C13" s="371" t="s">
        <v>462</v>
      </c>
      <c r="D13" s="116">
        <v>34905</v>
      </c>
      <c r="E13" s="116">
        <v>33416</v>
      </c>
      <c r="F13" s="2">
        <f t="shared" si="2"/>
        <v>110.52800000000001</v>
      </c>
      <c r="G13" s="63">
        <f>E13/E6*100</f>
        <v>6.2420342426461925E-2</v>
      </c>
      <c r="H13" s="116">
        <v>47158</v>
      </c>
      <c r="I13" s="116">
        <v>46048</v>
      </c>
      <c r="J13" s="63">
        <f t="shared" si="3"/>
        <v>137.80199999999999</v>
      </c>
      <c r="K13" s="63">
        <f>I13/I6*100</f>
        <v>8.5950215771476352E-2</v>
      </c>
      <c r="L13" s="116">
        <v>53273</v>
      </c>
      <c r="M13" s="116">
        <v>51925</v>
      </c>
      <c r="N13" s="63">
        <f t="shared" si="0"/>
        <v>112.76299999999999</v>
      </c>
      <c r="O13" s="63">
        <f t="shared" si="4"/>
        <v>9.8355209198736054E-2</v>
      </c>
      <c r="P13" s="267">
        <v>35174</v>
      </c>
      <c r="Q13" s="267">
        <v>35154</v>
      </c>
      <c r="R13" s="63">
        <f t="shared" si="1"/>
        <v>67.700999999999993</v>
      </c>
      <c r="S13" s="264">
        <f t="shared" si="5"/>
        <v>6.9555252194178935E-2</v>
      </c>
      <c r="T13" s="258"/>
    </row>
    <row r="14" spans="1:20" ht="26.25" customHeight="1" x14ac:dyDescent="0.15">
      <c r="A14" s="116">
        <v>481315</v>
      </c>
      <c r="B14" s="69"/>
      <c r="C14" s="4" t="s">
        <v>43</v>
      </c>
      <c r="D14" s="116">
        <v>477377</v>
      </c>
      <c r="E14" s="116">
        <v>477377</v>
      </c>
      <c r="F14" s="2">
        <f t="shared" si="2"/>
        <v>99.182000000000002</v>
      </c>
      <c r="G14" s="63">
        <f>E14/E6*100</f>
        <v>0.89172958482514697</v>
      </c>
      <c r="H14" s="116">
        <v>471887</v>
      </c>
      <c r="I14" s="116">
        <v>471887</v>
      </c>
      <c r="J14" s="63">
        <f t="shared" si="3"/>
        <v>98.850000000000009</v>
      </c>
      <c r="K14" s="63">
        <f>I14/I6*100</f>
        <v>0.88079372545506129</v>
      </c>
      <c r="L14" s="116">
        <v>471887</v>
      </c>
      <c r="M14" s="116">
        <v>472317</v>
      </c>
      <c r="N14" s="63">
        <f t="shared" si="0"/>
        <v>100.09099999999999</v>
      </c>
      <c r="O14" s="63">
        <f t="shared" si="4"/>
        <v>0.89465262095559783</v>
      </c>
      <c r="P14" s="267">
        <v>472317</v>
      </c>
      <c r="Q14" s="267">
        <v>482317</v>
      </c>
      <c r="R14" s="63">
        <f t="shared" si="1"/>
        <v>102.11699999999999</v>
      </c>
      <c r="S14" s="264">
        <f t="shared" si="5"/>
        <v>0.95430621188313713</v>
      </c>
      <c r="T14" s="258"/>
    </row>
    <row r="15" spans="1:20" ht="26.25" customHeight="1" x14ac:dyDescent="0.15">
      <c r="A15" s="116">
        <v>4789826</v>
      </c>
      <c r="B15" s="69"/>
      <c r="C15" s="4" t="s">
        <v>44</v>
      </c>
      <c r="D15" s="116">
        <v>5004285</v>
      </c>
      <c r="E15" s="116">
        <v>5000241</v>
      </c>
      <c r="F15" s="2">
        <f>ROUND(E15/A15,5)*100</f>
        <v>104.393</v>
      </c>
      <c r="G15" s="63">
        <f>E15/E6*100</f>
        <v>9.3403386232593473</v>
      </c>
      <c r="H15" s="116">
        <v>5291481</v>
      </c>
      <c r="I15" s="116">
        <v>5237146</v>
      </c>
      <c r="J15" s="63">
        <f>ROUND(I15/E15,5)*100</f>
        <v>104.738</v>
      </c>
      <c r="K15" s="63">
        <f>I15/I6*100</f>
        <v>9.775317684301692</v>
      </c>
      <c r="L15" s="116">
        <v>4971654</v>
      </c>
      <c r="M15" s="116">
        <v>4940049</v>
      </c>
      <c r="N15" s="63">
        <f t="shared" si="0"/>
        <v>94.326999999999998</v>
      </c>
      <c r="O15" s="63">
        <f t="shared" si="4"/>
        <v>9.3573337091383113</v>
      </c>
      <c r="P15" s="267">
        <v>3741011</v>
      </c>
      <c r="Q15" s="267">
        <v>3667909</v>
      </c>
      <c r="R15" s="63">
        <f t="shared" si="1"/>
        <v>74.248000000000005</v>
      </c>
      <c r="S15" s="264">
        <f t="shared" si="5"/>
        <v>7.257277565008212</v>
      </c>
      <c r="T15" s="258"/>
    </row>
    <row r="16" spans="1:20" ht="26.25" customHeight="1" x14ac:dyDescent="0.15">
      <c r="A16" s="116">
        <v>17832</v>
      </c>
      <c r="B16" s="69"/>
      <c r="C16" s="5" t="s">
        <v>45</v>
      </c>
      <c r="D16" s="116">
        <v>17500</v>
      </c>
      <c r="E16" s="116">
        <v>16276</v>
      </c>
      <c r="F16" s="2">
        <f>ROUND(E16/A16,5)*100</f>
        <v>91.274000000000001</v>
      </c>
      <c r="G16" s="63">
        <f>E16/E6*100</f>
        <v>3.0403204851959967E-2</v>
      </c>
      <c r="H16" s="116">
        <v>18000</v>
      </c>
      <c r="I16" s="116">
        <v>15403</v>
      </c>
      <c r="J16" s="63">
        <f>ROUND(I16/E16,5)*100</f>
        <v>94.635999999999996</v>
      </c>
      <c r="K16" s="63">
        <f>I16/I6*100</f>
        <v>2.8750242649584139E-2</v>
      </c>
      <c r="L16" s="116">
        <v>17000</v>
      </c>
      <c r="M16" s="116">
        <v>14057</v>
      </c>
      <c r="N16" s="63">
        <f t="shared" si="0"/>
        <v>91.26100000000001</v>
      </c>
      <c r="O16" s="63">
        <f t="shared" si="4"/>
        <v>2.662646462603048E-2</v>
      </c>
      <c r="P16" s="267">
        <v>16000</v>
      </c>
      <c r="Q16" s="267">
        <v>13465</v>
      </c>
      <c r="R16" s="63">
        <f t="shared" si="1"/>
        <v>95.789000000000001</v>
      </c>
      <c r="S16" s="264">
        <f t="shared" si="5"/>
        <v>2.6641675792075423E-2</v>
      </c>
      <c r="T16" s="258"/>
    </row>
    <row r="17" spans="1:20" ht="26.25" customHeight="1" x14ac:dyDescent="0.15">
      <c r="A17" s="116">
        <v>604689</v>
      </c>
      <c r="B17" s="69"/>
      <c r="C17" s="357" t="s">
        <v>46</v>
      </c>
      <c r="D17" s="116">
        <v>640036</v>
      </c>
      <c r="E17" s="116">
        <v>602423</v>
      </c>
      <c r="F17" s="2">
        <f>ROUND(E17/A17,5)*100</f>
        <v>99.625</v>
      </c>
      <c r="G17" s="63">
        <f>E17/E6*100</f>
        <v>1.1253127228147137</v>
      </c>
      <c r="H17" s="116">
        <v>652011</v>
      </c>
      <c r="I17" s="116">
        <v>635045</v>
      </c>
      <c r="J17" s="63">
        <f t="shared" ref="J17:J27" si="6">ROUND(I17/E17,5)*100</f>
        <v>105.41499999999999</v>
      </c>
      <c r="K17" s="63">
        <f>I17/I6*100</f>
        <v>1.1853338858277711</v>
      </c>
      <c r="L17" s="116">
        <v>709831</v>
      </c>
      <c r="M17" s="116">
        <v>660066</v>
      </c>
      <c r="N17" s="63">
        <f t="shared" si="0"/>
        <v>103.94000000000001</v>
      </c>
      <c r="O17" s="63">
        <f t="shared" si="4"/>
        <v>1.2502827061140667</v>
      </c>
      <c r="P17" s="267">
        <v>398153</v>
      </c>
      <c r="Q17" s="267">
        <v>426114</v>
      </c>
      <c r="R17" s="63">
        <f t="shared" si="1"/>
        <v>64.555999999999997</v>
      </c>
      <c r="S17" s="264">
        <f t="shared" si="5"/>
        <v>0.84310367905417205</v>
      </c>
      <c r="T17" s="258"/>
    </row>
    <row r="18" spans="1:20" ht="26.25" customHeight="1" x14ac:dyDescent="0.15">
      <c r="A18" s="116">
        <v>610398</v>
      </c>
      <c r="B18" s="69"/>
      <c r="C18" s="357" t="s">
        <v>47</v>
      </c>
      <c r="D18" s="116">
        <v>651686</v>
      </c>
      <c r="E18" s="116">
        <v>632884</v>
      </c>
      <c r="F18" s="2">
        <f t="shared" ref="F18:F29" si="7">ROUND(E18/A18,5)*100</f>
        <v>103.684</v>
      </c>
      <c r="G18" s="63">
        <f>E18/E6*100</f>
        <v>1.1822131911727594</v>
      </c>
      <c r="H18" s="116">
        <v>647522</v>
      </c>
      <c r="I18" s="116">
        <v>643603</v>
      </c>
      <c r="J18" s="63">
        <f t="shared" si="6"/>
        <v>101.69399999999999</v>
      </c>
      <c r="K18" s="63">
        <f>I18/I6*100</f>
        <v>1.2013076946049666</v>
      </c>
      <c r="L18" s="116">
        <v>670504</v>
      </c>
      <c r="M18" s="116">
        <v>680836</v>
      </c>
      <c r="N18" s="63">
        <f t="shared" si="0"/>
        <v>105.785</v>
      </c>
      <c r="O18" s="63">
        <f t="shared" si="4"/>
        <v>1.2896247897935611</v>
      </c>
      <c r="P18" s="267">
        <v>606739</v>
      </c>
      <c r="Q18" s="267">
        <v>632347</v>
      </c>
      <c r="R18" s="63">
        <f t="shared" si="1"/>
        <v>92.878</v>
      </c>
      <c r="S18" s="264">
        <f t="shared" si="5"/>
        <v>1.2511536399622367</v>
      </c>
      <c r="T18" s="258"/>
    </row>
    <row r="19" spans="1:20" ht="26.25" customHeight="1" x14ac:dyDescent="0.15">
      <c r="A19" s="116">
        <v>9472689</v>
      </c>
      <c r="B19" s="69"/>
      <c r="C19" s="357" t="s">
        <v>48</v>
      </c>
      <c r="D19" s="116">
        <v>12789479</v>
      </c>
      <c r="E19" s="116">
        <v>11133970</v>
      </c>
      <c r="F19" s="2">
        <f t="shared" si="7"/>
        <v>117.53800000000001</v>
      </c>
      <c r="G19" s="63">
        <f>E19/E6*100</f>
        <v>20.798007540278736</v>
      </c>
      <c r="H19" s="116">
        <v>11207988</v>
      </c>
      <c r="I19" s="116">
        <v>10765836</v>
      </c>
      <c r="J19" s="63">
        <f t="shared" si="6"/>
        <v>96.694000000000003</v>
      </c>
      <c r="K19" s="63">
        <f>I19/I6*100</f>
        <v>20.094812525198229</v>
      </c>
      <c r="L19" s="116">
        <v>11205805</v>
      </c>
      <c r="M19" s="116">
        <v>10657408</v>
      </c>
      <c r="N19" s="63">
        <f t="shared" si="0"/>
        <v>98.992999999999995</v>
      </c>
      <c r="O19" s="63">
        <f t="shared" si="4"/>
        <v>20.187031167188891</v>
      </c>
      <c r="P19" s="267">
        <v>12865517</v>
      </c>
      <c r="Q19" s="267">
        <v>12143930</v>
      </c>
      <c r="R19" s="63">
        <f t="shared" si="1"/>
        <v>113.94800000000001</v>
      </c>
      <c r="S19" s="264">
        <f t="shared" si="5"/>
        <v>24.027823683747382</v>
      </c>
      <c r="T19" s="258"/>
    </row>
    <row r="20" spans="1:20" ht="26.25" customHeight="1" x14ac:dyDescent="0.15">
      <c r="A20" s="116">
        <v>7929475</v>
      </c>
      <c r="B20" s="69"/>
      <c r="C20" s="357" t="s">
        <v>49</v>
      </c>
      <c r="D20" s="116">
        <v>11736900</v>
      </c>
      <c r="E20" s="116">
        <v>9620428</v>
      </c>
      <c r="F20" s="2">
        <f t="shared" si="7"/>
        <v>121.32499999999999</v>
      </c>
      <c r="G20" s="63">
        <f>E20/E6*100</f>
        <v>17.970744854235164</v>
      </c>
      <c r="H20" s="116">
        <v>11166580</v>
      </c>
      <c r="I20" s="116">
        <v>9982690</v>
      </c>
      <c r="J20" s="63">
        <f t="shared" si="6"/>
        <v>103.76600000000001</v>
      </c>
      <c r="K20" s="63">
        <f>I20/I6*100</f>
        <v>18.633042900446476</v>
      </c>
      <c r="L20" s="116">
        <v>9511671</v>
      </c>
      <c r="M20" s="116">
        <v>8312358</v>
      </c>
      <c r="N20" s="63">
        <f t="shared" si="0"/>
        <v>83.268000000000001</v>
      </c>
      <c r="O20" s="63">
        <f t="shared" si="4"/>
        <v>15.745088300910684</v>
      </c>
      <c r="P20" s="267">
        <v>6365763</v>
      </c>
      <c r="Q20" s="267">
        <v>5853834</v>
      </c>
      <c r="R20" s="63">
        <f t="shared" si="1"/>
        <v>70.423000000000002</v>
      </c>
      <c r="S20" s="264">
        <f t="shared" si="5"/>
        <v>11.582320651216342</v>
      </c>
      <c r="T20" s="258"/>
    </row>
    <row r="21" spans="1:20" ht="26.25" customHeight="1" x14ac:dyDescent="0.15">
      <c r="A21" s="116">
        <v>35834</v>
      </c>
      <c r="B21" s="69"/>
      <c r="C21" s="357" t="s">
        <v>50</v>
      </c>
      <c r="D21" s="116">
        <v>214594</v>
      </c>
      <c r="E21" s="116">
        <v>224346</v>
      </c>
      <c r="F21" s="2">
        <f t="shared" si="7"/>
        <v>626.06999999999994</v>
      </c>
      <c r="G21" s="63">
        <f>E21/E6*100</f>
        <v>0.41907332242060769</v>
      </c>
      <c r="H21" s="116">
        <v>465063</v>
      </c>
      <c r="I21" s="116">
        <v>485417</v>
      </c>
      <c r="J21" s="63">
        <f t="shared" si="6"/>
        <v>216.37</v>
      </c>
      <c r="K21" s="63">
        <f>I21/I6*100</f>
        <v>0.90604794755782514</v>
      </c>
      <c r="L21" s="116">
        <v>302790</v>
      </c>
      <c r="M21" s="116">
        <v>300892</v>
      </c>
      <c r="N21" s="63">
        <f t="shared" si="0"/>
        <v>61.985999999999997</v>
      </c>
      <c r="O21" s="63">
        <f t="shared" si="4"/>
        <v>0.56994310267166282</v>
      </c>
      <c r="P21" s="267">
        <v>296343</v>
      </c>
      <c r="Q21" s="267">
        <v>288619</v>
      </c>
      <c r="R21" s="63">
        <f t="shared" si="1"/>
        <v>95.921000000000006</v>
      </c>
      <c r="S21" s="264">
        <f t="shared" si="5"/>
        <v>0.57105784073026478</v>
      </c>
      <c r="T21" s="258"/>
    </row>
    <row r="22" spans="1:20" ht="26.25" customHeight="1" x14ac:dyDescent="0.15">
      <c r="A22" s="116">
        <v>43194</v>
      </c>
      <c r="B22" s="69"/>
      <c r="C22" s="357" t="s">
        <v>51</v>
      </c>
      <c r="D22" s="116">
        <v>103505</v>
      </c>
      <c r="E22" s="116">
        <v>108699</v>
      </c>
      <c r="F22" s="2">
        <f t="shared" si="7"/>
        <v>251.65299999999999</v>
      </c>
      <c r="G22" s="63">
        <f>E22/E6*100</f>
        <v>0.20304730672174959</v>
      </c>
      <c r="H22" s="116">
        <v>154322</v>
      </c>
      <c r="I22" s="116">
        <v>140933</v>
      </c>
      <c r="J22" s="63">
        <f t="shared" si="6"/>
        <v>129.654</v>
      </c>
      <c r="K22" s="63">
        <f>I22/I6*100</f>
        <v>0.26305641416177633</v>
      </c>
      <c r="L22" s="116">
        <v>156002</v>
      </c>
      <c r="M22" s="116">
        <v>161922</v>
      </c>
      <c r="N22" s="63">
        <f t="shared" si="0"/>
        <v>114.893</v>
      </c>
      <c r="O22" s="63">
        <f t="shared" si="4"/>
        <v>0.30670914172128527</v>
      </c>
      <c r="P22" s="267">
        <v>204202</v>
      </c>
      <c r="Q22" s="267">
        <v>218035</v>
      </c>
      <c r="R22" s="63">
        <f t="shared" si="1"/>
        <v>134.654</v>
      </c>
      <c r="S22" s="264">
        <f t="shared" si="5"/>
        <v>0.43140124629225135</v>
      </c>
      <c r="T22" s="258"/>
    </row>
    <row r="23" spans="1:20" ht="26.25" customHeight="1" x14ac:dyDescent="0.15">
      <c r="A23" s="116">
        <v>1437968</v>
      </c>
      <c r="B23" s="69"/>
      <c r="C23" s="357" t="s">
        <v>52</v>
      </c>
      <c r="D23" s="116">
        <v>5310903</v>
      </c>
      <c r="E23" s="116">
        <v>5061737</v>
      </c>
      <c r="F23" s="2">
        <f t="shared" si="7"/>
        <v>352.00599999999997</v>
      </c>
      <c r="G23" s="63">
        <f>E23/E6*100</f>
        <v>9.4552117791684243</v>
      </c>
      <c r="H23" s="116">
        <v>5550831</v>
      </c>
      <c r="I23" s="116">
        <v>4690411</v>
      </c>
      <c r="J23" s="63">
        <f t="shared" si="6"/>
        <v>92.664000000000001</v>
      </c>
      <c r="K23" s="63">
        <f>I23/I6*100</f>
        <v>8.7548175275127296</v>
      </c>
      <c r="L23" s="116">
        <v>5073436</v>
      </c>
      <c r="M23" s="116">
        <v>4022797</v>
      </c>
      <c r="N23" s="63">
        <f t="shared" si="0"/>
        <v>85.765999999999991</v>
      </c>
      <c r="O23" s="63">
        <f t="shared" si="4"/>
        <v>7.6198948579498857</v>
      </c>
      <c r="P23" s="267">
        <v>6134303</v>
      </c>
      <c r="Q23" s="267">
        <v>4957532</v>
      </c>
      <c r="R23" s="63">
        <f t="shared" si="1"/>
        <v>123.23599999999999</v>
      </c>
      <c r="S23" s="264">
        <f t="shared" si="5"/>
        <v>9.8089090436568327</v>
      </c>
      <c r="T23" s="258"/>
    </row>
    <row r="24" spans="1:20" ht="26.25" customHeight="1" x14ac:dyDescent="0.15">
      <c r="A24" s="116">
        <v>1057317</v>
      </c>
      <c r="B24" s="69"/>
      <c r="C24" s="357" t="s">
        <v>53</v>
      </c>
      <c r="D24" s="116">
        <v>1335927</v>
      </c>
      <c r="E24" s="116">
        <v>1335927</v>
      </c>
      <c r="F24" s="2">
        <f t="shared" si="7"/>
        <v>126.35099999999998</v>
      </c>
      <c r="G24" s="63">
        <f>E24/E6*100</f>
        <v>2.4954818289668421</v>
      </c>
      <c r="H24" s="116">
        <v>916210</v>
      </c>
      <c r="I24" s="116">
        <v>916211</v>
      </c>
      <c r="J24" s="63">
        <f t="shared" si="6"/>
        <v>68.581999999999994</v>
      </c>
      <c r="K24" s="63">
        <f>I24/I6*100</f>
        <v>1.7101401394675149</v>
      </c>
      <c r="L24" s="116">
        <v>959015</v>
      </c>
      <c r="M24" s="116">
        <v>959016</v>
      </c>
      <c r="N24" s="63">
        <f t="shared" si="0"/>
        <v>104.67200000000001</v>
      </c>
      <c r="O24" s="63">
        <f t="shared" si="4"/>
        <v>1.8165473144908053</v>
      </c>
      <c r="P24" s="267">
        <v>1243993</v>
      </c>
      <c r="Q24" s="267">
        <v>1243994</v>
      </c>
      <c r="R24" s="63">
        <f t="shared" si="1"/>
        <v>129.71600000000001</v>
      </c>
      <c r="S24" s="264">
        <f t="shared" si="5"/>
        <v>2.4613505262003024</v>
      </c>
      <c r="T24" s="258"/>
    </row>
    <row r="25" spans="1:20" ht="26.25" customHeight="1" x14ac:dyDescent="0.15">
      <c r="A25" s="116">
        <v>969153</v>
      </c>
      <c r="B25" s="69"/>
      <c r="C25" s="357" t="s">
        <v>54</v>
      </c>
      <c r="D25" s="116">
        <v>488379</v>
      </c>
      <c r="E25" s="116">
        <v>485985</v>
      </c>
      <c r="F25" s="2">
        <f t="shared" si="7"/>
        <v>50.144999999999996</v>
      </c>
      <c r="G25" s="63">
        <f>E25/E6*100</f>
        <v>0.90780913676454678</v>
      </c>
      <c r="H25" s="116">
        <v>252662</v>
      </c>
      <c r="I25" s="116">
        <v>282407</v>
      </c>
      <c r="J25" s="63">
        <f t="shared" si="6"/>
        <v>58.109999999999992</v>
      </c>
      <c r="K25" s="63">
        <f>I25/I6*100</f>
        <v>0.52712262390061071</v>
      </c>
      <c r="L25" s="116">
        <v>475758</v>
      </c>
      <c r="M25" s="116">
        <v>363197</v>
      </c>
      <c r="N25" s="63">
        <f t="shared" si="0"/>
        <v>128.60799999999998</v>
      </c>
      <c r="O25" s="63">
        <f t="shared" si="4"/>
        <v>0.68795988281855247</v>
      </c>
      <c r="P25" s="267">
        <v>479318</v>
      </c>
      <c r="Q25" s="267">
        <v>489447</v>
      </c>
      <c r="R25" s="63">
        <f t="shared" si="1"/>
        <v>134.761</v>
      </c>
      <c r="S25" s="264">
        <f t="shared" si="5"/>
        <v>0.96841353816590703</v>
      </c>
      <c r="T25" s="258"/>
    </row>
    <row r="26" spans="1:20" ht="26.25" customHeight="1" x14ac:dyDescent="0.15">
      <c r="A26" s="116">
        <v>2835232</v>
      </c>
      <c r="B26" s="69"/>
      <c r="C26" s="357" t="s">
        <v>55</v>
      </c>
      <c r="D26" s="116">
        <v>3706969</v>
      </c>
      <c r="E26" s="116">
        <v>3294269</v>
      </c>
      <c r="F26" s="2">
        <f t="shared" si="7"/>
        <v>116.19</v>
      </c>
      <c r="G26" s="63">
        <f>E26/E6*100</f>
        <v>6.153620990689439</v>
      </c>
      <c r="H26" s="116">
        <v>3460932</v>
      </c>
      <c r="I26" s="116">
        <v>3066932</v>
      </c>
      <c r="J26" s="63">
        <f t="shared" si="6"/>
        <v>93.099000000000004</v>
      </c>
      <c r="K26" s="63">
        <f>I26/I6*100</f>
        <v>5.7245367259478268</v>
      </c>
      <c r="L26" s="116">
        <v>3422513</v>
      </c>
      <c r="M26" s="116">
        <v>2927858</v>
      </c>
      <c r="N26" s="63">
        <f t="shared" si="0"/>
        <v>95.465000000000003</v>
      </c>
      <c r="O26" s="63">
        <f t="shared" si="4"/>
        <v>5.545885143845795</v>
      </c>
      <c r="P26" s="267">
        <v>2091980</v>
      </c>
      <c r="Q26" s="267">
        <v>1637877</v>
      </c>
      <c r="R26" s="63">
        <f t="shared" si="1"/>
        <v>55.940999999999995</v>
      </c>
      <c r="S26" s="264">
        <f t="shared" si="5"/>
        <v>3.2406823632600905</v>
      </c>
      <c r="T26" s="258"/>
    </row>
    <row r="27" spans="1:20" ht="26.25" customHeight="1" x14ac:dyDescent="0.15">
      <c r="A27" s="116">
        <f>SUM(A28:A33)</f>
        <v>27450386</v>
      </c>
      <c r="B27" s="515" t="s">
        <v>56</v>
      </c>
      <c r="C27" s="516"/>
      <c r="D27" s="116">
        <f>SUM(D28:D33)</f>
        <v>13845843</v>
      </c>
      <c r="E27" s="116">
        <f>SUM(E28:E33)</f>
        <v>27269877</v>
      </c>
      <c r="F27" s="2">
        <f t="shared" si="7"/>
        <v>99.341999999999999</v>
      </c>
      <c r="G27" s="63">
        <f>SUM(G28:G33)</f>
        <v>99.999999999999986</v>
      </c>
      <c r="H27" s="116">
        <f>SUM(H28:H33)</f>
        <v>29357505</v>
      </c>
      <c r="I27" s="116">
        <f>SUM(I28:I33)</f>
        <v>27563649</v>
      </c>
      <c r="J27" s="63">
        <f t="shared" si="6"/>
        <v>101.077</v>
      </c>
      <c r="K27" s="63">
        <f>I27/I27*100</f>
        <v>100</v>
      </c>
      <c r="L27" s="116">
        <f>SUM(L28:L33)</f>
        <v>27457172</v>
      </c>
      <c r="M27" s="116">
        <f>SUM(M28:M33)</f>
        <v>26322375</v>
      </c>
      <c r="N27" s="63">
        <f>ROUND(M27/I27,5)*100</f>
        <v>95.497</v>
      </c>
      <c r="O27" s="63">
        <f>M27/M27*100</f>
        <v>100</v>
      </c>
      <c r="P27" s="116">
        <f>SUM(P28:P33)</f>
        <v>27448615</v>
      </c>
      <c r="Q27" s="116">
        <f>SUM(Q28:Q33)</f>
        <v>25339819</v>
      </c>
      <c r="R27" s="63">
        <f>ROUND(Q27/M27,5)*100</f>
        <v>96.266999999999996</v>
      </c>
      <c r="S27" s="264">
        <f>Q27/Q27*100</f>
        <v>100</v>
      </c>
      <c r="T27" s="258"/>
    </row>
    <row r="28" spans="1:20" ht="26.25" customHeight="1" x14ac:dyDescent="0.15">
      <c r="A28" s="116">
        <v>16120057</v>
      </c>
      <c r="B28" s="69"/>
      <c r="C28" s="357" t="s">
        <v>57</v>
      </c>
      <c r="D28" s="116">
        <v>1593932</v>
      </c>
      <c r="E28" s="116">
        <v>15556231</v>
      </c>
      <c r="F28" s="2">
        <f t="shared" si="7"/>
        <v>96.501999999999995</v>
      </c>
      <c r="G28" s="63">
        <f>E28/E27*100</f>
        <v>57.04547548931005</v>
      </c>
      <c r="H28" s="116">
        <v>16284105</v>
      </c>
      <c r="I28" s="116">
        <v>15680180</v>
      </c>
      <c r="J28" s="63">
        <f>ROUND(I28/E28,5)*100</f>
        <v>100.797</v>
      </c>
      <c r="K28" s="63">
        <f>I28/I27*100</f>
        <v>56.887170490380278</v>
      </c>
      <c r="L28" s="116">
        <v>13050808</v>
      </c>
      <c r="M28" s="116">
        <v>12716105</v>
      </c>
      <c r="N28" s="63">
        <f>ROUND(M28/I28,5)*100</f>
        <v>81.096999999999994</v>
      </c>
      <c r="O28" s="63">
        <f>M28/$M$27*100</f>
        <v>48.30910964531126</v>
      </c>
      <c r="P28" s="267">
        <v>12877095</v>
      </c>
      <c r="Q28" s="267">
        <v>12384359</v>
      </c>
      <c r="R28" s="63">
        <f>ROUND(Q28/M28,5)*100</f>
        <v>97.391000000000005</v>
      </c>
      <c r="S28" s="264">
        <f>Q28/$Q$27*100</f>
        <v>48.87311547095107</v>
      </c>
      <c r="T28" s="258"/>
    </row>
    <row r="29" spans="1:20" ht="26.25" customHeight="1" x14ac:dyDescent="0.15">
      <c r="A29" s="116">
        <v>2128406</v>
      </c>
      <c r="B29" s="69"/>
      <c r="C29" s="3" t="s">
        <v>58</v>
      </c>
      <c r="D29" s="116">
        <v>2613382</v>
      </c>
      <c r="E29" s="116">
        <v>2236364</v>
      </c>
      <c r="F29" s="2">
        <f t="shared" si="7"/>
        <v>105.072</v>
      </c>
      <c r="G29" s="63">
        <f>E29/E27*100</f>
        <v>8.2008584050452438</v>
      </c>
      <c r="H29" s="116">
        <v>2863368</v>
      </c>
      <c r="I29" s="116">
        <v>2080062</v>
      </c>
      <c r="J29" s="63">
        <f t="shared" ref="J29" si="8">ROUND(I29/E29,5)*100</f>
        <v>93.010999999999996</v>
      </c>
      <c r="K29" s="63">
        <f>I29/I27*100</f>
        <v>7.5463956169228537</v>
      </c>
      <c r="L29" s="116">
        <v>3651649</v>
      </c>
      <c r="M29" s="116">
        <v>3385345</v>
      </c>
      <c r="N29" s="63">
        <f t="shared" ref="N29" si="9">ROUND(M29/I29,5)*100</f>
        <v>162.75200000000001</v>
      </c>
      <c r="O29" s="63">
        <f>M29/$M$27*100</f>
        <v>12.861092511598974</v>
      </c>
      <c r="P29" s="267">
        <v>3417987</v>
      </c>
      <c r="Q29" s="267">
        <v>2356539</v>
      </c>
      <c r="R29" s="63">
        <f t="shared" si="1"/>
        <v>69.61</v>
      </c>
      <c r="S29" s="264">
        <f>Q29/$Q$27*100</f>
        <v>9.2997467740397042</v>
      </c>
      <c r="T29" s="258"/>
    </row>
    <row r="30" spans="1:20" ht="26.25" customHeight="1" x14ac:dyDescent="0.15">
      <c r="A30" s="100">
        <v>0</v>
      </c>
      <c r="B30" s="69"/>
      <c r="C30" s="357" t="s">
        <v>59</v>
      </c>
      <c r="D30" s="100">
        <v>0</v>
      </c>
      <c r="E30" s="100">
        <v>0</v>
      </c>
      <c r="F30" s="276">
        <v>0</v>
      </c>
      <c r="G30" s="100">
        <f>E30/E27*100</f>
        <v>0</v>
      </c>
      <c r="H30" s="100">
        <v>0</v>
      </c>
      <c r="I30" s="100">
        <v>0</v>
      </c>
      <c r="J30" s="100">
        <v>0</v>
      </c>
      <c r="K30" s="100">
        <f>I30/I27*100</f>
        <v>0</v>
      </c>
      <c r="L30" s="100">
        <v>0</v>
      </c>
      <c r="M30" s="100">
        <v>0</v>
      </c>
      <c r="N30" s="276">
        <v>0</v>
      </c>
      <c r="O30" s="276">
        <v>0</v>
      </c>
      <c r="P30" s="268">
        <v>0</v>
      </c>
      <c r="Q30" s="268">
        <v>0</v>
      </c>
      <c r="R30" s="276">
        <v>0</v>
      </c>
      <c r="S30" s="264">
        <f>Q30/$Q$27*100</f>
        <v>0</v>
      </c>
      <c r="T30" s="258"/>
    </row>
    <row r="31" spans="1:20" ht="26.25" customHeight="1" x14ac:dyDescent="0.15">
      <c r="A31" s="116">
        <v>2016855</v>
      </c>
      <c r="B31" s="69"/>
      <c r="C31" s="357" t="s">
        <v>60</v>
      </c>
      <c r="D31" s="116">
        <v>1974965</v>
      </c>
      <c r="E31" s="116">
        <v>1868692</v>
      </c>
      <c r="F31" s="2">
        <f t="shared" ref="F31:F33" si="10">ROUND(E31/A31,5)*100</f>
        <v>92.653999999999996</v>
      </c>
      <c r="G31" s="63">
        <f>E31/E27*100</f>
        <v>6.8525868305163247</v>
      </c>
      <c r="H31" s="116">
        <v>2037883</v>
      </c>
      <c r="I31" s="116">
        <v>1773655</v>
      </c>
      <c r="J31" s="63">
        <f t="shared" ref="J31:J32" si="11">ROUND(I31/E31,5)*100</f>
        <v>94.914000000000001</v>
      </c>
      <c r="K31" s="63">
        <f>I31/I27*100</f>
        <v>6.4347612320850551</v>
      </c>
      <c r="L31" s="116">
        <v>2158403</v>
      </c>
      <c r="M31" s="116">
        <v>1887736</v>
      </c>
      <c r="N31" s="63">
        <f t="shared" ref="N31:N33" si="12">ROUND(M31/I31,5)*100</f>
        <v>106.43199999999999</v>
      </c>
      <c r="O31" s="63">
        <f t="shared" ref="O31:O33" si="13">M31/$M$27*100</f>
        <v>7.1716021065728306</v>
      </c>
      <c r="P31" s="267">
        <v>2066616</v>
      </c>
      <c r="Q31" s="267">
        <v>1950178</v>
      </c>
      <c r="R31" s="63">
        <f t="shared" si="1"/>
        <v>103.30799999999999</v>
      </c>
      <c r="S31" s="264">
        <f t="shared" ref="S31:S33" si="14">Q31/$Q$27*100</f>
        <v>7.6961007495752032</v>
      </c>
      <c r="T31" s="258"/>
    </row>
    <row r="32" spans="1:20" ht="26.25" customHeight="1" x14ac:dyDescent="0.15">
      <c r="A32" s="116">
        <v>6276033</v>
      </c>
      <c r="B32" s="69"/>
      <c r="C32" s="357" t="s">
        <v>61</v>
      </c>
      <c r="D32" s="116">
        <v>6729057</v>
      </c>
      <c r="E32" s="116">
        <v>6636081</v>
      </c>
      <c r="F32" s="2">
        <f t="shared" si="10"/>
        <v>105.73699999999999</v>
      </c>
      <c r="G32" s="63">
        <f>E32/E27*100</f>
        <v>24.334840234152871</v>
      </c>
      <c r="H32" s="116">
        <v>7156556</v>
      </c>
      <c r="I32" s="116">
        <v>6980923</v>
      </c>
      <c r="J32" s="63">
        <f t="shared" si="11"/>
        <v>105.196</v>
      </c>
      <c r="K32" s="63">
        <f>I32/I27*100</f>
        <v>25.326556001348006</v>
      </c>
      <c r="L32" s="116">
        <v>7499518</v>
      </c>
      <c r="M32" s="116">
        <v>7231005</v>
      </c>
      <c r="N32" s="63">
        <f t="shared" si="12"/>
        <v>103.58199999999999</v>
      </c>
      <c r="O32" s="63">
        <f t="shared" si="13"/>
        <v>27.47094439616486</v>
      </c>
      <c r="P32" s="267">
        <v>7993849</v>
      </c>
      <c r="Q32" s="267">
        <v>7540679</v>
      </c>
      <c r="R32" s="63">
        <f t="shared" si="1"/>
        <v>104.28299999999999</v>
      </c>
      <c r="S32" s="264">
        <f t="shared" si="14"/>
        <v>29.758219662105716</v>
      </c>
      <c r="T32" s="258"/>
    </row>
    <row r="33" spans="1:20" ht="26.25" customHeight="1" thickBot="1" x14ac:dyDescent="0.2">
      <c r="A33" s="116">
        <v>909035</v>
      </c>
      <c r="B33" s="114"/>
      <c r="C33" s="115" t="s">
        <v>62</v>
      </c>
      <c r="D33" s="119">
        <v>934507</v>
      </c>
      <c r="E33" s="119">
        <v>972509</v>
      </c>
      <c r="F33" s="205">
        <f t="shared" si="10"/>
        <v>106.983</v>
      </c>
      <c r="G33" s="188">
        <f>E33/E27*100</f>
        <v>3.566239040975506</v>
      </c>
      <c r="H33" s="119">
        <v>1015593</v>
      </c>
      <c r="I33" s="119">
        <v>1048829</v>
      </c>
      <c r="J33" s="120">
        <f>ROUND(I33/E33,5)*100</f>
        <v>107.84800000000001</v>
      </c>
      <c r="K33" s="188">
        <f>I33/I27*100</f>
        <v>3.8051166592638004</v>
      </c>
      <c r="L33" s="119">
        <v>1096794</v>
      </c>
      <c r="M33" s="119">
        <v>1102184</v>
      </c>
      <c r="N33" s="120">
        <f t="shared" si="12"/>
        <v>105.087</v>
      </c>
      <c r="O33" s="188">
        <f t="shared" si="13"/>
        <v>4.1872513403520761</v>
      </c>
      <c r="P33" s="269">
        <v>1093068</v>
      </c>
      <c r="Q33" s="269">
        <v>1108064</v>
      </c>
      <c r="R33" s="265">
        <f t="shared" si="1"/>
        <v>100.533</v>
      </c>
      <c r="S33" s="266">
        <f t="shared" si="14"/>
        <v>4.3728173433283013</v>
      </c>
      <c r="T33" s="258"/>
    </row>
    <row r="34" spans="1:20" ht="15" customHeight="1" x14ac:dyDescent="0.15">
      <c r="A34" s="326"/>
      <c r="B34" s="332" t="s">
        <v>313</v>
      </c>
      <c r="C34" s="332"/>
      <c r="D34" s="6"/>
      <c r="E34" s="6"/>
      <c r="F34" s="7"/>
      <c r="G34" s="7"/>
      <c r="H34" s="6"/>
      <c r="I34" s="6"/>
      <c r="J34" s="7"/>
      <c r="K34" s="7"/>
      <c r="L34" s="6"/>
      <c r="M34" s="6"/>
      <c r="N34" s="7"/>
      <c r="O34" s="7" t="s">
        <v>27</v>
      </c>
      <c r="P34" s="6"/>
      <c r="Q34" s="6"/>
      <c r="S34" s="121" t="s">
        <v>27</v>
      </c>
    </row>
    <row r="35" spans="1:20" ht="15.75" customHeight="1" x14ac:dyDescent="0.15">
      <c r="C35" s="15" t="s">
        <v>314</v>
      </c>
      <c r="D35" s="338"/>
    </row>
    <row r="36" spans="1:20" ht="12" x14ac:dyDescent="0.15">
      <c r="J36" s="2"/>
    </row>
    <row r="38" spans="1:20" ht="24.95" customHeight="1" x14ac:dyDescent="0.15">
      <c r="E38" s="259"/>
    </row>
  </sheetData>
  <sheetProtection sheet="1" selectLockedCells="1" selectUnlockedCells="1"/>
  <mergeCells count="19">
    <mergeCell ref="B27:C27"/>
    <mergeCell ref="P4:P5"/>
    <mergeCell ref="K4:K5"/>
    <mergeCell ref="L4:L5"/>
    <mergeCell ref="M4:M5"/>
    <mergeCell ref="D4:D5"/>
    <mergeCell ref="E4:E5"/>
    <mergeCell ref="G4:G5"/>
    <mergeCell ref="H4:H5"/>
    <mergeCell ref="Q4:Q5"/>
    <mergeCell ref="S4:S5"/>
    <mergeCell ref="B6:C6"/>
    <mergeCell ref="B3:C5"/>
    <mergeCell ref="D3:G3"/>
    <mergeCell ref="H3:K3"/>
    <mergeCell ref="L3:O3"/>
    <mergeCell ref="P3:S3"/>
    <mergeCell ref="O4:O5"/>
    <mergeCell ref="I4:I5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scale="89" firstPageNumber="158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S36"/>
  <sheetViews>
    <sheetView view="pageBreakPreview" zoomScaleNormal="90" zoomScaleSheetLayoutView="100" workbookViewId="0">
      <pane xSplit="2" topLeftCell="C1" activePane="topRight" state="frozen"/>
      <selection activeCell="J22" sqref="J22"/>
      <selection pane="topRight" activeCell="J22" sqref="J22"/>
    </sheetView>
  </sheetViews>
  <sheetFormatPr defaultRowHeight="24.95" customHeight="1" x14ac:dyDescent="0.15"/>
  <cols>
    <col min="1" max="1" width="11.25" style="15" hidden="1" customWidth="1"/>
    <col min="2" max="2" width="2.75" style="15" hidden="1" customWidth="1"/>
    <col min="3" max="3" width="21.625" style="15" hidden="1" customWidth="1"/>
    <col min="4" max="4" width="12.75" style="259" hidden="1" customWidth="1"/>
    <col min="5" max="5" width="12.75" style="89" hidden="1" customWidth="1"/>
    <col min="6" max="6" width="10.125" style="8" hidden="1" customWidth="1"/>
    <col min="7" max="7" width="8.375" style="8" hidden="1" customWidth="1"/>
    <col min="8" max="9" width="12.75" style="89" hidden="1" customWidth="1"/>
    <col min="10" max="10" width="9.125" style="8" hidden="1" customWidth="1"/>
    <col min="11" max="11" width="9.125" style="8" customWidth="1"/>
    <col min="12" max="13" width="14.125" style="89" customWidth="1"/>
    <col min="14" max="15" width="9.125" style="8" customWidth="1"/>
    <col min="16" max="17" width="14.125" style="89" customWidth="1"/>
    <col min="18" max="19" width="9.125" style="8" customWidth="1"/>
    <col min="20" max="16384" width="9" style="15"/>
  </cols>
  <sheetData>
    <row r="1" spans="1:19" ht="5.0999999999999996" customHeight="1" x14ac:dyDescent="0.15">
      <c r="D1" s="89"/>
      <c r="P1" s="259"/>
      <c r="Q1" s="259"/>
      <c r="R1" s="87"/>
      <c r="S1" s="2"/>
    </row>
    <row r="2" spans="1:19" ht="18" customHeight="1" thickBot="1" x14ac:dyDescent="0.2">
      <c r="B2" s="321" t="s">
        <v>429</v>
      </c>
      <c r="D2" s="89"/>
      <c r="O2" s="8" t="s">
        <v>0</v>
      </c>
      <c r="P2" s="338"/>
      <c r="Q2" s="338"/>
      <c r="R2" s="87"/>
      <c r="S2" s="2" t="s">
        <v>0</v>
      </c>
    </row>
    <row r="3" spans="1:19" ht="17.25" customHeight="1" x14ac:dyDescent="0.15">
      <c r="B3" s="508" t="s">
        <v>29</v>
      </c>
      <c r="C3" s="509"/>
      <c r="D3" s="512" t="s">
        <v>424</v>
      </c>
      <c r="E3" s="512"/>
      <c r="F3" s="512"/>
      <c r="G3" s="512"/>
      <c r="H3" s="509" t="s">
        <v>425</v>
      </c>
      <c r="I3" s="509"/>
      <c r="J3" s="509"/>
      <c r="K3" s="509"/>
      <c r="L3" s="509" t="s">
        <v>426</v>
      </c>
      <c r="M3" s="509"/>
      <c r="N3" s="509"/>
      <c r="O3" s="509"/>
      <c r="P3" s="509" t="s">
        <v>427</v>
      </c>
      <c r="Q3" s="509"/>
      <c r="R3" s="509"/>
      <c r="S3" s="513"/>
    </row>
    <row r="4" spans="1:19" ht="13.5" customHeight="1" x14ac:dyDescent="0.15">
      <c r="A4" s="15" t="s">
        <v>460</v>
      </c>
      <c r="B4" s="510"/>
      <c r="C4" s="511"/>
      <c r="D4" s="518" t="s">
        <v>30</v>
      </c>
      <c r="E4" s="504" t="s">
        <v>31</v>
      </c>
      <c r="F4" s="329" t="s">
        <v>32</v>
      </c>
      <c r="G4" s="514" t="s">
        <v>33</v>
      </c>
      <c r="H4" s="504" t="s">
        <v>30</v>
      </c>
      <c r="I4" s="504" t="s">
        <v>31</v>
      </c>
      <c r="J4" s="92" t="s">
        <v>32</v>
      </c>
      <c r="K4" s="517" t="s">
        <v>33</v>
      </c>
      <c r="L4" s="504" t="s">
        <v>30</v>
      </c>
      <c r="M4" s="504" t="s">
        <v>31</v>
      </c>
      <c r="N4" s="91" t="s">
        <v>32</v>
      </c>
      <c r="O4" s="514" t="s">
        <v>33</v>
      </c>
      <c r="P4" s="504" t="s">
        <v>30</v>
      </c>
      <c r="Q4" s="504" t="s">
        <v>31</v>
      </c>
      <c r="R4" s="91" t="s">
        <v>32</v>
      </c>
      <c r="S4" s="505" t="s">
        <v>33</v>
      </c>
    </row>
    <row r="5" spans="1:19" ht="13.5" customHeight="1" x14ac:dyDescent="0.15">
      <c r="A5" s="15" t="s">
        <v>214</v>
      </c>
      <c r="B5" s="510"/>
      <c r="C5" s="511"/>
      <c r="D5" s="518"/>
      <c r="E5" s="504"/>
      <c r="F5" s="330" t="s">
        <v>34</v>
      </c>
      <c r="G5" s="514"/>
      <c r="H5" s="504"/>
      <c r="I5" s="504"/>
      <c r="J5" s="94" t="s">
        <v>34</v>
      </c>
      <c r="K5" s="517"/>
      <c r="L5" s="504"/>
      <c r="M5" s="504"/>
      <c r="N5" s="93" t="s">
        <v>34</v>
      </c>
      <c r="O5" s="514"/>
      <c r="P5" s="504"/>
      <c r="Q5" s="504"/>
      <c r="R5" s="270" t="s">
        <v>34</v>
      </c>
      <c r="S5" s="505"/>
    </row>
    <row r="6" spans="1:19" s="156" customFormat="1" ht="26.25" customHeight="1" x14ac:dyDescent="0.15">
      <c r="A6" s="117">
        <f>SUM(A7:A26)</f>
        <v>46627440</v>
      </c>
      <c r="B6" s="506" t="s">
        <v>35</v>
      </c>
      <c r="C6" s="507"/>
      <c r="D6" s="117">
        <f>SUM(D7:D26)</f>
        <v>57832708</v>
      </c>
      <c r="E6" s="117">
        <f>SUM(E7:E26)</f>
        <v>53533830</v>
      </c>
      <c r="F6" s="2">
        <f>ROUND(E6/A6,5)*100</f>
        <v>114.812</v>
      </c>
      <c r="G6" s="118">
        <v>100</v>
      </c>
      <c r="H6" s="117">
        <f>SUM(H7:H26)</f>
        <v>55911232</v>
      </c>
      <c r="I6" s="117">
        <f>SUM(I7:I26)</f>
        <v>53575200</v>
      </c>
      <c r="J6" s="118">
        <f>ROUND(I6/E6,5)*100</f>
        <v>100.077</v>
      </c>
      <c r="K6" s="118">
        <f>I6/I6*100</f>
        <v>100</v>
      </c>
      <c r="L6" s="117">
        <f>SUM(L7:L26)</f>
        <v>55969958</v>
      </c>
      <c r="M6" s="117">
        <f>SUM(M7:M26)</f>
        <v>52793340</v>
      </c>
      <c r="N6" s="118">
        <f>ROUND(M6/I6,5)*100</f>
        <v>98.540999999999997</v>
      </c>
      <c r="O6" s="118">
        <f>M6/M6*100</f>
        <v>100</v>
      </c>
      <c r="P6" s="117">
        <f>SUM(P7:P26)</f>
        <v>52948324</v>
      </c>
      <c r="Q6" s="117">
        <f>SUM(Q7:Q26)</f>
        <v>50541115</v>
      </c>
      <c r="R6" s="63">
        <f>ROUND(Q6/M6,5)*100</f>
        <v>95.733999999999995</v>
      </c>
      <c r="S6" s="263">
        <f>Q6/Q6*100</f>
        <v>100</v>
      </c>
    </row>
    <row r="7" spans="1:19" ht="26.25" customHeight="1" x14ac:dyDescent="0.15">
      <c r="A7" s="116">
        <v>14088234</v>
      </c>
      <c r="B7" s="69"/>
      <c r="C7" s="357" t="s">
        <v>36</v>
      </c>
      <c r="D7" s="116">
        <v>13301828</v>
      </c>
      <c r="E7" s="116">
        <v>13505815</v>
      </c>
      <c r="F7" s="2">
        <f>ROUND(E7/A7,5)*100</f>
        <v>95.866</v>
      </c>
      <c r="G7" s="63">
        <f>E7/E6*100-0.01</f>
        <v>25.218561079975036</v>
      </c>
      <c r="H7" s="116">
        <v>13482341</v>
      </c>
      <c r="I7" s="116">
        <v>14024325</v>
      </c>
      <c r="J7" s="63">
        <f>ROUND(I7/E7,5)*100</f>
        <v>103.839</v>
      </c>
      <c r="K7" s="63">
        <f>I7/I6*100</f>
        <v>26.176897146440893</v>
      </c>
      <c r="L7" s="116">
        <v>15612460</v>
      </c>
      <c r="M7" s="116">
        <v>15926355</v>
      </c>
      <c r="N7" s="63">
        <f t="shared" ref="N7:N26" si="0">ROUND(M7/I7,5)*100</f>
        <v>113.56200000000001</v>
      </c>
      <c r="O7" s="63">
        <f>M7/$M$6*100</f>
        <v>30.167356336992508</v>
      </c>
      <c r="P7" s="116">
        <v>15701311</v>
      </c>
      <c r="Q7" s="116">
        <v>16188625</v>
      </c>
      <c r="R7" s="63">
        <f t="shared" ref="R7:R33" si="1">ROUND(Q7/M7,5)*100</f>
        <v>101.64699999999999</v>
      </c>
      <c r="S7" s="264">
        <f>Q7/$Q$6*100</f>
        <v>32.030605181543784</v>
      </c>
    </row>
    <row r="8" spans="1:19" ht="26.25" customHeight="1" x14ac:dyDescent="0.15">
      <c r="A8" s="116">
        <v>172753</v>
      </c>
      <c r="B8" s="69"/>
      <c r="C8" s="357" t="s">
        <v>37</v>
      </c>
      <c r="D8" s="116">
        <v>168778</v>
      </c>
      <c r="E8" s="116">
        <v>177231</v>
      </c>
      <c r="F8" s="2">
        <f t="shared" ref="F8:F14" si="2">ROUND(E8/A8,5)*100</f>
        <v>102.592</v>
      </c>
      <c r="G8" s="63">
        <f>E8/E6*100</f>
        <v>0.33106355364448986</v>
      </c>
      <c r="H8" s="116">
        <v>171559</v>
      </c>
      <c r="I8" s="116">
        <v>177029</v>
      </c>
      <c r="J8" s="63">
        <f t="shared" ref="J8:J14" si="3">ROUND(I8/E8,5)*100</f>
        <v>99.885999999999996</v>
      </c>
      <c r="K8" s="63">
        <f>I8/I6*100</f>
        <v>0.33043087100001489</v>
      </c>
      <c r="L8" s="116">
        <v>176245</v>
      </c>
      <c r="M8" s="116">
        <v>178913</v>
      </c>
      <c r="N8" s="63">
        <f t="shared" si="0"/>
        <v>101.06399999999999</v>
      </c>
      <c r="O8" s="63">
        <f t="shared" ref="O8:O26" si="4">M8/$M$6*100</f>
        <v>0.33889312553439505</v>
      </c>
      <c r="P8" s="116">
        <v>183416</v>
      </c>
      <c r="Q8" s="116">
        <v>178881</v>
      </c>
      <c r="R8" s="63">
        <f t="shared" si="1"/>
        <v>99.981999999999999</v>
      </c>
      <c r="S8" s="264">
        <f t="shared" ref="S8:S26" si="5">Q8/$Q$6*100</f>
        <v>0.35393164555233891</v>
      </c>
    </row>
    <row r="9" spans="1:19" ht="26.25" customHeight="1" x14ac:dyDescent="0.15">
      <c r="A9" s="116">
        <v>17980</v>
      </c>
      <c r="B9" s="69"/>
      <c r="C9" s="357" t="s">
        <v>38</v>
      </c>
      <c r="D9" s="116">
        <v>9953</v>
      </c>
      <c r="E9" s="116">
        <v>10571</v>
      </c>
      <c r="F9" s="2">
        <f t="shared" si="2"/>
        <v>58.792999999999992</v>
      </c>
      <c r="G9" s="63">
        <f>E9/E6*100</f>
        <v>1.9746392141193708E-2</v>
      </c>
      <c r="H9" s="116">
        <v>13335</v>
      </c>
      <c r="I9" s="116">
        <v>12797</v>
      </c>
      <c r="J9" s="63">
        <f t="shared" si="3"/>
        <v>121.05799999999999</v>
      </c>
      <c r="K9" s="63">
        <f>I9/I6*100</f>
        <v>2.3886051755289763E-2</v>
      </c>
      <c r="L9" s="116">
        <v>11185</v>
      </c>
      <c r="M9" s="116">
        <v>10349</v>
      </c>
      <c r="N9" s="63">
        <f t="shared" si="0"/>
        <v>80.871000000000009</v>
      </c>
      <c r="O9" s="63">
        <f t="shared" si="4"/>
        <v>1.9602851420273845E-2</v>
      </c>
      <c r="P9" s="116">
        <v>6204</v>
      </c>
      <c r="Q9" s="116">
        <v>6292</v>
      </c>
      <c r="R9" s="63">
        <f t="shared" si="1"/>
        <v>60.797999999999995</v>
      </c>
      <c r="S9" s="264">
        <f t="shared" si="5"/>
        <v>1.2449270262438809E-2</v>
      </c>
    </row>
    <row r="10" spans="1:19" ht="26.25" customHeight="1" x14ac:dyDescent="0.15">
      <c r="A10" s="116">
        <v>36024</v>
      </c>
      <c r="B10" s="69"/>
      <c r="C10" s="357" t="s">
        <v>39</v>
      </c>
      <c r="D10" s="116">
        <v>28255</v>
      </c>
      <c r="E10" s="116">
        <v>17300</v>
      </c>
      <c r="F10" s="2">
        <f t="shared" si="2"/>
        <v>48.024000000000001</v>
      </c>
      <c r="G10" s="63">
        <f>E10/E6*100</f>
        <v>3.2316014004602323E-2</v>
      </c>
      <c r="H10" s="116">
        <v>18550</v>
      </c>
      <c r="I10" s="116">
        <v>25881</v>
      </c>
      <c r="J10" s="63">
        <f t="shared" si="3"/>
        <v>149.601</v>
      </c>
      <c r="K10" s="63">
        <f>I10/I6*100</f>
        <v>4.830779913094118E-2</v>
      </c>
      <c r="L10" s="116">
        <v>25443</v>
      </c>
      <c r="M10" s="116">
        <v>17145</v>
      </c>
      <c r="N10" s="63">
        <f t="shared" si="0"/>
        <v>66.246000000000009</v>
      </c>
      <c r="O10" s="63">
        <f t="shared" si="4"/>
        <v>3.2475687274190264E-2</v>
      </c>
      <c r="P10" s="116">
        <v>21089</v>
      </c>
      <c r="Q10" s="116">
        <v>22220</v>
      </c>
      <c r="R10" s="63">
        <f t="shared" si="1"/>
        <v>129.6</v>
      </c>
      <c r="S10" s="264">
        <f t="shared" si="5"/>
        <v>4.3964206171549641E-2</v>
      </c>
    </row>
    <row r="11" spans="1:19" ht="26.25" customHeight="1" x14ac:dyDescent="0.15">
      <c r="A11" s="116">
        <v>28931</v>
      </c>
      <c r="B11" s="69"/>
      <c r="C11" s="3" t="s">
        <v>40</v>
      </c>
      <c r="D11" s="116">
        <v>30173</v>
      </c>
      <c r="E11" s="116">
        <v>13659</v>
      </c>
      <c r="F11" s="2">
        <f t="shared" si="2"/>
        <v>47.211999999999996</v>
      </c>
      <c r="G11" s="63">
        <f>E11/E6*100</f>
        <v>2.5514707242130816E-2</v>
      </c>
      <c r="H11" s="116">
        <v>13601</v>
      </c>
      <c r="I11" s="116">
        <v>28724</v>
      </c>
      <c r="J11" s="63">
        <f t="shared" si="3"/>
        <v>210.29399999999998</v>
      </c>
      <c r="K11" s="63">
        <f>I11/I6*100</f>
        <v>5.3614358882468009E-2</v>
      </c>
      <c r="L11" s="116">
        <v>28549</v>
      </c>
      <c r="M11" s="116">
        <v>14780</v>
      </c>
      <c r="N11" s="63">
        <f t="shared" si="0"/>
        <v>51.454999999999998</v>
      </c>
      <c r="O11" s="63">
        <f t="shared" si="4"/>
        <v>2.7995955550453901E-2</v>
      </c>
      <c r="P11" s="116">
        <v>20824</v>
      </c>
      <c r="Q11" s="116">
        <v>15573</v>
      </c>
      <c r="R11" s="63">
        <f t="shared" si="1"/>
        <v>105.36499999999999</v>
      </c>
      <c r="S11" s="264">
        <f t="shared" si="5"/>
        <v>3.0812537475676981E-2</v>
      </c>
    </row>
    <row r="12" spans="1:19" ht="26.25" customHeight="1" x14ac:dyDescent="0.15">
      <c r="A12" s="116">
        <v>1968363</v>
      </c>
      <c r="B12" s="69"/>
      <c r="C12" s="357" t="s">
        <v>41</v>
      </c>
      <c r="D12" s="116">
        <v>1781276</v>
      </c>
      <c r="E12" s="116">
        <v>1781276</v>
      </c>
      <c r="F12" s="2">
        <f t="shared" si="2"/>
        <v>90.495000000000005</v>
      </c>
      <c r="G12" s="63">
        <f>E12/E6*100</f>
        <v>3.327383824396648</v>
      </c>
      <c r="H12" s="116">
        <v>1909199</v>
      </c>
      <c r="I12" s="116">
        <v>1926475</v>
      </c>
      <c r="J12" s="63">
        <f t="shared" si="3"/>
        <v>108.151</v>
      </c>
      <c r="K12" s="63">
        <f>I12/I6*100</f>
        <v>3.5958335199868596</v>
      </c>
      <c r="L12" s="116">
        <v>2114937</v>
      </c>
      <c r="M12" s="116">
        <v>2121100</v>
      </c>
      <c r="N12" s="63">
        <f t="shared" si="0"/>
        <v>110.10299999999999</v>
      </c>
      <c r="O12" s="63">
        <f t="shared" si="4"/>
        <v>4.0177416318043147</v>
      </c>
      <c r="P12" s="116">
        <v>2064667</v>
      </c>
      <c r="Q12" s="116">
        <v>2038950</v>
      </c>
      <c r="R12" s="63">
        <f t="shared" si="1"/>
        <v>96.126999999999995</v>
      </c>
      <c r="S12" s="264">
        <f t="shared" si="5"/>
        <v>4.0342402418308341</v>
      </c>
    </row>
    <row r="13" spans="1:19" ht="26.25" customHeight="1" x14ac:dyDescent="0.15">
      <c r="A13" s="116">
        <v>30233</v>
      </c>
      <c r="B13" s="69"/>
      <c r="C13" s="357" t="s">
        <v>462</v>
      </c>
      <c r="D13" s="116">
        <v>34905</v>
      </c>
      <c r="E13" s="116">
        <v>33416</v>
      </c>
      <c r="F13" s="2">
        <f t="shared" si="2"/>
        <v>110.52800000000001</v>
      </c>
      <c r="G13" s="63">
        <f>E13/E6*100</f>
        <v>6.2420342426461925E-2</v>
      </c>
      <c r="H13" s="116">
        <v>47158</v>
      </c>
      <c r="I13" s="116">
        <v>46048</v>
      </c>
      <c r="J13" s="63">
        <f t="shared" si="3"/>
        <v>137.80199999999999</v>
      </c>
      <c r="K13" s="63">
        <f>I13/I6*100</f>
        <v>8.5950215771476352E-2</v>
      </c>
      <c r="L13" s="116">
        <v>53273</v>
      </c>
      <c r="M13" s="116">
        <v>51925</v>
      </c>
      <c r="N13" s="63">
        <f t="shared" si="0"/>
        <v>112.76299999999999</v>
      </c>
      <c r="O13" s="63">
        <f t="shared" si="4"/>
        <v>9.8355209198736054E-2</v>
      </c>
      <c r="P13" s="116">
        <v>35174</v>
      </c>
      <c r="Q13" s="116">
        <v>35154</v>
      </c>
      <c r="R13" s="63">
        <f t="shared" si="1"/>
        <v>67.700999999999993</v>
      </c>
      <c r="S13" s="264">
        <f t="shared" si="5"/>
        <v>6.9555252194178935E-2</v>
      </c>
    </row>
    <row r="14" spans="1:19" ht="26.25" customHeight="1" x14ac:dyDescent="0.15">
      <c r="A14" s="116">
        <v>481315</v>
      </c>
      <c r="B14" s="69"/>
      <c r="C14" s="4" t="s">
        <v>43</v>
      </c>
      <c r="D14" s="116">
        <v>477377</v>
      </c>
      <c r="E14" s="116">
        <v>477377</v>
      </c>
      <c r="F14" s="2">
        <f t="shared" si="2"/>
        <v>99.182000000000002</v>
      </c>
      <c r="G14" s="63">
        <f>E14/E6*100</f>
        <v>0.89172958482514697</v>
      </c>
      <c r="H14" s="116">
        <v>471887</v>
      </c>
      <c r="I14" s="116">
        <v>471887</v>
      </c>
      <c r="J14" s="63">
        <f t="shared" si="3"/>
        <v>98.850000000000009</v>
      </c>
      <c r="K14" s="63">
        <f>I14/I6*100</f>
        <v>0.88079372545506129</v>
      </c>
      <c r="L14" s="116">
        <v>471887</v>
      </c>
      <c r="M14" s="116">
        <v>472317</v>
      </c>
      <c r="N14" s="63">
        <f t="shared" si="0"/>
        <v>100.09099999999999</v>
      </c>
      <c r="O14" s="63">
        <f t="shared" si="4"/>
        <v>0.89465262095559783</v>
      </c>
      <c r="P14" s="116">
        <v>472317</v>
      </c>
      <c r="Q14" s="116">
        <v>482317</v>
      </c>
      <c r="R14" s="63">
        <f t="shared" si="1"/>
        <v>102.11699999999999</v>
      </c>
      <c r="S14" s="264">
        <f t="shared" si="5"/>
        <v>0.95430621188313713</v>
      </c>
    </row>
    <row r="15" spans="1:19" ht="26.25" customHeight="1" x14ac:dyDescent="0.15">
      <c r="A15" s="116">
        <v>4789826</v>
      </c>
      <c r="B15" s="69"/>
      <c r="C15" s="4" t="s">
        <v>44</v>
      </c>
      <c r="D15" s="116">
        <v>5004285</v>
      </c>
      <c r="E15" s="116">
        <v>5000241</v>
      </c>
      <c r="F15" s="2">
        <f>ROUND(E15/A15,5)*100</f>
        <v>104.393</v>
      </c>
      <c r="G15" s="63">
        <f>E15/E6*100</f>
        <v>9.3403386232593473</v>
      </c>
      <c r="H15" s="116">
        <v>5291481</v>
      </c>
      <c r="I15" s="116">
        <v>5237146</v>
      </c>
      <c r="J15" s="63">
        <f>ROUND(I15/E15,5)*100</f>
        <v>104.738</v>
      </c>
      <c r="K15" s="63">
        <f>I15/I6*100</f>
        <v>9.775317684301692</v>
      </c>
      <c r="L15" s="116">
        <v>4971654</v>
      </c>
      <c r="M15" s="116">
        <v>4940049</v>
      </c>
      <c r="N15" s="63">
        <f t="shared" si="0"/>
        <v>94.326999999999998</v>
      </c>
      <c r="O15" s="63">
        <f t="shared" si="4"/>
        <v>9.3573337091383113</v>
      </c>
      <c r="P15" s="116">
        <v>3741011</v>
      </c>
      <c r="Q15" s="116">
        <v>3667909</v>
      </c>
      <c r="R15" s="63">
        <f t="shared" si="1"/>
        <v>74.248000000000005</v>
      </c>
      <c r="S15" s="264">
        <f t="shared" si="5"/>
        <v>7.257277565008212</v>
      </c>
    </row>
    <row r="16" spans="1:19" ht="26.25" customHeight="1" x14ac:dyDescent="0.15">
      <c r="A16" s="116">
        <v>17832</v>
      </c>
      <c r="B16" s="69"/>
      <c r="C16" s="5" t="s">
        <v>45</v>
      </c>
      <c r="D16" s="116">
        <v>17500</v>
      </c>
      <c r="E16" s="116">
        <v>16276</v>
      </c>
      <c r="F16" s="2">
        <f>ROUND(E16/A16,5)*100</f>
        <v>91.274000000000001</v>
      </c>
      <c r="G16" s="63">
        <f>E16/E6*100</f>
        <v>3.0403204851959967E-2</v>
      </c>
      <c r="H16" s="116">
        <v>18000</v>
      </c>
      <c r="I16" s="116">
        <v>15403</v>
      </c>
      <c r="J16" s="63">
        <f>ROUND(I16/E16,5)*100</f>
        <v>94.635999999999996</v>
      </c>
      <c r="K16" s="63">
        <f>I16/I6*100</f>
        <v>2.8750242649584139E-2</v>
      </c>
      <c r="L16" s="116">
        <v>17000</v>
      </c>
      <c r="M16" s="116">
        <v>14057</v>
      </c>
      <c r="N16" s="63">
        <f t="shared" si="0"/>
        <v>91.26100000000001</v>
      </c>
      <c r="O16" s="63">
        <f t="shared" si="4"/>
        <v>2.662646462603048E-2</v>
      </c>
      <c r="P16" s="116">
        <v>16000</v>
      </c>
      <c r="Q16" s="116">
        <v>13465</v>
      </c>
      <c r="R16" s="63">
        <f t="shared" si="1"/>
        <v>95.789000000000001</v>
      </c>
      <c r="S16" s="264">
        <f t="shared" si="5"/>
        <v>2.6641675792075423E-2</v>
      </c>
    </row>
    <row r="17" spans="1:19" ht="26.25" customHeight="1" x14ac:dyDescent="0.15">
      <c r="A17" s="116">
        <v>604689</v>
      </c>
      <c r="B17" s="69"/>
      <c r="C17" s="357" t="s">
        <v>46</v>
      </c>
      <c r="D17" s="116">
        <v>640036</v>
      </c>
      <c r="E17" s="116">
        <v>602423</v>
      </c>
      <c r="F17" s="2">
        <f>ROUND(E17/A17,5)*100</f>
        <v>99.625</v>
      </c>
      <c r="G17" s="63">
        <f>E17/E6*100</f>
        <v>1.1253127228147137</v>
      </c>
      <c r="H17" s="116">
        <v>652011</v>
      </c>
      <c r="I17" s="116">
        <v>635045</v>
      </c>
      <c r="J17" s="63">
        <f t="shared" ref="J17:J27" si="6">ROUND(I17/E17,5)*100</f>
        <v>105.41499999999999</v>
      </c>
      <c r="K17" s="63">
        <f>I17/I6*100</f>
        <v>1.1853338858277711</v>
      </c>
      <c r="L17" s="116">
        <v>709831</v>
      </c>
      <c r="M17" s="116">
        <v>660066</v>
      </c>
      <c r="N17" s="63">
        <f t="shared" si="0"/>
        <v>103.94000000000001</v>
      </c>
      <c r="O17" s="63">
        <f t="shared" si="4"/>
        <v>1.2502827061140667</v>
      </c>
      <c r="P17" s="116">
        <v>398153</v>
      </c>
      <c r="Q17" s="116">
        <v>426114</v>
      </c>
      <c r="R17" s="63">
        <f t="shared" si="1"/>
        <v>64.555999999999997</v>
      </c>
      <c r="S17" s="264">
        <f t="shared" si="5"/>
        <v>0.84310367905417205</v>
      </c>
    </row>
    <row r="18" spans="1:19" ht="26.25" customHeight="1" x14ac:dyDescent="0.15">
      <c r="A18" s="116">
        <v>610398</v>
      </c>
      <c r="B18" s="69"/>
      <c r="C18" s="357" t="s">
        <v>47</v>
      </c>
      <c r="D18" s="116">
        <v>651686</v>
      </c>
      <c r="E18" s="116">
        <v>632884</v>
      </c>
      <c r="F18" s="2">
        <f t="shared" ref="F18:F29" si="7">ROUND(E18/A18,5)*100</f>
        <v>103.684</v>
      </c>
      <c r="G18" s="63">
        <f>E18/E6*100</f>
        <v>1.1822131911727594</v>
      </c>
      <c r="H18" s="116">
        <v>647522</v>
      </c>
      <c r="I18" s="116">
        <v>643603</v>
      </c>
      <c r="J18" s="63">
        <f t="shared" si="6"/>
        <v>101.69399999999999</v>
      </c>
      <c r="K18" s="63">
        <f>I18/I6*100</f>
        <v>1.2013076946049666</v>
      </c>
      <c r="L18" s="116">
        <v>670504</v>
      </c>
      <c r="M18" s="116">
        <v>680836</v>
      </c>
      <c r="N18" s="63">
        <f t="shared" si="0"/>
        <v>105.785</v>
      </c>
      <c r="O18" s="63">
        <f t="shared" si="4"/>
        <v>1.2896247897935611</v>
      </c>
      <c r="P18" s="116">
        <v>606739</v>
      </c>
      <c r="Q18" s="116">
        <v>632347</v>
      </c>
      <c r="R18" s="63">
        <f t="shared" si="1"/>
        <v>92.878</v>
      </c>
      <c r="S18" s="264">
        <f t="shared" si="5"/>
        <v>1.2511536399622367</v>
      </c>
    </row>
    <row r="19" spans="1:19" ht="26.25" customHeight="1" x14ac:dyDescent="0.15">
      <c r="A19" s="116">
        <v>9472689</v>
      </c>
      <c r="B19" s="69"/>
      <c r="C19" s="357" t="s">
        <v>48</v>
      </c>
      <c r="D19" s="116">
        <v>12789479</v>
      </c>
      <c r="E19" s="116">
        <v>11133970</v>
      </c>
      <c r="F19" s="2">
        <f t="shared" si="7"/>
        <v>117.53800000000001</v>
      </c>
      <c r="G19" s="63">
        <f>E19/E6*100</f>
        <v>20.798007540278736</v>
      </c>
      <c r="H19" s="116">
        <v>11207988</v>
      </c>
      <c r="I19" s="116">
        <v>10765836</v>
      </c>
      <c r="J19" s="63">
        <f t="shared" si="6"/>
        <v>96.694000000000003</v>
      </c>
      <c r="K19" s="63">
        <f>I19/I6*100</f>
        <v>20.094812525198229</v>
      </c>
      <c r="L19" s="116">
        <v>11205805</v>
      </c>
      <c r="M19" s="116">
        <v>10657408</v>
      </c>
      <c r="N19" s="63">
        <f t="shared" si="0"/>
        <v>98.992999999999995</v>
      </c>
      <c r="O19" s="63">
        <f t="shared" si="4"/>
        <v>20.187031167188891</v>
      </c>
      <c r="P19" s="116">
        <v>12865517</v>
      </c>
      <c r="Q19" s="116">
        <v>12143930</v>
      </c>
      <c r="R19" s="63">
        <f t="shared" si="1"/>
        <v>113.94800000000001</v>
      </c>
      <c r="S19" s="264">
        <f t="shared" si="5"/>
        <v>24.027823683747382</v>
      </c>
    </row>
    <row r="20" spans="1:19" ht="26.25" customHeight="1" x14ac:dyDescent="0.15">
      <c r="A20" s="116">
        <v>7929475</v>
      </c>
      <c r="B20" s="69"/>
      <c r="C20" s="357" t="s">
        <v>49</v>
      </c>
      <c r="D20" s="116">
        <v>11736900</v>
      </c>
      <c r="E20" s="116">
        <v>9620428</v>
      </c>
      <c r="F20" s="2">
        <f t="shared" si="7"/>
        <v>121.32499999999999</v>
      </c>
      <c r="G20" s="63">
        <f>E20/E6*100</f>
        <v>17.970744854235164</v>
      </c>
      <c r="H20" s="116">
        <v>11166580</v>
      </c>
      <c r="I20" s="116">
        <v>9982690</v>
      </c>
      <c r="J20" s="63">
        <f t="shared" si="6"/>
        <v>103.76600000000001</v>
      </c>
      <c r="K20" s="63">
        <f>I20/I6*100</f>
        <v>18.633042900446476</v>
      </c>
      <c r="L20" s="116">
        <v>9511671</v>
      </c>
      <c r="M20" s="116">
        <v>8312358</v>
      </c>
      <c r="N20" s="63">
        <f t="shared" si="0"/>
        <v>83.268000000000001</v>
      </c>
      <c r="O20" s="63">
        <f t="shared" si="4"/>
        <v>15.745088300910684</v>
      </c>
      <c r="P20" s="116">
        <v>6365763</v>
      </c>
      <c r="Q20" s="116">
        <v>5853834</v>
      </c>
      <c r="R20" s="63">
        <f t="shared" si="1"/>
        <v>70.423000000000002</v>
      </c>
      <c r="S20" s="264">
        <f t="shared" si="5"/>
        <v>11.582320651216342</v>
      </c>
    </row>
    <row r="21" spans="1:19" ht="26.25" customHeight="1" x14ac:dyDescent="0.15">
      <c r="A21" s="116">
        <v>35834</v>
      </c>
      <c r="B21" s="69"/>
      <c r="C21" s="357" t="s">
        <v>50</v>
      </c>
      <c r="D21" s="116">
        <v>214594</v>
      </c>
      <c r="E21" s="116">
        <v>224346</v>
      </c>
      <c r="F21" s="2">
        <f t="shared" si="7"/>
        <v>626.06999999999994</v>
      </c>
      <c r="G21" s="63">
        <f>E21/E6*100</f>
        <v>0.41907332242060769</v>
      </c>
      <c r="H21" s="116">
        <v>465063</v>
      </c>
      <c r="I21" s="116">
        <v>485417</v>
      </c>
      <c r="J21" s="63">
        <f t="shared" si="6"/>
        <v>216.37</v>
      </c>
      <c r="K21" s="63">
        <f>I21/I6*100</f>
        <v>0.90604794755782514</v>
      </c>
      <c r="L21" s="116">
        <v>302790</v>
      </c>
      <c r="M21" s="116">
        <v>300892</v>
      </c>
      <c r="N21" s="63">
        <f t="shared" si="0"/>
        <v>61.985999999999997</v>
      </c>
      <c r="O21" s="63">
        <f t="shared" si="4"/>
        <v>0.56994310267166282</v>
      </c>
      <c r="P21" s="116">
        <v>296343</v>
      </c>
      <c r="Q21" s="116">
        <v>288619</v>
      </c>
      <c r="R21" s="63">
        <f t="shared" si="1"/>
        <v>95.921000000000006</v>
      </c>
      <c r="S21" s="264">
        <f t="shared" si="5"/>
        <v>0.57105784073026478</v>
      </c>
    </row>
    <row r="22" spans="1:19" ht="26.25" customHeight="1" x14ac:dyDescent="0.15">
      <c r="A22" s="116">
        <v>43194</v>
      </c>
      <c r="B22" s="69"/>
      <c r="C22" s="357" t="s">
        <v>51</v>
      </c>
      <c r="D22" s="116">
        <v>103505</v>
      </c>
      <c r="E22" s="116">
        <v>108699</v>
      </c>
      <c r="F22" s="2">
        <f t="shared" si="7"/>
        <v>251.65299999999999</v>
      </c>
      <c r="G22" s="63">
        <f>E22/E6*100</f>
        <v>0.20304730672174959</v>
      </c>
      <c r="H22" s="116">
        <v>154322</v>
      </c>
      <c r="I22" s="116">
        <v>140933</v>
      </c>
      <c r="J22" s="63">
        <f t="shared" si="6"/>
        <v>129.654</v>
      </c>
      <c r="K22" s="63">
        <f>I22/I6*100</f>
        <v>0.26305641416177633</v>
      </c>
      <c r="L22" s="116">
        <v>156002</v>
      </c>
      <c r="M22" s="116">
        <v>161922</v>
      </c>
      <c r="N22" s="63">
        <f t="shared" si="0"/>
        <v>114.893</v>
      </c>
      <c r="O22" s="63">
        <f t="shared" si="4"/>
        <v>0.30670914172128527</v>
      </c>
      <c r="P22" s="116">
        <v>204202</v>
      </c>
      <c r="Q22" s="116">
        <v>218035</v>
      </c>
      <c r="R22" s="63">
        <f t="shared" si="1"/>
        <v>134.654</v>
      </c>
      <c r="S22" s="264">
        <f t="shared" si="5"/>
        <v>0.43140124629225135</v>
      </c>
    </row>
    <row r="23" spans="1:19" ht="26.25" customHeight="1" x14ac:dyDescent="0.15">
      <c r="A23" s="116">
        <v>1437968</v>
      </c>
      <c r="B23" s="69"/>
      <c r="C23" s="357" t="s">
        <v>52</v>
      </c>
      <c r="D23" s="116">
        <v>5310903</v>
      </c>
      <c r="E23" s="116">
        <v>5061737</v>
      </c>
      <c r="F23" s="2">
        <f t="shared" si="7"/>
        <v>352.00599999999997</v>
      </c>
      <c r="G23" s="63">
        <f>E23/E6*100</f>
        <v>9.4552117791684243</v>
      </c>
      <c r="H23" s="116">
        <v>5550831</v>
      </c>
      <c r="I23" s="116">
        <v>4690411</v>
      </c>
      <c r="J23" s="63">
        <f t="shared" si="6"/>
        <v>92.664000000000001</v>
      </c>
      <c r="K23" s="63">
        <f>I23/I6*100</f>
        <v>8.7548175275127296</v>
      </c>
      <c r="L23" s="116">
        <v>5073436</v>
      </c>
      <c r="M23" s="116">
        <v>4022797</v>
      </c>
      <c r="N23" s="63">
        <f t="shared" si="0"/>
        <v>85.765999999999991</v>
      </c>
      <c r="O23" s="63">
        <f t="shared" si="4"/>
        <v>7.6198948579498857</v>
      </c>
      <c r="P23" s="116">
        <v>6134303</v>
      </c>
      <c r="Q23" s="116">
        <v>4957532</v>
      </c>
      <c r="R23" s="63">
        <f t="shared" si="1"/>
        <v>123.23599999999999</v>
      </c>
      <c r="S23" s="264">
        <f t="shared" si="5"/>
        <v>9.8089090436568327</v>
      </c>
    </row>
    <row r="24" spans="1:19" ht="26.25" customHeight="1" x14ac:dyDescent="0.15">
      <c r="A24" s="116">
        <v>1057317</v>
      </c>
      <c r="B24" s="69"/>
      <c r="C24" s="357" t="s">
        <v>53</v>
      </c>
      <c r="D24" s="116">
        <v>1335927</v>
      </c>
      <c r="E24" s="116">
        <v>1335927</v>
      </c>
      <c r="F24" s="2">
        <f t="shared" si="7"/>
        <v>126.35099999999998</v>
      </c>
      <c r="G24" s="63">
        <f>E24/E6*100</f>
        <v>2.4954818289668421</v>
      </c>
      <c r="H24" s="116">
        <v>916210</v>
      </c>
      <c r="I24" s="116">
        <v>916211</v>
      </c>
      <c r="J24" s="63">
        <f t="shared" si="6"/>
        <v>68.581999999999994</v>
      </c>
      <c r="K24" s="63">
        <f>I24/I6*100</f>
        <v>1.7101401394675149</v>
      </c>
      <c r="L24" s="116">
        <v>959015</v>
      </c>
      <c r="M24" s="116">
        <v>959016</v>
      </c>
      <c r="N24" s="63">
        <f t="shared" si="0"/>
        <v>104.67200000000001</v>
      </c>
      <c r="O24" s="63">
        <f t="shared" si="4"/>
        <v>1.8165473144908053</v>
      </c>
      <c r="P24" s="116">
        <v>1243993</v>
      </c>
      <c r="Q24" s="116">
        <v>1243994</v>
      </c>
      <c r="R24" s="63">
        <f t="shared" si="1"/>
        <v>129.71600000000001</v>
      </c>
      <c r="S24" s="264">
        <f t="shared" si="5"/>
        <v>2.4613505262003024</v>
      </c>
    </row>
    <row r="25" spans="1:19" ht="26.25" customHeight="1" x14ac:dyDescent="0.15">
      <c r="A25" s="116">
        <v>969153</v>
      </c>
      <c r="B25" s="69"/>
      <c r="C25" s="357" t="s">
        <v>54</v>
      </c>
      <c r="D25" s="116">
        <v>488379</v>
      </c>
      <c r="E25" s="116">
        <v>485985</v>
      </c>
      <c r="F25" s="2">
        <f t="shared" si="7"/>
        <v>50.144999999999996</v>
      </c>
      <c r="G25" s="63">
        <f>E25/E6*100</f>
        <v>0.90780913676454678</v>
      </c>
      <c r="H25" s="116">
        <v>252662</v>
      </c>
      <c r="I25" s="116">
        <v>282407</v>
      </c>
      <c r="J25" s="63">
        <f t="shared" si="6"/>
        <v>58.109999999999992</v>
      </c>
      <c r="K25" s="63">
        <f>I25/I6*100</f>
        <v>0.52712262390061071</v>
      </c>
      <c r="L25" s="116">
        <v>475758</v>
      </c>
      <c r="M25" s="116">
        <v>363197</v>
      </c>
      <c r="N25" s="63">
        <f t="shared" si="0"/>
        <v>128.60799999999998</v>
      </c>
      <c r="O25" s="63">
        <f t="shared" si="4"/>
        <v>0.68795988281855247</v>
      </c>
      <c r="P25" s="116">
        <v>479318</v>
      </c>
      <c r="Q25" s="116">
        <v>489447</v>
      </c>
      <c r="R25" s="63">
        <f t="shared" si="1"/>
        <v>134.761</v>
      </c>
      <c r="S25" s="264">
        <f t="shared" si="5"/>
        <v>0.96841353816590703</v>
      </c>
    </row>
    <row r="26" spans="1:19" ht="26.25" customHeight="1" x14ac:dyDescent="0.15">
      <c r="A26" s="116">
        <v>2835232</v>
      </c>
      <c r="B26" s="69"/>
      <c r="C26" s="357" t="s">
        <v>55</v>
      </c>
      <c r="D26" s="116">
        <v>3706969</v>
      </c>
      <c r="E26" s="116">
        <v>3294269</v>
      </c>
      <c r="F26" s="2">
        <f t="shared" si="7"/>
        <v>116.19</v>
      </c>
      <c r="G26" s="63">
        <f>E26/E6*100</f>
        <v>6.153620990689439</v>
      </c>
      <c r="H26" s="116">
        <v>3460932</v>
      </c>
      <c r="I26" s="116">
        <v>3066932</v>
      </c>
      <c r="J26" s="63">
        <f t="shared" si="6"/>
        <v>93.099000000000004</v>
      </c>
      <c r="K26" s="63">
        <f>I26/I6*100</f>
        <v>5.7245367259478268</v>
      </c>
      <c r="L26" s="116">
        <v>3422513</v>
      </c>
      <c r="M26" s="116">
        <v>2927858</v>
      </c>
      <c r="N26" s="63">
        <f t="shared" si="0"/>
        <v>95.465000000000003</v>
      </c>
      <c r="O26" s="63">
        <f t="shared" si="4"/>
        <v>5.545885143845795</v>
      </c>
      <c r="P26" s="116">
        <v>2091980</v>
      </c>
      <c r="Q26" s="116">
        <v>1637877</v>
      </c>
      <c r="R26" s="63">
        <f t="shared" si="1"/>
        <v>55.940999999999995</v>
      </c>
      <c r="S26" s="264">
        <f t="shared" si="5"/>
        <v>3.2406823632600905</v>
      </c>
    </row>
    <row r="27" spans="1:19" ht="26.25" customHeight="1" x14ac:dyDescent="0.15">
      <c r="A27" s="116">
        <f>SUM(A28:A33)</f>
        <v>27450386</v>
      </c>
      <c r="B27" s="515" t="s">
        <v>56</v>
      </c>
      <c r="C27" s="516"/>
      <c r="D27" s="116">
        <f>SUM(D28:D33)</f>
        <v>13845843</v>
      </c>
      <c r="E27" s="116">
        <f>SUM(E28:E33)</f>
        <v>27269877</v>
      </c>
      <c r="F27" s="2">
        <f t="shared" si="7"/>
        <v>99.341999999999999</v>
      </c>
      <c r="G27" s="63">
        <f>SUM(G28:G33)</f>
        <v>99.999999999999986</v>
      </c>
      <c r="H27" s="116">
        <f>SUM(H28:H33)</f>
        <v>29357505</v>
      </c>
      <c r="I27" s="116">
        <f>SUM(I28:I33)</f>
        <v>27563649</v>
      </c>
      <c r="J27" s="63">
        <f t="shared" si="6"/>
        <v>101.077</v>
      </c>
      <c r="K27" s="63">
        <f>I27/I27*100</f>
        <v>100</v>
      </c>
      <c r="L27" s="116">
        <f>SUM(L28:L33)</f>
        <v>27457172</v>
      </c>
      <c r="M27" s="116">
        <f>SUM(M28:M33)</f>
        <v>26322375</v>
      </c>
      <c r="N27" s="63">
        <f>ROUND(M27/I27,5)*100</f>
        <v>95.497</v>
      </c>
      <c r="O27" s="63">
        <f>M27/M27*100</f>
        <v>100</v>
      </c>
      <c r="P27" s="116">
        <f>SUM(P28:P33)</f>
        <v>27448615</v>
      </c>
      <c r="Q27" s="116">
        <f>SUM(Q28:Q33)</f>
        <v>25339819</v>
      </c>
      <c r="R27" s="63">
        <f>ROUND(Q27/M27,5)*100</f>
        <v>96.266999999999996</v>
      </c>
      <c r="S27" s="264">
        <f>Q27/Q27*100</f>
        <v>100</v>
      </c>
    </row>
    <row r="28" spans="1:19" ht="26.25" customHeight="1" x14ac:dyDescent="0.15">
      <c r="A28" s="116">
        <v>16120057</v>
      </c>
      <c r="B28" s="69"/>
      <c r="C28" s="357" t="s">
        <v>57</v>
      </c>
      <c r="D28" s="116">
        <v>1593932</v>
      </c>
      <c r="E28" s="116">
        <v>15556231</v>
      </c>
      <c r="F28" s="2">
        <f t="shared" si="7"/>
        <v>96.501999999999995</v>
      </c>
      <c r="G28" s="63">
        <f>E28/E27*100</f>
        <v>57.04547548931005</v>
      </c>
      <c r="H28" s="116">
        <v>16284105</v>
      </c>
      <c r="I28" s="116">
        <v>15680180</v>
      </c>
      <c r="J28" s="63">
        <f>ROUND(I28/E28,5)*100</f>
        <v>100.797</v>
      </c>
      <c r="K28" s="228">
        <f>I28/I27*100</f>
        <v>56.887170490380278</v>
      </c>
      <c r="L28" s="116">
        <v>13050808</v>
      </c>
      <c r="M28" s="116">
        <v>12716105</v>
      </c>
      <c r="N28" s="63">
        <f>ROUND(M28/I28,5)*100</f>
        <v>81.096999999999994</v>
      </c>
      <c r="O28" s="63">
        <f>M28/$M$27*100</f>
        <v>48.30910964531126</v>
      </c>
      <c r="P28" s="116">
        <v>12877095</v>
      </c>
      <c r="Q28" s="116">
        <v>12384359</v>
      </c>
      <c r="R28" s="63">
        <f>ROUND(Q28/M28,5)*100</f>
        <v>97.391000000000005</v>
      </c>
      <c r="S28" s="264">
        <f>Q28/$Q$27*100</f>
        <v>48.87311547095107</v>
      </c>
    </row>
    <row r="29" spans="1:19" ht="26.25" customHeight="1" x14ac:dyDescent="0.15">
      <c r="A29" s="116">
        <v>2128406</v>
      </c>
      <c r="B29" s="69"/>
      <c r="C29" s="3" t="s">
        <v>58</v>
      </c>
      <c r="D29" s="116">
        <v>2613382</v>
      </c>
      <c r="E29" s="116">
        <v>2236364</v>
      </c>
      <c r="F29" s="2">
        <f t="shared" si="7"/>
        <v>105.072</v>
      </c>
      <c r="G29" s="63">
        <f>E29/E27*100</f>
        <v>8.2008584050452438</v>
      </c>
      <c r="H29" s="116">
        <v>2863368</v>
      </c>
      <c r="I29" s="116">
        <v>2080062</v>
      </c>
      <c r="J29" s="63">
        <f t="shared" ref="J29" si="8">ROUND(I29/E29,5)*100</f>
        <v>93.010999999999996</v>
      </c>
      <c r="K29" s="63">
        <f>I29/I27*100</f>
        <v>7.5463956169228537</v>
      </c>
      <c r="L29" s="116">
        <v>3651649</v>
      </c>
      <c r="M29" s="116">
        <v>3385345</v>
      </c>
      <c r="N29" s="63">
        <f t="shared" ref="N29" si="9">ROUND(M29/I29,5)*100</f>
        <v>162.75200000000001</v>
      </c>
      <c r="O29" s="63">
        <f>M29/$M$27*100</f>
        <v>12.861092511598974</v>
      </c>
      <c r="P29" s="116">
        <v>3417987</v>
      </c>
      <c r="Q29" s="116">
        <v>2356539</v>
      </c>
      <c r="R29" s="63">
        <f t="shared" si="1"/>
        <v>69.61</v>
      </c>
      <c r="S29" s="264">
        <f>Q29/$Q$27*100</f>
        <v>9.2997467740397042</v>
      </c>
    </row>
    <row r="30" spans="1:19" ht="26.25" customHeight="1" x14ac:dyDescent="0.15">
      <c r="A30" s="100">
        <v>0</v>
      </c>
      <c r="B30" s="69"/>
      <c r="C30" s="357" t="s">
        <v>59</v>
      </c>
      <c r="D30" s="100">
        <v>0</v>
      </c>
      <c r="E30" s="100">
        <v>0</v>
      </c>
      <c r="F30" s="276">
        <v>0</v>
      </c>
      <c r="G30" s="100">
        <f>E30/E27*100</f>
        <v>0</v>
      </c>
      <c r="H30" s="100">
        <v>0</v>
      </c>
      <c r="I30" s="100">
        <v>0</v>
      </c>
      <c r="J30" s="100">
        <v>0</v>
      </c>
      <c r="K30" s="100">
        <f>I30/I27*100</f>
        <v>0</v>
      </c>
      <c r="L30" s="100">
        <v>0</v>
      </c>
      <c r="M30" s="100">
        <v>0</v>
      </c>
      <c r="N30" s="276">
        <v>0</v>
      </c>
      <c r="O30" s="100">
        <v>0</v>
      </c>
      <c r="P30" s="100">
        <v>0</v>
      </c>
      <c r="Q30" s="100">
        <v>0</v>
      </c>
      <c r="R30" s="100">
        <v>0</v>
      </c>
      <c r="S30" s="271">
        <f>Q30/$Q$27*100</f>
        <v>0</v>
      </c>
    </row>
    <row r="31" spans="1:19" ht="26.25" customHeight="1" x14ac:dyDescent="0.15">
      <c r="A31" s="116">
        <v>2016855</v>
      </c>
      <c r="B31" s="69"/>
      <c r="C31" s="357" t="s">
        <v>60</v>
      </c>
      <c r="D31" s="116">
        <v>1974965</v>
      </c>
      <c r="E31" s="116">
        <v>1868692</v>
      </c>
      <c r="F31" s="2">
        <f t="shared" ref="F31:F33" si="10">ROUND(E31/A31,5)*100</f>
        <v>92.653999999999996</v>
      </c>
      <c r="G31" s="63">
        <f>E31/E27*100</f>
        <v>6.8525868305163247</v>
      </c>
      <c r="H31" s="116">
        <v>2037883</v>
      </c>
      <c r="I31" s="116">
        <v>1773655</v>
      </c>
      <c r="J31" s="63">
        <f t="shared" ref="J31:J32" si="11">ROUND(I31/E31,5)*100</f>
        <v>94.914000000000001</v>
      </c>
      <c r="K31" s="63">
        <f>I31/I27*100</f>
        <v>6.4347612320850551</v>
      </c>
      <c r="L31" s="116">
        <v>2158403</v>
      </c>
      <c r="M31" s="116">
        <v>1887736</v>
      </c>
      <c r="N31" s="63">
        <f t="shared" ref="N31:N33" si="12">ROUND(M31/I31,5)*100</f>
        <v>106.43199999999999</v>
      </c>
      <c r="O31" s="63">
        <f t="shared" ref="O31:O33" si="13">M31/$M$27*100</f>
        <v>7.1716021065728306</v>
      </c>
      <c r="P31" s="116">
        <v>2066616</v>
      </c>
      <c r="Q31" s="116">
        <v>1950178</v>
      </c>
      <c r="R31" s="63">
        <f t="shared" si="1"/>
        <v>103.30799999999999</v>
      </c>
      <c r="S31" s="264">
        <f t="shared" ref="S31:S33" si="14">Q31/$Q$27*100</f>
        <v>7.6961007495752032</v>
      </c>
    </row>
    <row r="32" spans="1:19" ht="26.25" customHeight="1" x14ac:dyDescent="0.15">
      <c r="A32" s="116">
        <v>6276033</v>
      </c>
      <c r="B32" s="69"/>
      <c r="C32" s="357" t="s">
        <v>61</v>
      </c>
      <c r="D32" s="116">
        <v>6729057</v>
      </c>
      <c r="E32" s="116">
        <v>6636081</v>
      </c>
      <c r="F32" s="2">
        <f t="shared" si="10"/>
        <v>105.73699999999999</v>
      </c>
      <c r="G32" s="63">
        <f>E32/E27*100</f>
        <v>24.334840234152871</v>
      </c>
      <c r="H32" s="116">
        <v>7156556</v>
      </c>
      <c r="I32" s="116">
        <v>6980923</v>
      </c>
      <c r="J32" s="63">
        <f t="shared" si="11"/>
        <v>105.196</v>
      </c>
      <c r="K32" s="63">
        <f>I32/I27*100</f>
        <v>25.326556001348006</v>
      </c>
      <c r="L32" s="116">
        <v>7499518</v>
      </c>
      <c r="M32" s="116">
        <v>7231005</v>
      </c>
      <c r="N32" s="63">
        <f t="shared" si="12"/>
        <v>103.58199999999999</v>
      </c>
      <c r="O32" s="63">
        <f t="shared" si="13"/>
        <v>27.47094439616486</v>
      </c>
      <c r="P32" s="116">
        <v>7993849</v>
      </c>
      <c r="Q32" s="116">
        <v>7540679</v>
      </c>
      <c r="R32" s="63">
        <f t="shared" si="1"/>
        <v>104.28299999999999</v>
      </c>
      <c r="S32" s="264">
        <f t="shared" si="14"/>
        <v>29.758219662105716</v>
      </c>
    </row>
    <row r="33" spans="1:19" ht="26.25" customHeight="1" thickBot="1" x14ac:dyDescent="0.2">
      <c r="A33" s="119">
        <v>909035</v>
      </c>
      <c r="B33" s="114"/>
      <c r="C33" s="115" t="s">
        <v>62</v>
      </c>
      <c r="D33" s="119">
        <v>934507</v>
      </c>
      <c r="E33" s="119">
        <v>972509</v>
      </c>
      <c r="F33" s="205">
        <f t="shared" si="10"/>
        <v>106.983</v>
      </c>
      <c r="G33" s="188">
        <f>E33/E27*100</f>
        <v>3.566239040975506</v>
      </c>
      <c r="H33" s="119">
        <v>1015593</v>
      </c>
      <c r="I33" s="119">
        <v>1048829</v>
      </c>
      <c r="J33" s="120">
        <f>ROUND(I33/E33,5)*100</f>
        <v>107.84800000000001</v>
      </c>
      <c r="K33" s="188">
        <f>I33/I27*100</f>
        <v>3.8051166592638004</v>
      </c>
      <c r="L33" s="119">
        <v>1096794</v>
      </c>
      <c r="M33" s="119">
        <v>1102184</v>
      </c>
      <c r="N33" s="120">
        <f t="shared" si="12"/>
        <v>105.087</v>
      </c>
      <c r="O33" s="120">
        <f t="shared" si="13"/>
        <v>4.1872513403520761</v>
      </c>
      <c r="P33" s="119">
        <v>1093068</v>
      </c>
      <c r="Q33" s="119">
        <v>1108064</v>
      </c>
      <c r="R33" s="265">
        <f t="shared" si="1"/>
        <v>100.533</v>
      </c>
      <c r="S33" s="266">
        <f t="shared" si="14"/>
        <v>4.3728173433283013</v>
      </c>
    </row>
    <row r="34" spans="1:19" ht="15" customHeight="1" x14ac:dyDescent="0.15">
      <c r="B34" s="332" t="s">
        <v>430</v>
      </c>
      <c r="C34" s="332"/>
      <c r="D34" s="6"/>
      <c r="E34" s="6"/>
      <c r="F34" s="7"/>
      <c r="G34" s="7"/>
      <c r="H34" s="6"/>
      <c r="I34" s="6"/>
      <c r="J34" s="7"/>
      <c r="K34" s="7"/>
      <c r="L34" s="6"/>
      <c r="M34" s="6"/>
      <c r="N34" s="7"/>
      <c r="O34" s="7"/>
      <c r="P34" s="6"/>
      <c r="Q34" s="6"/>
      <c r="S34" s="121" t="s">
        <v>27</v>
      </c>
    </row>
    <row r="35" spans="1:19" ht="15.75" customHeight="1" x14ac:dyDescent="0.15">
      <c r="C35" s="15" t="s">
        <v>431</v>
      </c>
      <c r="D35" s="338"/>
    </row>
    <row r="36" spans="1:19" ht="24.95" customHeight="1" x14ac:dyDescent="0.15">
      <c r="D36" s="338"/>
      <c r="E36" s="89">
        <v>626946</v>
      </c>
      <c r="F36" s="8" t="e">
        <f>ROUND(E36/A36,5)*100</f>
        <v>#DIV/0!</v>
      </c>
      <c r="J36" s="2"/>
    </row>
  </sheetData>
  <sheetProtection sheet="1" selectLockedCells="1" selectUnlockedCells="1"/>
  <mergeCells count="19">
    <mergeCell ref="H3:K3"/>
    <mergeCell ref="L3:O3"/>
    <mergeCell ref="P3:S3"/>
    <mergeCell ref="E4:E5"/>
    <mergeCell ref="O4:O5"/>
    <mergeCell ref="P4:P5"/>
    <mergeCell ref="H4:H5"/>
    <mergeCell ref="K4:K5"/>
    <mergeCell ref="L4:L5"/>
    <mergeCell ref="I4:I5"/>
    <mergeCell ref="M4:M5"/>
    <mergeCell ref="Q4:Q5"/>
    <mergeCell ref="S4:S5"/>
    <mergeCell ref="B6:C6"/>
    <mergeCell ref="B27:C27"/>
    <mergeCell ref="D4:D5"/>
    <mergeCell ref="B3:C5"/>
    <mergeCell ref="D3:G3"/>
    <mergeCell ref="G4:G5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scale="89" firstPageNumber="159" orientation="portrait" useFirstPageNumber="1" r:id="rId1"/>
  <headerFooter scaleWithDoc="0" alignWithMargins="0">
    <oddHeader>&amp;R&amp;"ＭＳ 明朝,標準"&amp;10財　政</oddHeader>
    <oddFooter>&amp;C&amp;"ＭＳ 明朝,標準"&amp;12&amp;A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1:T32"/>
  <sheetViews>
    <sheetView view="pageBreakPreview" zoomScaleNormal="70" zoomScaleSheetLayoutView="100" workbookViewId="0">
      <pane xSplit="3" ySplit="5" topLeftCell="D6" activePane="bottomRight" state="frozen"/>
      <selection activeCell="J22" sqref="J22"/>
      <selection pane="topRight" activeCell="J22" sqref="J22"/>
      <selection pane="bottomLeft" activeCell="J22" sqref="J22"/>
      <selection pane="bottomRight" activeCell="J22" sqref="J22"/>
    </sheetView>
  </sheetViews>
  <sheetFormatPr defaultRowHeight="26.1" customHeight="1" x14ac:dyDescent="0.15"/>
  <cols>
    <col min="1" max="1" width="11.25" style="44" hidden="1" customWidth="1"/>
    <col min="2" max="2" width="1.75" style="44" customWidth="1"/>
    <col min="3" max="3" width="17.5" style="44" customWidth="1"/>
    <col min="4" max="4" width="12.5" style="108" customWidth="1"/>
    <col min="5" max="5" width="11.75" style="108" customWidth="1"/>
    <col min="6" max="6" width="7.75" style="90" customWidth="1"/>
    <col min="7" max="7" width="7.875" style="90" customWidth="1"/>
    <col min="8" max="8" width="12" style="108" customWidth="1"/>
    <col min="9" max="9" width="11.875" style="108" customWidth="1"/>
    <col min="10" max="10" width="8.625" style="90" customWidth="1"/>
    <col min="11" max="11" width="7.625" style="90" hidden="1" customWidth="1"/>
    <col min="12" max="13" width="12.625" style="108" hidden="1" customWidth="1"/>
    <col min="14" max="15" width="7.625" style="90" hidden="1" customWidth="1"/>
    <col min="16" max="17" width="12.625" style="108" hidden="1" customWidth="1"/>
    <col min="18" max="18" width="9.125" style="90" hidden="1" customWidth="1"/>
    <col min="19" max="19" width="7.625" style="90" hidden="1" customWidth="1"/>
    <col min="20" max="20" width="9" style="44" customWidth="1"/>
    <col min="21" max="16384" width="9" style="44"/>
  </cols>
  <sheetData>
    <row r="1" spans="1:20" ht="5.0999999999999996" customHeight="1" x14ac:dyDescent="0.15">
      <c r="B1" s="519"/>
      <c r="C1" s="519"/>
      <c r="D1" s="519"/>
      <c r="E1" s="338"/>
      <c r="F1" s="87"/>
      <c r="G1" s="87"/>
      <c r="H1" s="338"/>
      <c r="I1" s="338"/>
      <c r="J1" s="88"/>
      <c r="K1" s="87"/>
      <c r="L1" s="338"/>
      <c r="M1" s="338"/>
      <c r="N1" s="87"/>
      <c r="O1" s="87"/>
      <c r="P1" s="338"/>
      <c r="Q1" s="338"/>
      <c r="R1" s="87"/>
      <c r="S1" s="2"/>
      <c r="T1" s="15"/>
    </row>
    <row r="2" spans="1:20" ht="15" customHeight="1" thickBot="1" x14ac:dyDescent="0.2">
      <c r="B2" s="520" t="s">
        <v>363</v>
      </c>
      <c r="C2" s="520"/>
      <c r="D2" s="520"/>
      <c r="E2" s="89"/>
      <c r="F2" s="8"/>
      <c r="G2" s="8"/>
      <c r="H2" s="89"/>
      <c r="I2" s="89"/>
      <c r="K2" s="8"/>
      <c r="L2" s="89"/>
      <c r="M2" s="89"/>
      <c r="N2" s="8"/>
      <c r="O2" s="8"/>
      <c r="P2" s="89"/>
      <c r="Q2" s="89"/>
      <c r="R2" s="8"/>
      <c r="S2" s="121" t="s">
        <v>0</v>
      </c>
      <c r="T2" s="15"/>
    </row>
    <row r="3" spans="1:20" ht="40.5" customHeight="1" x14ac:dyDescent="0.15">
      <c r="A3" s="44" t="s">
        <v>417</v>
      </c>
      <c r="B3" s="521" t="s">
        <v>63</v>
      </c>
      <c r="C3" s="522"/>
      <c r="D3" s="527" t="s">
        <v>432</v>
      </c>
      <c r="E3" s="528"/>
      <c r="F3" s="528"/>
      <c r="G3" s="512"/>
      <c r="H3" s="527" t="s">
        <v>433</v>
      </c>
      <c r="I3" s="528"/>
      <c r="J3" s="528"/>
      <c r="K3" s="512"/>
      <c r="L3" s="509" t="s">
        <v>434</v>
      </c>
      <c r="M3" s="509"/>
      <c r="N3" s="509"/>
      <c r="O3" s="509"/>
      <c r="P3" s="512" t="s">
        <v>435</v>
      </c>
      <c r="Q3" s="509"/>
      <c r="R3" s="509"/>
      <c r="S3" s="513"/>
      <c r="T3" s="326"/>
    </row>
    <row r="4" spans="1:20" s="15" customFormat="1" ht="30" customHeight="1" x14ac:dyDescent="0.15">
      <c r="B4" s="523"/>
      <c r="C4" s="524"/>
      <c r="D4" s="529" t="s">
        <v>30</v>
      </c>
      <c r="E4" s="529" t="s">
        <v>31</v>
      </c>
      <c r="F4" s="91" t="s">
        <v>32</v>
      </c>
      <c r="G4" s="531" t="s">
        <v>33</v>
      </c>
      <c r="H4" s="529" t="s">
        <v>30</v>
      </c>
      <c r="I4" s="529" t="s">
        <v>31</v>
      </c>
      <c r="J4" s="92" t="s">
        <v>32</v>
      </c>
      <c r="K4" s="538" t="s">
        <v>33</v>
      </c>
      <c r="L4" s="504" t="s">
        <v>30</v>
      </c>
      <c r="M4" s="504" t="s">
        <v>31</v>
      </c>
      <c r="N4" s="91" t="s">
        <v>32</v>
      </c>
      <c r="O4" s="537" t="s">
        <v>33</v>
      </c>
      <c r="P4" s="504" t="s">
        <v>30</v>
      </c>
      <c r="Q4" s="504" t="s">
        <v>31</v>
      </c>
      <c r="R4" s="91" t="s">
        <v>32</v>
      </c>
      <c r="S4" s="505" t="s">
        <v>33</v>
      </c>
      <c r="T4" s="326"/>
    </row>
    <row r="5" spans="1:20" ht="30" customHeight="1" x14ac:dyDescent="0.15">
      <c r="A5" s="44" t="s">
        <v>353</v>
      </c>
      <c r="B5" s="525"/>
      <c r="C5" s="526"/>
      <c r="D5" s="530"/>
      <c r="E5" s="530"/>
      <c r="F5" s="93" t="s">
        <v>34</v>
      </c>
      <c r="G5" s="532"/>
      <c r="H5" s="530"/>
      <c r="I5" s="530"/>
      <c r="J5" s="94" t="s">
        <v>34</v>
      </c>
      <c r="K5" s="539"/>
      <c r="L5" s="504"/>
      <c r="M5" s="504"/>
      <c r="N5" s="93" t="s">
        <v>34</v>
      </c>
      <c r="O5" s="537"/>
      <c r="P5" s="504"/>
      <c r="Q5" s="504"/>
      <c r="R5" s="93" t="s">
        <v>34</v>
      </c>
      <c r="S5" s="505"/>
      <c r="T5" s="326"/>
    </row>
    <row r="6" spans="1:20" ht="9" customHeight="1" x14ac:dyDescent="0.15">
      <c r="B6" s="181"/>
      <c r="C6" s="182"/>
      <c r="D6" s="96"/>
      <c r="E6" s="96"/>
      <c r="F6" s="97"/>
      <c r="G6" s="97"/>
      <c r="H6" s="96"/>
      <c r="I6" s="96"/>
      <c r="J6" s="97"/>
      <c r="K6" s="97"/>
      <c r="L6" s="96"/>
      <c r="M6" s="96"/>
      <c r="N6" s="97"/>
      <c r="O6" s="97"/>
      <c r="P6" s="96"/>
      <c r="Q6" s="96"/>
      <c r="R6" s="97"/>
      <c r="S6" s="98"/>
      <c r="T6" s="326"/>
    </row>
    <row r="7" spans="1:20" s="52" customFormat="1" ht="26.1" customHeight="1" x14ac:dyDescent="0.15">
      <c r="A7" s="333">
        <f>SUM(A8:A21)</f>
        <v>45291513</v>
      </c>
      <c r="B7" s="534" t="s">
        <v>35</v>
      </c>
      <c r="C7" s="535"/>
      <c r="D7" s="333">
        <f>SUM(D8:D21)</f>
        <v>57832708</v>
      </c>
      <c r="E7" s="333">
        <f>SUM(E8:E21)</f>
        <v>52617619</v>
      </c>
      <c r="F7" s="2">
        <f>ROUND(E7/A7,5)*100</f>
        <v>116.17500000000001</v>
      </c>
      <c r="G7" s="2">
        <f>ROUND(E7/E7,5)*100</f>
        <v>100</v>
      </c>
      <c r="H7" s="333">
        <f>SUM(H8:H21)</f>
        <v>52227640</v>
      </c>
      <c r="I7" s="333">
        <f>SUM(I8:I21)</f>
        <v>52616185</v>
      </c>
      <c r="J7" s="2">
        <f>ROUND(I7/E7,5)*100</f>
        <v>99.997</v>
      </c>
      <c r="K7" s="2">
        <f>ROUND(I7/I7,5)*100</f>
        <v>100</v>
      </c>
      <c r="L7" s="333">
        <f>SUM(L8:L21)</f>
        <v>55969959</v>
      </c>
      <c r="M7" s="333">
        <f>SUM(M8:M21)</f>
        <v>51549346</v>
      </c>
      <c r="N7" s="2">
        <f>ROUND(M7/I7,5)*100</f>
        <v>97.972000000000008</v>
      </c>
      <c r="O7" s="2">
        <f>ROUND(M7/$M$7,5)*100</f>
        <v>100</v>
      </c>
      <c r="P7" s="333">
        <f>SUM(P8:P21)</f>
        <v>52948323</v>
      </c>
      <c r="Q7" s="333">
        <f>SUM(Q8:Q21)</f>
        <v>49588146</v>
      </c>
      <c r="R7" s="2">
        <f>ROUND(Q7/M7,5)*100</f>
        <v>96.194999999999993</v>
      </c>
      <c r="S7" s="277">
        <f>ROUND(Q7/$Q$7,5)*100</f>
        <v>100</v>
      </c>
      <c r="T7" s="326"/>
    </row>
    <row r="8" spans="1:20" ht="26.1" customHeight="1" x14ac:dyDescent="0.15">
      <c r="A8" s="333">
        <v>370189</v>
      </c>
      <c r="B8" s="95"/>
      <c r="C8" s="325" t="s">
        <v>64</v>
      </c>
      <c r="D8" s="333">
        <v>328459</v>
      </c>
      <c r="E8" s="333">
        <v>321453</v>
      </c>
      <c r="F8" s="2">
        <f>ROUND(E8/A8,5)*100</f>
        <v>86.834999999999994</v>
      </c>
      <c r="G8" s="2">
        <f>ROUND(E8/E7,5)*100</f>
        <v>0.61099999999999999</v>
      </c>
      <c r="H8" s="333">
        <v>341324</v>
      </c>
      <c r="I8" s="333">
        <v>336734</v>
      </c>
      <c r="J8" s="2">
        <f t="shared" ref="J8:J17" si="0">ROUND(I8/E8,5)*100</f>
        <v>104.75399999999999</v>
      </c>
      <c r="K8" s="2">
        <f>ROUND(I8/I7,5)*100</f>
        <v>0.64</v>
      </c>
      <c r="L8" s="333">
        <v>344907</v>
      </c>
      <c r="M8" s="333">
        <v>338814</v>
      </c>
      <c r="N8" s="2">
        <f>ROUND(M8/I8,5)*100</f>
        <v>100.61800000000001</v>
      </c>
      <c r="O8" s="2">
        <f t="shared" ref="O8:O19" si="1">ROUND(M8/$M$7,5)*100</f>
        <v>0.65700000000000003</v>
      </c>
      <c r="P8" s="333">
        <v>373831</v>
      </c>
      <c r="Q8" s="333">
        <v>365666</v>
      </c>
      <c r="R8" s="2">
        <f>ROUND(Q8/M8,5)*100</f>
        <v>107.92500000000001</v>
      </c>
      <c r="S8" s="277">
        <f>ROUND(Q8/$Q$7,5)*100</f>
        <v>0.73699999999999999</v>
      </c>
      <c r="T8" s="326"/>
    </row>
    <row r="9" spans="1:20" ht="26.1" customHeight="1" x14ac:dyDescent="0.15">
      <c r="A9" s="333">
        <v>7319861</v>
      </c>
      <c r="B9" s="95"/>
      <c r="C9" s="325" t="s">
        <v>65</v>
      </c>
      <c r="D9" s="333">
        <v>12304388</v>
      </c>
      <c r="E9" s="333">
        <v>11725490</v>
      </c>
      <c r="F9" s="2">
        <f>ROUND(E9/A9,5)*100</f>
        <v>160.18699999999998</v>
      </c>
      <c r="G9" s="2">
        <f>ROUND(E9/E7,5)*100</f>
        <v>22.284000000000002</v>
      </c>
      <c r="H9" s="333">
        <v>11308890</v>
      </c>
      <c r="I9" s="333">
        <v>10879053</v>
      </c>
      <c r="J9" s="2">
        <f t="shared" si="0"/>
        <v>92.781000000000006</v>
      </c>
      <c r="K9" s="2">
        <f>ROUND(I9/I7,5)*100</f>
        <v>20.675999999999998</v>
      </c>
      <c r="L9" s="333">
        <v>11007504</v>
      </c>
      <c r="M9" s="333">
        <v>10739507</v>
      </c>
      <c r="N9" s="2">
        <f t="shared" ref="N9:N17" si="2">ROUND(M9/I9,5)*100</f>
        <v>98.716999999999999</v>
      </c>
      <c r="O9" s="2">
        <f t="shared" si="1"/>
        <v>20.832999999999998</v>
      </c>
      <c r="P9" s="333">
        <v>8500889</v>
      </c>
      <c r="Q9" s="333">
        <v>8305791</v>
      </c>
      <c r="R9" s="2">
        <f t="shared" ref="R9:R29" si="3">ROUND(Q9/M9,5)*100</f>
        <v>77.338999999999999</v>
      </c>
      <c r="S9" s="277">
        <f>ROUND(Q9/$Q$7,5)*100</f>
        <v>16.75</v>
      </c>
      <c r="T9" s="326"/>
    </row>
    <row r="10" spans="1:20" ht="26.1" customHeight="1" x14ac:dyDescent="0.15">
      <c r="A10" s="333">
        <v>20554172</v>
      </c>
      <c r="B10" s="95"/>
      <c r="C10" s="325" t="s">
        <v>66</v>
      </c>
      <c r="D10" s="333">
        <v>23533819</v>
      </c>
      <c r="E10" s="333">
        <v>21412760</v>
      </c>
      <c r="F10" s="2">
        <f>ROUND(E10/A10,5)*100</f>
        <v>104.17700000000001</v>
      </c>
      <c r="G10" s="2">
        <f>ROUND(E10/E7,5)*100</f>
        <v>40.695</v>
      </c>
      <c r="H10" s="333">
        <v>22109630</v>
      </c>
      <c r="I10" s="333">
        <v>22933831</v>
      </c>
      <c r="J10" s="2">
        <f t="shared" si="0"/>
        <v>107.104</v>
      </c>
      <c r="K10" s="2">
        <f>ROUND(I10/I7,5)*100</f>
        <v>43.586999999999996</v>
      </c>
      <c r="L10" s="333">
        <v>23987912</v>
      </c>
      <c r="M10" s="333">
        <v>22974370</v>
      </c>
      <c r="N10" s="2">
        <f t="shared" si="2"/>
        <v>100.17700000000001</v>
      </c>
      <c r="O10" s="2">
        <f t="shared" si="1"/>
        <v>44.568000000000005</v>
      </c>
      <c r="P10" s="333">
        <v>25636984</v>
      </c>
      <c r="Q10" s="333">
        <v>24656374</v>
      </c>
      <c r="R10" s="2">
        <f t="shared" si="3"/>
        <v>107.321</v>
      </c>
      <c r="S10" s="277">
        <f t="shared" ref="S10:S21" si="4">ROUND(Q10/$Q$7,5)*100</f>
        <v>49.722000000000001</v>
      </c>
      <c r="T10" s="326"/>
    </row>
    <row r="11" spans="1:20" ht="26.1" customHeight="1" x14ac:dyDescent="0.15">
      <c r="A11" s="333">
        <v>2116753</v>
      </c>
      <c r="B11" s="95"/>
      <c r="C11" s="325" t="s">
        <v>67</v>
      </c>
      <c r="D11" s="333">
        <v>2143714</v>
      </c>
      <c r="E11" s="333">
        <v>2061811</v>
      </c>
      <c r="F11" s="2">
        <f t="shared" ref="F11:F17" si="5">ROUND(E11/A11,5)*100</f>
        <v>97.403999999999996</v>
      </c>
      <c r="G11" s="2">
        <f>ROUND(E11/E7,5)*100</f>
        <v>3.9180000000000001</v>
      </c>
      <c r="H11" s="333">
        <v>2462222</v>
      </c>
      <c r="I11" s="333">
        <v>2398957</v>
      </c>
      <c r="J11" s="2">
        <f t="shared" si="0"/>
        <v>116.352</v>
      </c>
      <c r="K11" s="2">
        <f>ROUND(I11/I7,5)*100</f>
        <v>4.5590000000000002</v>
      </c>
      <c r="L11" s="333">
        <v>2346958</v>
      </c>
      <c r="M11" s="333">
        <v>2249118</v>
      </c>
      <c r="N11" s="2">
        <f t="shared" si="2"/>
        <v>93.754000000000005</v>
      </c>
      <c r="O11" s="2">
        <f t="shared" si="1"/>
        <v>4.3630000000000004</v>
      </c>
      <c r="P11" s="333">
        <v>2461464</v>
      </c>
      <c r="Q11" s="333">
        <v>2357511</v>
      </c>
      <c r="R11" s="2">
        <f t="shared" si="3"/>
        <v>104.81899999999999</v>
      </c>
      <c r="S11" s="277">
        <f t="shared" si="4"/>
        <v>4.7539999999999996</v>
      </c>
      <c r="T11" s="326"/>
    </row>
    <row r="12" spans="1:20" ht="26.1" customHeight="1" x14ac:dyDescent="0.15">
      <c r="A12" s="333">
        <v>50528</v>
      </c>
      <c r="B12" s="95"/>
      <c r="C12" s="325" t="s">
        <v>68</v>
      </c>
      <c r="D12" s="333">
        <v>56538</v>
      </c>
      <c r="E12" s="333">
        <v>53722</v>
      </c>
      <c r="F12" s="2">
        <f t="shared" si="5"/>
        <v>106.321</v>
      </c>
      <c r="G12" s="2">
        <f>ROUND(E12/E7,5)*100</f>
        <v>0.10200000000000001</v>
      </c>
      <c r="H12" s="333">
        <v>69238</v>
      </c>
      <c r="I12" s="333">
        <v>63639</v>
      </c>
      <c r="J12" s="2">
        <f t="shared" si="0"/>
        <v>118.46000000000001</v>
      </c>
      <c r="K12" s="2">
        <f>ROUND(I12/I7,5)*100</f>
        <v>0.121</v>
      </c>
      <c r="L12" s="333">
        <v>52823</v>
      </c>
      <c r="M12" s="333">
        <v>51210</v>
      </c>
      <c r="N12" s="2">
        <f t="shared" si="2"/>
        <v>80.47</v>
      </c>
      <c r="O12" s="2">
        <f t="shared" si="1"/>
        <v>9.9000000000000005E-2</v>
      </c>
      <c r="P12" s="333">
        <v>29281</v>
      </c>
      <c r="Q12" s="333">
        <v>28476</v>
      </c>
      <c r="R12" s="2">
        <f t="shared" si="3"/>
        <v>55.606000000000002</v>
      </c>
      <c r="S12" s="277">
        <f t="shared" si="4"/>
        <v>5.6999999999999995E-2</v>
      </c>
      <c r="T12" s="326"/>
    </row>
    <row r="13" spans="1:20" ht="26.1" customHeight="1" x14ac:dyDescent="0.15">
      <c r="A13" s="333">
        <v>249731</v>
      </c>
      <c r="B13" s="95"/>
      <c r="C13" s="325" t="s">
        <v>69</v>
      </c>
      <c r="D13" s="333">
        <v>184658</v>
      </c>
      <c r="E13" s="333">
        <v>132935</v>
      </c>
      <c r="F13" s="2">
        <f t="shared" si="5"/>
        <v>53.230999999999995</v>
      </c>
      <c r="G13" s="2">
        <f>ROUND(E13/E7,5)*100</f>
        <v>0.253</v>
      </c>
      <c r="H13" s="333">
        <v>93830</v>
      </c>
      <c r="I13" s="333">
        <v>130341</v>
      </c>
      <c r="J13" s="2">
        <f t="shared" si="0"/>
        <v>98.048999999999992</v>
      </c>
      <c r="K13" s="2">
        <f>ROUND(I13/I7,5)*100</f>
        <v>0.248</v>
      </c>
      <c r="L13" s="333">
        <v>127294</v>
      </c>
      <c r="M13" s="333">
        <v>94784</v>
      </c>
      <c r="N13" s="2">
        <f t="shared" si="2"/>
        <v>72.72</v>
      </c>
      <c r="O13" s="2">
        <f t="shared" si="1"/>
        <v>0.184</v>
      </c>
      <c r="P13" s="333">
        <v>130065</v>
      </c>
      <c r="Q13" s="333">
        <v>122627</v>
      </c>
      <c r="R13" s="2">
        <f t="shared" si="3"/>
        <v>129.375</v>
      </c>
      <c r="S13" s="277">
        <f t="shared" si="4"/>
        <v>0.247</v>
      </c>
      <c r="T13" s="326"/>
    </row>
    <row r="14" spans="1:20" ht="26.1" customHeight="1" x14ac:dyDescent="0.15">
      <c r="A14" s="333">
        <v>383830</v>
      </c>
      <c r="B14" s="95"/>
      <c r="C14" s="325" t="s">
        <v>70</v>
      </c>
      <c r="D14" s="333">
        <v>218904</v>
      </c>
      <c r="E14" s="333">
        <v>211448</v>
      </c>
      <c r="F14" s="2">
        <f t="shared" si="5"/>
        <v>55.088999999999999</v>
      </c>
      <c r="G14" s="2">
        <f>ROUND(E14/E7,5)*100</f>
        <v>0.40200000000000002</v>
      </c>
      <c r="H14" s="333">
        <v>225403</v>
      </c>
      <c r="I14" s="333">
        <v>221771</v>
      </c>
      <c r="J14" s="2">
        <f t="shared" si="0"/>
        <v>104.88200000000001</v>
      </c>
      <c r="K14" s="2">
        <f>ROUND(I14/I7,5)*100</f>
        <v>0.42100000000000004</v>
      </c>
      <c r="L14" s="333">
        <v>347791</v>
      </c>
      <c r="M14" s="333">
        <v>342290</v>
      </c>
      <c r="N14" s="2">
        <f t="shared" si="2"/>
        <v>154.34399999999999</v>
      </c>
      <c r="O14" s="2">
        <f t="shared" si="1"/>
        <v>0.66400000000000003</v>
      </c>
      <c r="P14" s="333">
        <v>455495</v>
      </c>
      <c r="Q14" s="333">
        <v>196997</v>
      </c>
      <c r="R14" s="2">
        <f t="shared" si="3"/>
        <v>57.552999999999997</v>
      </c>
      <c r="S14" s="277">
        <f t="shared" si="4"/>
        <v>0.39699999999999996</v>
      </c>
      <c r="T14" s="326"/>
    </row>
    <row r="15" spans="1:20" ht="26.1" customHeight="1" x14ac:dyDescent="0.15">
      <c r="A15" s="333">
        <v>5732393</v>
      </c>
      <c r="B15" s="95"/>
      <c r="C15" s="325" t="s">
        <v>71</v>
      </c>
      <c r="D15" s="333">
        <v>8787257</v>
      </c>
      <c r="E15" s="333">
        <v>6710215</v>
      </c>
      <c r="F15" s="2">
        <f t="shared" si="5"/>
        <v>117.05799999999999</v>
      </c>
      <c r="G15" s="2">
        <f>ROUND(E15/E7,5)*100</f>
        <v>12.753</v>
      </c>
      <c r="H15" s="333">
        <v>7056222</v>
      </c>
      <c r="I15" s="333">
        <v>7577846</v>
      </c>
      <c r="J15" s="2">
        <f t="shared" si="0"/>
        <v>112.92999999999999</v>
      </c>
      <c r="K15" s="2">
        <f>ROUND(I15/I7,5)*100</f>
        <v>14.402000000000001</v>
      </c>
      <c r="L15" s="333">
        <v>8498138</v>
      </c>
      <c r="M15" s="333">
        <v>6140171</v>
      </c>
      <c r="N15" s="2">
        <f t="shared" si="2"/>
        <v>81.028000000000006</v>
      </c>
      <c r="O15" s="2">
        <f t="shared" si="1"/>
        <v>11.911</v>
      </c>
      <c r="P15" s="333">
        <v>6103115</v>
      </c>
      <c r="Q15" s="333">
        <v>4969944</v>
      </c>
      <c r="R15" s="2">
        <f t="shared" si="3"/>
        <v>80.941000000000003</v>
      </c>
      <c r="S15" s="277">
        <f t="shared" si="4"/>
        <v>10.022</v>
      </c>
      <c r="T15" s="326"/>
    </row>
    <row r="16" spans="1:20" ht="26.1" customHeight="1" x14ac:dyDescent="0.15">
      <c r="A16" s="333">
        <v>1083077</v>
      </c>
      <c r="B16" s="95"/>
      <c r="C16" s="325" t="s">
        <v>72</v>
      </c>
      <c r="D16" s="333">
        <v>1184209</v>
      </c>
      <c r="E16" s="333">
        <v>1150673</v>
      </c>
      <c r="F16" s="2">
        <f t="shared" si="5"/>
        <v>106.24100000000001</v>
      </c>
      <c r="G16" s="2">
        <f>ROUND(E16/E7,5)*100</f>
        <v>2.1870000000000003</v>
      </c>
      <c r="H16" s="333">
        <v>868692</v>
      </c>
      <c r="I16" s="333">
        <v>858526</v>
      </c>
      <c r="J16" s="2">
        <f t="shared" si="0"/>
        <v>74.611000000000004</v>
      </c>
      <c r="K16" s="2">
        <f>ROUND(I16/I7,5)*100</f>
        <v>1.6320000000000001</v>
      </c>
      <c r="L16" s="333">
        <v>887481</v>
      </c>
      <c r="M16" s="333">
        <v>870694</v>
      </c>
      <c r="N16" s="2">
        <f t="shared" si="2"/>
        <v>101.417</v>
      </c>
      <c r="O16" s="2">
        <f t="shared" si="1"/>
        <v>1.6889999999999998</v>
      </c>
      <c r="P16" s="333">
        <v>1016831</v>
      </c>
      <c r="Q16" s="333">
        <v>982679</v>
      </c>
      <c r="R16" s="2">
        <f t="shared" si="3"/>
        <v>112.86199999999999</v>
      </c>
      <c r="S16" s="277">
        <f t="shared" si="4"/>
        <v>1.982</v>
      </c>
      <c r="T16" s="326"/>
    </row>
    <row r="17" spans="1:20" ht="26.1" customHeight="1" x14ac:dyDescent="0.15">
      <c r="A17" s="333">
        <v>4205181</v>
      </c>
      <c r="B17" s="95"/>
      <c r="C17" s="325" t="s">
        <v>73</v>
      </c>
      <c r="D17" s="333">
        <v>5906858</v>
      </c>
      <c r="E17" s="333">
        <v>5661830</v>
      </c>
      <c r="F17" s="2">
        <f t="shared" si="5"/>
        <v>134.63900000000001</v>
      </c>
      <c r="G17" s="2">
        <f>ROUND(E17/E7,5)*100</f>
        <v>10.76</v>
      </c>
      <c r="H17" s="333">
        <v>4617388</v>
      </c>
      <c r="I17" s="333">
        <v>4257973</v>
      </c>
      <c r="J17" s="2">
        <f t="shared" si="0"/>
        <v>75.204999999999998</v>
      </c>
      <c r="K17" s="2">
        <f>ROUND(I17/I7,5)*100</f>
        <v>8.093</v>
      </c>
      <c r="L17" s="333">
        <v>5499592</v>
      </c>
      <c r="M17" s="333">
        <v>4900901</v>
      </c>
      <c r="N17" s="2">
        <f t="shared" si="2"/>
        <v>115.09899999999999</v>
      </c>
      <c r="O17" s="2">
        <f t="shared" si="1"/>
        <v>9.5069999999999997</v>
      </c>
      <c r="P17" s="333">
        <v>4868244</v>
      </c>
      <c r="Q17" s="333">
        <v>4267596</v>
      </c>
      <c r="R17" s="2">
        <f t="shared" si="3"/>
        <v>87.078000000000003</v>
      </c>
      <c r="S17" s="277">
        <f t="shared" si="4"/>
        <v>8.6059999999999999</v>
      </c>
      <c r="T17" s="326"/>
    </row>
    <row r="18" spans="1:20" ht="26.1" customHeight="1" x14ac:dyDescent="0.15">
      <c r="A18" s="180">
        <v>0</v>
      </c>
      <c r="B18" s="95"/>
      <c r="C18" s="325" t="s">
        <v>74</v>
      </c>
      <c r="D18" s="333">
        <v>3</v>
      </c>
      <c r="E18" s="180">
        <v>0</v>
      </c>
      <c r="F18" s="180">
        <v>0</v>
      </c>
      <c r="G18" s="180">
        <v>0</v>
      </c>
      <c r="H18" s="333">
        <v>3</v>
      </c>
      <c r="I18" s="180">
        <v>0</v>
      </c>
      <c r="J18" s="180">
        <v>0</v>
      </c>
      <c r="K18" s="180">
        <f>ROUND(I18/I7,5)*100</f>
        <v>0</v>
      </c>
      <c r="L18" s="333">
        <v>3</v>
      </c>
      <c r="M18" s="180">
        <v>0</v>
      </c>
      <c r="N18" s="180">
        <v>0</v>
      </c>
      <c r="O18" s="180">
        <v>0</v>
      </c>
      <c r="P18" s="333">
        <v>3</v>
      </c>
      <c r="Q18" s="180">
        <v>0</v>
      </c>
      <c r="R18" s="180">
        <v>0</v>
      </c>
      <c r="S18" s="278">
        <f t="shared" si="4"/>
        <v>0</v>
      </c>
      <c r="T18" s="326"/>
    </row>
    <row r="19" spans="1:20" ht="26.1" customHeight="1" x14ac:dyDescent="0.15">
      <c r="A19" s="333">
        <v>3225798</v>
      </c>
      <c r="B19" s="95"/>
      <c r="C19" s="325" t="s">
        <v>17</v>
      </c>
      <c r="D19" s="333">
        <v>3176326</v>
      </c>
      <c r="E19" s="333">
        <v>3175282</v>
      </c>
      <c r="F19" s="2">
        <f t="shared" ref="F19" si="6">ROUND(E19/A19,5)*100</f>
        <v>98.433999999999997</v>
      </c>
      <c r="G19" s="2">
        <f>ROUND(E19/E7,5)*100</f>
        <v>6.0350000000000001</v>
      </c>
      <c r="H19" s="333">
        <v>2957675</v>
      </c>
      <c r="I19" s="333">
        <v>2957514</v>
      </c>
      <c r="J19" s="2">
        <f t="shared" ref="J19" si="7">ROUND(I19/E19,5)*100</f>
        <v>93.141999999999996</v>
      </c>
      <c r="K19" s="2">
        <f>ROUND(I19/I7,5)*100</f>
        <v>5.6210000000000004</v>
      </c>
      <c r="L19" s="333">
        <v>2848855</v>
      </c>
      <c r="M19" s="333">
        <v>2847487</v>
      </c>
      <c r="N19" s="2">
        <f t="shared" ref="N19" si="8">ROUND(M19/I19,5)*100</f>
        <v>96.28</v>
      </c>
      <c r="O19" s="2">
        <f t="shared" si="1"/>
        <v>5.524</v>
      </c>
      <c r="P19" s="333">
        <v>2798876</v>
      </c>
      <c r="Q19" s="333">
        <v>2794215</v>
      </c>
      <c r="R19" s="2">
        <f t="shared" si="3"/>
        <v>98.129000000000005</v>
      </c>
      <c r="S19" s="277">
        <f t="shared" si="4"/>
        <v>5.6349999999999998</v>
      </c>
      <c r="T19" s="326"/>
    </row>
    <row r="20" spans="1:20" ht="26.1" customHeight="1" x14ac:dyDescent="0.15">
      <c r="A20" s="180">
        <v>0</v>
      </c>
      <c r="B20" s="95"/>
      <c r="C20" s="325" t="s">
        <v>75</v>
      </c>
      <c r="D20" s="333">
        <v>1</v>
      </c>
      <c r="E20" s="180">
        <v>0</v>
      </c>
      <c r="F20" s="180">
        <v>0</v>
      </c>
      <c r="G20" s="180">
        <f>ROUND(E20/E7,5)*100</f>
        <v>0</v>
      </c>
      <c r="H20" s="333">
        <v>1</v>
      </c>
      <c r="I20" s="180">
        <v>0</v>
      </c>
      <c r="J20" s="180">
        <v>0</v>
      </c>
      <c r="K20" s="180">
        <f>ROUND(I20/I7,5)*100</f>
        <v>0</v>
      </c>
      <c r="L20" s="333">
        <v>1</v>
      </c>
      <c r="M20" s="180">
        <v>0</v>
      </c>
      <c r="N20" s="180">
        <v>0</v>
      </c>
      <c r="O20" s="180">
        <v>0</v>
      </c>
      <c r="P20" s="333">
        <v>540271</v>
      </c>
      <c r="Q20" s="180">
        <v>540270</v>
      </c>
      <c r="R20" s="180">
        <v>0</v>
      </c>
      <c r="S20" s="253">
        <f t="shared" si="4"/>
        <v>1.0900000000000001</v>
      </c>
      <c r="T20" s="326"/>
    </row>
    <row r="21" spans="1:20" ht="26.1" customHeight="1" x14ac:dyDescent="0.15">
      <c r="A21" s="180">
        <v>0</v>
      </c>
      <c r="B21" s="95"/>
      <c r="C21" s="325" t="s">
        <v>76</v>
      </c>
      <c r="D21" s="333">
        <v>7574</v>
      </c>
      <c r="E21" s="180">
        <v>0</v>
      </c>
      <c r="F21" s="180">
        <v>0</v>
      </c>
      <c r="G21" s="180">
        <f>ROUND(E21/E7,5)*100</f>
        <v>0</v>
      </c>
      <c r="H21" s="333">
        <v>117122</v>
      </c>
      <c r="I21" s="180">
        <v>0</v>
      </c>
      <c r="J21" s="180">
        <v>0</v>
      </c>
      <c r="K21" s="180">
        <f>ROUND(I21/I7,5)*100</f>
        <v>0</v>
      </c>
      <c r="L21" s="333">
        <v>20700</v>
      </c>
      <c r="M21" s="180">
        <v>0</v>
      </c>
      <c r="N21" s="180">
        <v>0</v>
      </c>
      <c r="O21" s="180">
        <v>0</v>
      </c>
      <c r="P21" s="333">
        <v>32974</v>
      </c>
      <c r="Q21" s="180">
        <v>0</v>
      </c>
      <c r="R21" s="180">
        <v>0</v>
      </c>
      <c r="S21" s="253">
        <f t="shared" si="4"/>
        <v>0</v>
      </c>
      <c r="T21" s="326"/>
    </row>
    <row r="22" spans="1:20" ht="26.1" customHeight="1" x14ac:dyDescent="0.15">
      <c r="A22" s="333"/>
      <c r="B22" s="95"/>
      <c r="C22" s="325"/>
      <c r="D22" s="333"/>
      <c r="E22" s="333"/>
      <c r="F22" s="189"/>
      <c r="G22" s="2"/>
      <c r="H22" s="333"/>
      <c r="I22" s="333"/>
      <c r="J22" s="2"/>
      <c r="K22" s="2"/>
      <c r="L22" s="333"/>
      <c r="M22" s="333"/>
      <c r="N22" s="2"/>
      <c r="O22" s="2"/>
      <c r="P22" s="333"/>
      <c r="Q22" s="333"/>
      <c r="R22" s="2"/>
      <c r="S22" s="277"/>
      <c r="T22" s="326"/>
    </row>
    <row r="23" spans="1:20" s="52" customFormat="1" ht="26.1" customHeight="1" x14ac:dyDescent="0.15">
      <c r="A23" s="333">
        <f>SUM(A24:A29)</f>
        <v>27067336</v>
      </c>
      <c r="B23" s="534" t="s">
        <v>56</v>
      </c>
      <c r="C23" s="535"/>
      <c r="D23" s="333">
        <f>SUM(D24:D29)</f>
        <v>28205843</v>
      </c>
      <c r="E23" s="333">
        <f>SUM(E24:E29)</f>
        <v>26906215</v>
      </c>
      <c r="F23" s="2">
        <f>ROUND(E23/A23,5)*100</f>
        <v>99.405000000000001</v>
      </c>
      <c r="G23" s="2">
        <f>ROUND(E23/E23,5)*100</f>
        <v>100</v>
      </c>
      <c r="H23" s="333">
        <f>SUM(H24:H29)</f>
        <v>29357505</v>
      </c>
      <c r="I23" s="333">
        <f>SUM(I24:I29)</f>
        <v>26834135</v>
      </c>
      <c r="J23" s="2">
        <f t="shared" ref="J23" si="9">ROUND(I23/E23,5)*100</f>
        <v>99.731999999999999</v>
      </c>
      <c r="K23" s="2">
        <f>ROUND(I23/I23,5)*100</f>
        <v>100</v>
      </c>
      <c r="L23" s="333">
        <f>SUM(L24:L29)</f>
        <v>27457172</v>
      </c>
      <c r="M23" s="333">
        <f>SUM(M24:M29)</f>
        <v>25500417</v>
      </c>
      <c r="N23" s="2">
        <f t="shared" ref="N23" si="10">ROUND(M23/I23,5)*100</f>
        <v>95.03</v>
      </c>
      <c r="O23" s="2">
        <f>ROUND(M23/$M$23,5)*100</f>
        <v>100</v>
      </c>
      <c r="P23" s="333">
        <f>SUM(P24:P29)</f>
        <v>27448615</v>
      </c>
      <c r="Q23" s="333">
        <f>SUM(Q24:Q29)</f>
        <v>24444219</v>
      </c>
      <c r="R23" s="2">
        <f t="shared" si="3"/>
        <v>95.858000000000004</v>
      </c>
      <c r="S23" s="277">
        <f>ROUND(Q23/$Q$23,5)*100</f>
        <v>100</v>
      </c>
      <c r="T23" s="326"/>
    </row>
    <row r="24" spans="1:20" ht="26.1" customHeight="1" x14ac:dyDescent="0.15">
      <c r="A24" s="333">
        <v>16101739</v>
      </c>
      <c r="B24" s="99"/>
      <c r="C24" s="183" t="s">
        <v>77</v>
      </c>
      <c r="D24" s="333">
        <v>15953932</v>
      </c>
      <c r="E24" s="333">
        <v>15533176</v>
      </c>
      <c r="F24" s="2">
        <f>ROUND(E24/A24,5)*100</f>
        <v>96.469000000000008</v>
      </c>
      <c r="G24" s="2">
        <f>ROUND(E24/E23,5)*100</f>
        <v>57.731000000000002</v>
      </c>
      <c r="H24" s="333">
        <v>16284105</v>
      </c>
      <c r="I24" s="333">
        <v>15402724</v>
      </c>
      <c r="J24" s="2">
        <f>ROUND(I24/E24,5)*100</f>
        <v>99.16</v>
      </c>
      <c r="K24" s="2">
        <f>ROUND(I24/I23,5)*100</f>
        <v>57.4</v>
      </c>
      <c r="L24" s="333">
        <v>13050808</v>
      </c>
      <c r="M24" s="333">
        <v>12694780</v>
      </c>
      <c r="N24" s="2">
        <f>ROUND(M24/I24,5)*100</f>
        <v>82.418999999999997</v>
      </c>
      <c r="O24" s="2">
        <f t="shared" ref="O24:O29" si="11">ROUND(M24/$M$23,5)*100</f>
        <v>49.783000000000001</v>
      </c>
      <c r="P24" s="333">
        <v>12877095</v>
      </c>
      <c r="Q24" s="333">
        <v>12222039</v>
      </c>
      <c r="R24" s="2">
        <f>ROUND(Q24/M24,5)*100</f>
        <v>96.275999999999996</v>
      </c>
      <c r="S24" s="277">
        <f t="shared" ref="S24:S29" si="12">ROUND(Q24/$Q$23,5)*100</f>
        <v>50</v>
      </c>
      <c r="T24" s="326"/>
    </row>
    <row r="25" spans="1:20" ht="26.1" customHeight="1" x14ac:dyDescent="0.15">
      <c r="A25" s="333">
        <v>2098411</v>
      </c>
      <c r="B25" s="99"/>
      <c r="C25" s="194" t="s">
        <v>339</v>
      </c>
      <c r="D25" s="333">
        <v>2613382</v>
      </c>
      <c r="E25" s="333">
        <v>2211752</v>
      </c>
      <c r="F25" s="2">
        <f t="shared" ref="F25" si="13">ROUND(E25/A25,5)*100</f>
        <v>105.40099999999998</v>
      </c>
      <c r="G25" s="2">
        <f>ROUND(E25/E23,5)*100</f>
        <v>8.2199999999999989</v>
      </c>
      <c r="H25" s="333">
        <v>2863368</v>
      </c>
      <c r="I25" s="333">
        <v>1949218</v>
      </c>
      <c r="J25" s="2">
        <f t="shared" ref="J25" si="14">ROUND(I25/E25,5)*100</f>
        <v>88.13</v>
      </c>
      <c r="K25" s="2">
        <f>ROUND(I25/I23,5)*100</f>
        <v>7.2639999999999993</v>
      </c>
      <c r="L25" s="333">
        <v>3651649</v>
      </c>
      <c r="M25" s="333">
        <v>3036692</v>
      </c>
      <c r="N25" s="2">
        <f>ROUND(M25/I25,5)*100</f>
        <v>155.79000000000002</v>
      </c>
      <c r="O25" s="2">
        <f t="shared" si="11"/>
        <v>11.908000000000001</v>
      </c>
      <c r="P25" s="333">
        <v>3417987</v>
      </c>
      <c r="Q25" s="333">
        <v>2187622</v>
      </c>
      <c r="R25" s="2">
        <f>ROUND(Q25/M25,5)*100</f>
        <v>72.040000000000006</v>
      </c>
      <c r="S25" s="277">
        <f t="shared" si="12"/>
        <v>8.9489999999999998</v>
      </c>
      <c r="T25" s="326"/>
    </row>
    <row r="26" spans="1:20" ht="26.1" customHeight="1" x14ac:dyDescent="0.15">
      <c r="A26" s="180">
        <v>0</v>
      </c>
      <c r="B26" s="99"/>
      <c r="C26" s="325" t="s">
        <v>59</v>
      </c>
      <c r="D26" s="180">
        <v>0</v>
      </c>
      <c r="E26" s="180">
        <v>0</v>
      </c>
      <c r="F26" s="180">
        <v>0</v>
      </c>
      <c r="G26" s="100">
        <f>ROUND(E26/E23,5)*100</f>
        <v>0</v>
      </c>
      <c r="H26" s="180">
        <v>0</v>
      </c>
      <c r="I26" s="180">
        <v>0</v>
      </c>
      <c r="J26" s="180">
        <v>0</v>
      </c>
      <c r="K26" s="180">
        <f>ROUND(I26/I23,5)*100</f>
        <v>0</v>
      </c>
      <c r="L26" s="180">
        <v>0</v>
      </c>
      <c r="M26" s="180">
        <v>0</v>
      </c>
      <c r="N26" s="180">
        <v>0</v>
      </c>
      <c r="O26" s="180">
        <v>0</v>
      </c>
      <c r="P26" s="180">
        <v>0</v>
      </c>
      <c r="Q26" s="180">
        <v>0</v>
      </c>
      <c r="R26" s="180">
        <v>0</v>
      </c>
      <c r="S26" s="253">
        <f t="shared" si="12"/>
        <v>0</v>
      </c>
      <c r="T26" s="326"/>
    </row>
    <row r="27" spans="1:20" ht="26.1" customHeight="1" x14ac:dyDescent="0.15">
      <c r="A27" s="333">
        <v>1845875</v>
      </c>
      <c r="B27" s="99"/>
      <c r="C27" s="183" t="s">
        <v>60</v>
      </c>
      <c r="D27" s="333">
        <v>1974965</v>
      </c>
      <c r="E27" s="333">
        <v>1772019</v>
      </c>
      <c r="F27" s="2">
        <f>ROUND(E27/A27,5)*100</f>
        <v>95.998999999999995</v>
      </c>
      <c r="G27" s="2">
        <f>ROUND(E27/E23,5)*100</f>
        <v>6.5860000000000003</v>
      </c>
      <c r="H27" s="333">
        <v>2037883</v>
      </c>
      <c r="I27" s="333">
        <v>1675243</v>
      </c>
      <c r="J27" s="2">
        <f t="shared" ref="J27:J29" si="15">ROUND(I27/E27,5)*100</f>
        <v>94.539000000000001</v>
      </c>
      <c r="K27" s="2">
        <f>ROUND(I27/I23,5)*100</f>
        <v>6.2430000000000003</v>
      </c>
      <c r="L27" s="333">
        <v>2158403</v>
      </c>
      <c r="M27" s="333">
        <v>1751180</v>
      </c>
      <c r="N27" s="2">
        <f t="shared" ref="N27:N29" si="16">ROUND(M27/I27,5)*100</f>
        <v>104.53300000000002</v>
      </c>
      <c r="O27" s="2">
        <f t="shared" si="11"/>
        <v>6.8669999999999991</v>
      </c>
      <c r="P27" s="333">
        <v>2066616</v>
      </c>
      <c r="Q27" s="333">
        <v>1779242</v>
      </c>
      <c r="R27" s="2">
        <f t="shared" si="3"/>
        <v>101.60199999999999</v>
      </c>
      <c r="S27" s="277">
        <f t="shared" si="12"/>
        <v>7.278999999999999</v>
      </c>
      <c r="T27" s="326"/>
    </row>
    <row r="28" spans="1:20" ht="26.1" customHeight="1" x14ac:dyDescent="0.15">
      <c r="A28" s="333">
        <v>6157927</v>
      </c>
      <c r="B28" s="99"/>
      <c r="C28" s="325" t="s">
        <v>61</v>
      </c>
      <c r="D28" s="333">
        <v>6729057</v>
      </c>
      <c r="E28" s="333">
        <v>6479628</v>
      </c>
      <c r="F28" s="2">
        <f t="shared" ref="F28:F29" si="17">ROUND(E28/A28,5)*100</f>
        <v>105.224</v>
      </c>
      <c r="G28" s="2">
        <f>ROUND(E28/E23,5)*100</f>
        <v>24.082000000000001</v>
      </c>
      <c r="H28" s="333">
        <v>7156556</v>
      </c>
      <c r="I28" s="333">
        <v>6802144</v>
      </c>
      <c r="J28" s="2">
        <f t="shared" si="15"/>
        <v>104.977</v>
      </c>
      <c r="K28" s="2">
        <f>ROUND(I28/I23,5)*100</f>
        <v>25.349</v>
      </c>
      <c r="L28" s="333">
        <v>7499518</v>
      </c>
      <c r="M28" s="333">
        <v>6938843</v>
      </c>
      <c r="N28" s="2">
        <f t="shared" si="16"/>
        <v>102.01</v>
      </c>
      <c r="O28" s="2">
        <f t="shared" si="11"/>
        <v>27.211000000000002</v>
      </c>
      <c r="P28" s="333">
        <v>7993849</v>
      </c>
      <c r="Q28" s="333">
        <v>7171606</v>
      </c>
      <c r="R28" s="2">
        <f t="shared" si="3"/>
        <v>103.35399999999998</v>
      </c>
      <c r="S28" s="277">
        <f t="shared" si="12"/>
        <v>29.338999999999999</v>
      </c>
      <c r="T28" s="326"/>
    </row>
    <row r="29" spans="1:20" ht="26.1" customHeight="1" x14ac:dyDescent="0.15">
      <c r="A29" s="333">
        <v>863384</v>
      </c>
      <c r="B29" s="101"/>
      <c r="C29" s="183" t="s">
        <v>62</v>
      </c>
      <c r="D29" s="333">
        <v>934507</v>
      </c>
      <c r="E29" s="333">
        <v>909640</v>
      </c>
      <c r="F29" s="2">
        <f t="shared" si="17"/>
        <v>105.35799999999999</v>
      </c>
      <c r="G29" s="2">
        <f>ROUND(E29/E23,5)*100</f>
        <v>3.3809999999999998</v>
      </c>
      <c r="H29" s="333">
        <v>1015593</v>
      </c>
      <c r="I29" s="333">
        <v>1004806</v>
      </c>
      <c r="J29" s="2">
        <f t="shared" si="15"/>
        <v>110.46199999999999</v>
      </c>
      <c r="K29" s="2">
        <f>ROUND(I29/I23,5)*100</f>
        <v>3.7449999999999997</v>
      </c>
      <c r="L29" s="333">
        <v>1096794</v>
      </c>
      <c r="M29" s="333">
        <v>1078922</v>
      </c>
      <c r="N29" s="2">
        <f t="shared" si="16"/>
        <v>107.376</v>
      </c>
      <c r="O29" s="2">
        <f t="shared" si="11"/>
        <v>4.2309999999999999</v>
      </c>
      <c r="P29" s="333">
        <v>1093068</v>
      </c>
      <c r="Q29" s="333">
        <v>1083710</v>
      </c>
      <c r="R29" s="2">
        <f t="shared" si="3"/>
        <v>100.444</v>
      </c>
      <c r="S29" s="277">
        <f t="shared" si="12"/>
        <v>4.4329999999999998</v>
      </c>
      <c r="T29" s="326"/>
    </row>
    <row r="30" spans="1:20" ht="9" customHeight="1" thickBot="1" x14ac:dyDescent="0.2">
      <c r="A30" s="348"/>
      <c r="B30" s="102"/>
      <c r="C30" s="184"/>
      <c r="D30" s="348"/>
      <c r="E30" s="348"/>
      <c r="F30" s="104"/>
      <c r="G30" s="104"/>
      <c r="H30" s="105"/>
      <c r="I30" s="105"/>
      <c r="J30" s="106"/>
      <c r="K30" s="106"/>
      <c r="L30" s="105"/>
      <c r="M30" s="105"/>
      <c r="N30" s="106"/>
      <c r="O30" s="106"/>
      <c r="P30" s="105"/>
      <c r="Q30" s="105"/>
      <c r="R30" s="106"/>
      <c r="S30" s="107"/>
      <c r="T30" s="326"/>
    </row>
    <row r="31" spans="1:20" ht="15" customHeight="1" x14ac:dyDescent="0.15">
      <c r="B31" s="536" t="s">
        <v>315</v>
      </c>
      <c r="C31" s="536"/>
      <c r="D31" s="536"/>
      <c r="E31" s="536"/>
      <c r="F31" s="536"/>
      <c r="G31" s="536"/>
      <c r="H31" s="536"/>
      <c r="I31" s="536"/>
      <c r="J31" s="536"/>
      <c r="K31" s="536"/>
      <c r="L31" s="536"/>
      <c r="M31" s="536"/>
      <c r="N31" s="536"/>
      <c r="O31" s="536"/>
      <c r="P31" s="536"/>
      <c r="Q31" s="536"/>
      <c r="S31" s="2" t="s">
        <v>27</v>
      </c>
      <c r="T31" s="15"/>
    </row>
    <row r="32" spans="1:20" ht="18.75" customHeight="1" x14ac:dyDescent="0.15">
      <c r="B32" s="533" t="s">
        <v>334</v>
      </c>
      <c r="C32" s="533"/>
      <c r="D32" s="533"/>
      <c r="E32" s="533"/>
      <c r="F32" s="533"/>
      <c r="G32" s="533"/>
      <c r="H32" s="533"/>
      <c r="I32" s="533"/>
      <c r="J32" s="533"/>
    </row>
  </sheetData>
  <sheetProtection sheet="1" selectLockedCells="1" selectUnlockedCells="1"/>
  <mergeCells count="23">
    <mergeCell ref="B32:J32"/>
    <mergeCell ref="S4:S5"/>
    <mergeCell ref="H3:K3"/>
    <mergeCell ref="P3:S3"/>
    <mergeCell ref="B7:C7"/>
    <mergeCell ref="L3:O3"/>
    <mergeCell ref="H4:H5"/>
    <mergeCell ref="B23:C23"/>
    <mergeCell ref="B31:Q31"/>
    <mergeCell ref="M4:M5"/>
    <mergeCell ref="O4:O5"/>
    <mergeCell ref="P4:P5"/>
    <mergeCell ref="Q4:Q5"/>
    <mergeCell ref="I4:I5"/>
    <mergeCell ref="K4:K5"/>
    <mergeCell ref="L4:L5"/>
    <mergeCell ref="B1:D1"/>
    <mergeCell ref="B2:D2"/>
    <mergeCell ref="B3:C5"/>
    <mergeCell ref="D3:G3"/>
    <mergeCell ref="D4:D5"/>
    <mergeCell ref="G4:G5"/>
    <mergeCell ref="E4:E5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firstPageNumber="160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8516-B593-4266-A18D-E6B1D544D343}">
  <sheetPr>
    <tabColor theme="4" tint="0.59999389629810485"/>
  </sheetPr>
  <dimension ref="A1:T32"/>
  <sheetViews>
    <sheetView view="pageBreakPreview" zoomScaleNormal="70" zoomScaleSheetLayoutView="100" workbookViewId="0">
      <pane xSplit="3" ySplit="5" topLeftCell="K27" activePane="bottomRight" state="frozen"/>
      <selection activeCell="J22" sqref="J22"/>
      <selection pane="topRight" activeCell="J22" sqref="J22"/>
      <selection pane="bottomLeft" activeCell="J22" sqref="J22"/>
      <selection pane="bottomRight" activeCell="W28" sqref="W28"/>
    </sheetView>
  </sheetViews>
  <sheetFormatPr defaultRowHeight="26.1" customHeight="1" x14ac:dyDescent="0.15"/>
  <cols>
    <col min="1" max="1" width="11.25" style="44" hidden="1" customWidth="1"/>
    <col min="2" max="2" width="1.75" style="44" hidden="1" customWidth="1"/>
    <col min="3" max="3" width="17.5" style="44" hidden="1" customWidth="1"/>
    <col min="4" max="4" width="12.5" style="108" hidden="1" customWidth="1"/>
    <col min="5" max="5" width="11.75" style="108" hidden="1" customWidth="1"/>
    <col min="6" max="6" width="7.75" style="90" hidden="1" customWidth="1"/>
    <col min="7" max="7" width="7.875" style="90" hidden="1" customWidth="1"/>
    <col min="8" max="8" width="12" style="108" hidden="1" customWidth="1"/>
    <col min="9" max="9" width="11.875" style="108" hidden="1" customWidth="1"/>
    <col min="10" max="10" width="8.625" style="90" hidden="1" customWidth="1"/>
    <col min="11" max="11" width="7.625" style="90" customWidth="1"/>
    <col min="12" max="13" width="12.625" style="108" customWidth="1"/>
    <col min="14" max="15" width="7.625" style="90" customWidth="1"/>
    <col min="16" max="17" width="12.625" style="108" customWidth="1"/>
    <col min="18" max="18" width="9.125" style="90" customWidth="1"/>
    <col min="19" max="19" width="7.625" style="90" customWidth="1"/>
    <col min="20" max="20" width="9" style="44" customWidth="1"/>
    <col min="21" max="16384" width="9" style="44"/>
  </cols>
  <sheetData>
    <row r="1" spans="1:20" ht="5.0999999999999996" customHeight="1" x14ac:dyDescent="0.15">
      <c r="B1" s="519"/>
      <c r="C1" s="519"/>
      <c r="D1" s="519"/>
      <c r="E1" s="338"/>
      <c r="F1" s="87"/>
      <c r="G1" s="87"/>
      <c r="H1" s="338"/>
      <c r="I1" s="338"/>
      <c r="J1" s="88"/>
      <c r="K1" s="87"/>
      <c r="L1" s="338"/>
      <c r="M1" s="338"/>
      <c r="N1" s="87"/>
      <c r="O1" s="87"/>
      <c r="P1" s="338"/>
      <c r="Q1" s="338"/>
      <c r="R1" s="87"/>
      <c r="S1" s="2"/>
      <c r="T1" s="15"/>
    </row>
    <row r="2" spans="1:20" ht="15" customHeight="1" thickBot="1" x14ac:dyDescent="0.2">
      <c r="B2" s="520" t="s">
        <v>363</v>
      </c>
      <c r="C2" s="520"/>
      <c r="D2" s="520"/>
      <c r="E2" s="89"/>
      <c r="F2" s="8"/>
      <c r="G2" s="8"/>
      <c r="H2" s="89"/>
      <c r="I2" s="89"/>
      <c r="K2" s="8"/>
      <c r="L2" s="89"/>
      <c r="M2" s="89"/>
      <c r="N2" s="8"/>
      <c r="O2" s="8"/>
      <c r="P2" s="89"/>
      <c r="Q2" s="89"/>
      <c r="R2" s="8"/>
      <c r="S2" s="121" t="s">
        <v>0</v>
      </c>
      <c r="T2" s="15"/>
    </row>
    <row r="3" spans="1:20" ht="40.5" customHeight="1" x14ac:dyDescent="0.15">
      <c r="A3" s="44" t="s">
        <v>417</v>
      </c>
      <c r="B3" s="521" t="s">
        <v>63</v>
      </c>
      <c r="C3" s="522"/>
      <c r="D3" s="527" t="s">
        <v>432</v>
      </c>
      <c r="E3" s="528"/>
      <c r="F3" s="528"/>
      <c r="G3" s="512"/>
      <c r="H3" s="527"/>
      <c r="I3" s="528"/>
      <c r="J3" s="528"/>
      <c r="K3" s="512"/>
      <c r="L3" s="509" t="s">
        <v>434</v>
      </c>
      <c r="M3" s="509"/>
      <c r="N3" s="509"/>
      <c r="O3" s="509"/>
      <c r="P3" s="512" t="s">
        <v>435</v>
      </c>
      <c r="Q3" s="509"/>
      <c r="R3" s="509"/>
      <c r="S3" s="513"/>
      <c r="T3" s="326"/>
    </row>
    <row r="4" spans="1:20" s="15" customFormat="1" ht="30" customHeight="1" x14ac:dyDescent="0.15">
      <c r="B4" s="523"/>
      <c r="C4" s="524"/>
      <c r="D4" s="529" t="s">
        <v>30</v>
      </c>
      <c r="E4" s="529" t="s">
        <v>31</v>
      </c>
      <c r="F4" s="91" t="s">
        <v>32</v>
      </c>
      <c r="G4" s="531" t="s">
        <v>33</v>
      </c>
      <c r="H4" s="529" t="s">
        <v>30</v>
      </c>
      <c r="I4" s="529" t="s">
        <v>31</v>
      </c>
      <c r="J4" s="92" t="s">
        <v>32</v>
      </c>
      <c r="K4" s="538" t="s">
        <v>33</v>
      </c>
      <c r="L4" s="504" t="s">
        <v>30</v>
      </c>
      <c r="M4" s="504" t="s">
        <v>31</v>
      </c>
      <c r="N4" s="91" t="s">
        <v>32</v>
      </c>
      <c r="O4" s="537" t="s">
        <v>33</v>
      </c>
      <c r="P4" s="504" t="s">
        <v>30</v>
      </c>
      <c r="Q4" s="504" t="s">
        <v>31</v>
      </c>
      <c r="R4" s="91" t="s">
        <v>32</v>
      </c>
      <c r="S4" s="505" t="s">
        <v>33</v>
      </c>
      <c r="T4" s="326"/>
    </row>
    <row r="5" spans="1:20" ht="30" customHeight="1" x14ac:dyDescent="0.15">
      <c r="A5" s="44" t="s">
        <v>353</v>
      </c>
      <c r="B5" s="525"/>
      <c r="C5" s="526"/>
      <c r="D5" s="530"/>
      <c r="E5" s="530"/>
      <c r="F5" s="93" t="s">
        <v>34</v>
      </c>
      <c r="G5" s="532"/>
      <c r="H5" s="530"/>
      <c r="I5" s="530"/>
      <c r="J5" s="94" t="s">
        <v>34</v>
      </c>
      <c r="K5" s="539"/>
      <c r="L5" s="504"/>
      <c r="M5" s="504"/>
      <c r="N5" s="93" t="s">
        <v>34</v>
      </c>
      <c r="O5" s="537"/>
      <c r="P5" s="504"/>
      <c r="Q5" s="504"/>
      <c r="R5" s="93" t="s">
        <v>34</v>
      </c>
      <c r="S5" s="505"/>
      <c r="T5" s="326"/>
    </row>
    <row r="6" spans="1:20" ht="9" customHeight="1" x14ac:dyDescent="0.15">
      <c r="B6" s="181"/>
      <c r="C6" s="182"/>
      <c r="D6" s="96"/>
      <c r="E6" s="96"/>
      <c r="F6" s="97"/>
      <c r="G6" s="97"/>
      <c r="H6" s="96"/>
      <c r="I6" s="96"/>
      <c r="J6" s="97"/>
      <c r="K6" s="97"/>
      <c r="L6" s="96"/>
      <c r="M6" s="96"/>
      <c r="N6" s="97"/>
      <c r="O6" s="97"/>
      <c r="P6" s="96"/>
      <c r="Q6" s="96"/>
      <c r="R6" s="97"/>
      <c r="S6" s="98"/>
      <c r="T6" s="326"/>
    </row>
    <row r="7" spans="1:20" s="52" customFormat="1" ht="26.1" customHeight="1" x14ac:dyDescent="0.15">
      <c r="A7" s="333">
        <f>SUM(A8:A21)</f>
        <v>45291513</v>
      </c>
      <c r="B7" s="534" t="s">
        <v>35</v>
      </c>
      <c r="C7" s="535"/>
      <c r="D7" s="333">
        <f>SUM(D8:D21)</f>
        <v>57832708</v>
      </c>
      <c r="E7" s="333">
        <f>SUM(E8:E21)</f>
        <v>52617619</v>
      </c>
      <c r="F7" s="2">
        <f>ROUND(E7/A7,5)*100</f>
        <v>116.17500000000001</v>
      </c>
      <c r="G7" s="2">
        <f>ROUND(E7/E7,5)*100</f>
        <v>100</v>
      </c>
      <c r="H7" s="333">
        <f>SUM(H8:H21)</f>
        <v>52227640</v>
      </c>
      <c r="I7" s="333">
        <f>SUM(I8:I21)</f>
        <v>52616185</v>
      </c>
      <c r="J7" s="2">
        <f>ROUND(I7/E7,5)*100</f>
        <v>99.997</v>
      </c>
      <c r="K7" s="2">
        <f>ROUND(I7/I7,5)*100</f>
        <v>100</v>
      </c>
      <c r="L7" s="333">
        <f>SUM(L8:L21)</f>
        <v>55969959</v>
      </c>
      <c r="M7" s="333">
        <f>SUM(M8:M21)</f>
        <v>51549346</v>
      </c>
      <c r="N7" s="2">
        <f>ROUND(M7/I7,5)*100</f>
        <v>97.972000000000008</v>
      </c>
      <c r="O7" s="2">
        <f>ROUND(M7/$M$7,5)*100</f>
        <v>100</v>
      </c>
      <c r="P7" s="333">
        <f>SUM(P8:P21)</f>
        <v>52948323</v>
      </c>
      <c r="Q7" s="333">
        <f>SUM(Q8:Q21)</f>
        <v>49588146</v>
      </c>
      <c r="R7" s="2">
        <f>ROUND(Q7/M7,5)*100</f>
        <v>96.194999999999993</v>
      </c>
      <c r="S7" s="277">
        <f>ROUND(Q7/$Q$7,5)*100</f>
        <v>100</v>
      </c>
      <c r="T7" s="326"/>
    </row>
    <row r="8" spans="1:20" ht="26.1" customHeight="1" x14ac:dyDescent="0.15">
      <c r="A8" s="333">
        <v>370189</v>
      </c>
      <c r="B8" s="95"/>
      <c r="C8" s="325" t="s">
        <v>64</v>
      </c>
      <c r="D8" s="333">
        <v>328459</v>
      </c>
      <c r="E8" s="333">
        <v>321453</v>
      </c>
      <c r="F8" s="2">
        <f>ROUND(E8/A8,5)*100</f>
        <v>86.834999999999994</v>
      </c>
      <c r="G8" s="2">
        <f>ROUND(E8/E7,5)*100</f>
        <v>0.61099999999999999</v>
      </c>
      <c r="H8" s="333">
        <v>341324</v>
      </c>
      <c r="I8" s="333">
        <v>336734</v>
      </c>
      <c r="J8" s="2">
        <f t="shared" ref="J8:J17" si="0">ROUND(I8/E8,5)*100</f>
        <v>104.75399999999999</v>
      </c>
      <c r="K8" s="2">
        <f>ROUND(I8/I7,5)*100</f>
        <v>0.64</v>
      </c>
      <c r="L8" s="333">
        <v>344907</v>
      </c>
      <c r="M8" s="333">
        <v>338814</v>
      </c>
      <c r="N8" s="2">
        <f>ROUND(M8/I8,5)*100</f>
        <v>100.61800000000001</v>
      </c>
      <c r="O8" s="2">
        <f t="shared" ref="O8:O19" si="1">ROUND(M8/$M$7,5)*100</f>
        <v>0.65700000000000003</v>
      </c>
      <c r="P8" s="333">
        <v>373831</v>
      </c>
      <c r="Q8" s="333">
        <v>365666</v>
      </c>
      <c r="R8" s="2">
        <f>ROUND(Q8/M8,5)*100</f>
        <v>107.92500000000001</v>
      </c>
      <c r="S8" s="277">
        <f>ROUND(Q8/$Q$7,5)*100</f>
        <v>0.73699999999999999</v>
      </c>
      <c r="T8" s="326"/>
    </row>
    <row r="9" spans="1:20" ht="26.1" customHeight="1" x14ac:dyDescent="0.15">
      <c r="A9" s="333">
        <v>7319861</v>
      </c>
      <c r="B9" s="95"/>
      <c r="C9" s="325" t="s">
        <v>65</v>
      </c>
      <c r="D9" s="333">
        <v>12304388</v>
      </c>
      <c r="E9" s="333">
        <v>11725490</v>
      </c>
      <c r="F9" s="2">
        <f>ROUND(E9/A9,5)*100</f>
        <v>160.18699999999998</v>
      </c>
      <c r="G9" s="2">
        <f>ROUND(E9/E7,5)*100</f>
        <v>22.284000000000002</v>
      </c>
      <c r="H9" s="333">
        <v>11308890</v>
      </c>
      <c r="I9" s="333">
        <v>10879053</v>
      </c>
      <c r="J9" s="2">
        <f t="shared" si="0"/>
        <v>92.781000000000006</v>
      </c>
      <c r="K9" s="2">
        <f>ROUND(I9/I7,5)*100</f>
        <v>20.675999999999998</v>
      </c>
      <c r="L9" s="333">
        <v>11007504</v>
      </c>
      <c r="M9" s="333">
        <v>10739507</v>
      </c>
      <c r="N9" s="2">
        <f t="shared" ref="N9:N17" si="2">ROUND(M9/I9,5)*100</f>
        <v>98.716999999999999</v>
      </c>
      <c r="O9" s="2">
        <f t="shared" si="1"/>
        <v>20.832999999999998</v>
      </c>
      <c r="P9" s="333">
        <v>8500889</v>
      </c>
      <c r="Q9" s="333">
        <v>8305791</v>
      </c>
      <c r="R9" s="2">
        <f t="shared" ref="R9:R29" si="3">ROUND(Q9/M9,5)*100</f>
        <v>77.338999999999999</v>
      </c>
      <c r="S9" s="277">
        <f>ROUND(Q9/$Q$7,5)*100</f>
        <v>16.75</v>
      </c>
      <c r="T9" s="326"/>
    </row>
    <row r="10" spans="1:20" ht="26.1" customHeight="1" x14ac:dyDescent="0.15">
      <c r="A10" s="333">
        <v>20554172</v>
      </c>
      <c r="B10" s="95"/>
      <c r="C10" s="325" t="s">
        <v>66</v>
      </c>
      <c r="D10" s="333">
        <v>23533819</v>
      </c>
      <c r="E10" s="333">
        <v>21412760</v>
      </c>
      <c r="F10" s="2">
        <f>ROUND(E10/A10,5)*100</f>
        <v>104.17700000000001</v>
      </c>
      <c r="G10" s="2">
        <f>ROUND(E10/E7,5)*100</f>
        <v>40.695</v>
      </c>
      <c r="H10" s="333">
        <v>22109630</v>
      </c>
      <c r="I10" s="333">
        <v>22933831</v>
      </c>
      <c r="J10" s="2">
        <f t="shared" si="0"/>
        <v>107.104</v>
      </c>
      <c r="K10" s="2">
        <f>ROUND(I10/I7,5)*100</f>
        <v>43.586999999999996</v>
      </c>
      <c r="L10" s="333">
        <v>23987912</v>
      </c>
      <c r="M10" s="333">
        <v>22974370</v>
      </c>
      <c r="N10" s="2">
        <f t="shared" si="2"/>
        <v>100.17700000000001</v>
      </c>
      <c r="O10" s="2">
        <f t="shared" si="1"/>
        <v>44.568000000000005</v>
      </c>
      <c r="P10" s="333">
        <v>25636984</v>
      </c>
      <c r="Q10" s="333">
        <v>24656374</v>
      </c>
      <c r="R10" s="2">
        <f t="shared" si="3"/>
        <v>107.321</v>
      </c>
      <c r="S10" s="277">
        <f t="shared" ref="S10:S21" si="4">ROUND(Q10/$Q$7,5)*100</f>
        <v>49.722000000000001</v>
      </c>
      <c r="T10" s="326"/>
    </row>
    <row r="11" spans="1:20" ht="26.1" customHeight="1" x14ac:dyDescent="0.15">
      <c r="A11" s="333">
        <v>2116753</v>
      </c>
      <c r="B11" s="95"/>
      <c r="C11" s="325" t="s">
        <v>67</v>
      </c>
      <c r="D11" s="333">
        <v>2143714</v>
      </c>
      <c r="E11" s="333">
        <v>2061811</v>
      </c>
      <c r="F11" s="2">
        <f t="shared" ref="F11:F17" si="5">ROUND(E11/A11,5)*100</f>
        <v>97.403999999999996</v>
      </c>
      <c r="G11" s="2">
        <f>ROUND(E11/E7,5)*100</f>
        <v>3.9180000000000001</v>
      </c>
      <c r="H11" s="333">
        <v>2462222</v>
      </c>
      <c r="I11" s="333">
        <v>2398957</v>
      </c>
      <c r="J11" s="2">
        <f t="shared" si="0"/>
        <v>116.352</v>
      </c>
      <c r="K11" s="2">
        <f>ROUND(I11/I7,5)*100</f>
        <v>4.5590000000000002</v>
      </c>
      <c r="L11" s="333">
        <v>2346958</v>
      </c>
      <c r="M11" s="333">
        <v>2249118</v>
      </c>
      <c r="N11" s="2">
        <f t="shared" si="2"/>
        <v>93.754000000000005</v>
      </c>
      <c r="O11" s="2">
        <f t="shared" si="1"/>
        <v>4.3630000000000004</v>
      </c>
      <c r="P11" s="333">
        <v>2461464</v>
      </c>
      <c r="Q11" s="333">
        <v>2357511</v>
      </c>
      <c r="R11" s="2">
        <f t="shared" si="3"/>
        <v>104.81899999999999</v>
      </c>
      <c r="S11" s="277">
        <f t="shared" si="4"/>
        <v>4.7539999999999996</v>
      </c>
      <c r="T11" s="326"/>
    </row>
    <row r="12" spans="1:20" ht="26.1" customHeight="1" x14ac:dyDescent="0.15">
      <c r="A12" s="333">
        <v>50528</v>
      </c>
      <c r="B12" s="95"/>
      <c r="C12" s="325" t="s">
        <v>68</v>
      </c>
      <c r="D12" s="333">
        <v>56538</v>
      </c>
      <c r="E12" s="333">
        <v>53722</v>
      </c>
      <c r="F12" s="2">
        <f t="shared" si="5"/>
        <v>106.321</v>
      </c>
      <c r="G12" s="2">
        <f>ROUND(E12/E7,5)*100</f>
        <v>0.10200000000000001</v>
      </c>
      <c r="H12" s="333">
        <v>69238</v>
      </c>
      <c r="I12" s="333">
        <v>63639</v>
      </c>
      <c r="J12" s="2">
        <f t="shared" si="0"/>
        <v>118.46000000000001</v>
      </c>
      <c r="K12" s="2">
        <f>ROUND(I12/I7,5)*100</f>
        <v>0.121</v>
      </c>
      <c r="L12" s="333">
        <v>52823</v>
      </c>
      <c r="M12" s="333">
        <v>51210</v>
      </c>
      <c r="N12" s="2">
        <f t="shared" si="2"/>
        <v>80.47</v>
      </c>
      <c r="O12" s="2">
        <f t="shared" si="1"/>
        <v>9.9000000000000005E-2</v>
      </c>
      <c r="P12" s="333">
        <v>29281</v>
      </c>
      <c r="Q12" s="333">
        <v>28476</v>
      </c>
      <c r="R12" s="2">
        <f t="shared" si="3"/>
        <v>55.606000000000002</v>
      </c>
      <c r="S12" s="277">
        <f t="shared" si="4"/>
        <v>5.6999999999999995E-2</v>
      </c>
      <c r="T12" s="326"/>
    </row>
    <row r="13" spans="1:20" ht="26.1" customHeight="1" x14ac:dyDescent="0.15">
      <c r="A13" s="333">
        <v>249731</v>
      </c>
      <c r="B13" s="95"/>
      <c r="C13" s="325" t="s">
        <v>69</v>
      </c>
      <c r="D13" s="333">
        <v>184658</v>
      </c>
      <c r="E13" s="333">
        <v>132935</v>
      </c>
      <c r="F13" s="2">
        <f t="shared" si="5"/>
        <v>53.230999999999995</v>
      </c>
      <c r="G13" s="2">
        <f>ROUND(E13/E7,5)*100</f>
        <v>0.253</v>
      </c>
      <c r="H13" s="333">
        <v>93830</v>
      </c>
      <c r="I13" s="333">
        <v>130341</v>
      </c>
      <c r="J13" s="2">
        <f t="shared" si="0"/>
        <v>98.048999999999992</v>
      </c>
      <c r="K13" s="2">
        <f>ROUND(I13/I7,5)*100</f>
        <v>0.248</v>
      </c>
      <c r="L13" s="333">
        <v>127294</v>
      </c>
      <c r="M13" s="333">
        <v>94784</v>
      </c>
      <c r="N13" s="2">
        <f t="shared" si="2"/>
        <v>72.72</v>
      </c>
      <c r="O13" s="2">
        <f t="shared" si="1"/>
        <v>0.184</v>
      </c>
      <c r="P13" s="333">
        <v>130065</v>
      </c>
      <c r="Q13" s="333">
        <v>122627</v>
      </c>
      <c r="R13" s="2">
        <f t="shared" si="3"/>
        <v>129.375</v>
      </c>
      <c r="S13" s="277">
        <f t="shared" si="4"/>
        <v>0.247</v>
      </c>
      <c r="T13" s="326"/>
    </row>
    <row r="14" spans="1:20" ht="26.1" customHeight="1" x14ac:dyDescent="0.15">
      <c r="A14" s="333">
        <v>383830</v>
      </c>
      <c r="B14" s="95"/>
      <c r="C14" s="325" t="s">
        <v>70</v>
      </c>
      <c r="D14" s="333">
        <v>218904</v>
      </c>
      <c r="E14" s="333">
        <v>211448</v>
      </c>
      <c r="F14" s="2">
        <f t="shared" si="5"/>
        <v>55.088999999999999</v>
      </c>
      <c r="G14" s="2">
        <f>ROUND(E14/E7,5)*100</f>
        <v>0.40200000000000002</v>
      </c>
      <c r="H14" s="333">
        <v>225403</v>
      </c>
      <c r="I14" s="333">
        <v>221771</v>
      </c>
      <c r="J14" s="2">
        <f t="shared" si="0"/>
        <v>104.88200000000001</v>
      </c>
      <c r="K14" s="2">
        <f>ROUND(I14/I7,5)*100</f>
        <v>0.42100000000000004</v>
      </c>
      <c r="L14" s="333">
        <v>347791</v>
      </c>
      <c r="M14" s="333">
        <v>342290</v>
      </c>
      <c r="N14" s="2">
        <f t="shared" si="2"/>
        <v>154.34399999999999</v>
      </c>
      <c r="O14" s="2">
        <f t="shared" si="1"/>
        <v>0.66400000000000003</v>
      </c>
      <c r="P14" s="333">
        <v>455495</v>
      </c>
      <c r="Q14" s="333">
        <v>196997</v>
      </c>
      <c r="R14" s="2">
        <f t="shared" si="3"/>
        <v>57.552999999999997</v>
      </c>
      <c r="S14" s="277">
        <f t="shared" si="4"/>
        <v>0.39699999999999996</v>
      </c>
      <c r="T14" s="326"/>
    </row>
    <row r="15" spans="1:20" ht="26.1" customHeight="1" x14ac:dyDescent="0.15">
      <c r="A15" s="333">
        <v>5732393</v>
      </c>
      <c r="B15" s="95"/>
      <c r="C15" s="325" t="s">
        <v>71</v>
      </c>
      <c r="D15" s="333">
        <v>8787257</v>
      </c>
      <c r="E15" s="333">
        <v>6710215</v>
      </c>
      <c r="F15" s="2">
        <f t="shared" si="5"/>
        <v>117.05799999999999</v>
      </c>
      <c r="G15" s="2">
        <f>ROUND(E15/E7,5)*100</f>
        <v>12.753</v>
      </c>
      <c r="H15" s="333">
        <v>7056222</v>
      </c>
      <c r="I15" s="333">
        <v>7577846</v>
      </c>
      <c r="J15" s="2">
        <f t="shared" si="0"/>
        <v>112.92999999999999</v>
      </c>
      <c r="K15" s="2">
        <f>ROUND(I15/I7,5)*100</f>
        <v>14.402000000000001</v>
      </c>
      <c r="L15" s="333">
        <v>8498138</v>
      </c>
      <c r="M15" s="333">
        <v>6140171</v>
      </c>
      <c r="N15" s="2">
        <f t="shared" si="2"/>
        <v>81.028000000000006</v>
      </c>
      <c r="O15" s="2">
        <f t="shared" si="1"/>
        <v>11.911</v>
      </c>
      <c r="P15" s="333">
        <v>6103115</v>
      </c>
      <c r="Q15" s="333">
        <v>4969944</v>
      </c>
      <c r="R15" s="2">
        <f t="shared" si="3"/>
        <v>80.941000000000003</v>
      </c>
      <c r="S15" s="277">
        <f t="shared" si="4"/>
        <v>10.022</v>
      </c>
      <c r="T15" s="326"/>
    </row>
    <row r="16" spans="1:20" ht="26.1" customHeight="1" x14ac:dyDescent="0.15">
      <c r="A16" s="333">
        <v>1083077</v>
      </c>
      <c r="B16" s="95"/>
      <c r="C16" s="325" t="s">
        <v>72</v>
      </c>
      <c r="D16" s="333">
        <v>1184209</v>
      </c>
      <c r="E16" s="333">
        <v>1150673</v>
      </c>
      <c r="F16" s="2">
        <f t="shared" si="5"/>
        <v>106.24100000000001</v>
      </c>
      <c r="G16" s="2">
        <f>ROUND(E16/E7,5)*100</f>
        <v>2.1870000000000003</v>
      </c>
      <c r="H16" s="333">
        <v>868692</v>
      </c>
      <c r="I16" s="333">
        <v>858526</v>
      </c>
      <c r="J16" s="2">
        <f t="shared" si="0"/>
        <v>74.611000000000004</v>
      </c>
      <c r="K16" s="2">
        <f>ROUND(I16/I7,5)*100</f>
        <v>1.6320000000000001</v>
      </c>
      <c r="L16" s="333">
        <v>887481</v>
      </c>
      <c r="M16" s="333">
        <v>870694</v>
      </c>
      <c r="N16" s="2">
        <f t="shared" si="2"/>
        <v>101.417</v>
      </c>
      <c r="O16" s="2">
        <f t="shared" si="1"/>
        <v>1.6889999999999998</v>
      </c>
      <c r="P16" s="333">
        <v>1016831</v>
      </c>
      <c r="Q16" s="333">
        <v>982679</v>
      </c>
      <c r="R16" s="2">
        <f t="shared" si="3"/>
        <v>112.86199999999999</v>
      </c>
      <c r="S16" s="277">
        <f t="shared" si="4"/>
        <v>1.982</v>
      </c>
      <c r="T16" s="326"/>
    </row>
    <row r="17" spans="1:20" ht="26.1" customHeight="1" x14ac:dyDescent="0.15">
      <c r="A17" s="333">
        <v>4205181</v>
      </c>
      <c r="B17" s="95"/>
      <c r="C17" s="325" t="s">
        <v>73</v>
      </c>
      <c r="D17" s="333">
        <v>5906858</v>
      </c>
      <c r="E17" s="333">
        <v>5661830</v>
      </c>
      <c r="F17" s="2">
        <f t="shared" si="5"/>
        <v>134.63900000000001</v>
      </c>
      <c r="G17" s="2">
        <f>ROUND(E17/E7,5)*100</f>
        <v>10.76</v>
      </c>
      <c r="H17" s="333">
        <v>4617388</v>
      </c>
      <c r="I17" s="333">
        <v>4257973</v>
      </c>
      <c r="J17" s="2">
        <f t="shared" si="0"/>
        <v>75.204999999999998</v>
      </c>
      <c r="K17" s="2">
        <f>ROUND(I17/I7,5)*100</f>
        <v>8.093</v>
      </c>
      <c r="L17" s="333">
        <v>5499592</v>
      </c>
      <c r="M17" s="333">
        <v>4900901</v>
      </c>
      <c r="N17" s="2">
        <f t="shared" si="2"/>
        <v>115.09899999999999</v>
      </c>
      <c r="O17" s="2">
        <f t="shared" si="1"/>
        <v>9.5069999999999997</v>
      </c>
      <c r="P17" s="333">
        <v>4868244</v>
      </c>
      <c r="Q17" s="333">
        <v>4267596</v>
      </c>
      <c r="R17" s="2">
        <f t="shared" si="3"/>
        <v>87.078000000000003</v>
      </c>
      <c r="S17" s="277">
        <f t="shared" si="4"/>
        <v>8.6059999999999999</v>
      </c>
      <c r="T17" s="326"/>
    </row>
    <row r="18" spans="1:20" ht="26.1" customHeight="1" x14ac:dyDescent="0.15">
      <c r="A18" s="180">
        <v>0</v>
      </c>
      <c r="B18" s="95"/>
      <c r="C18" s="325" t="s">
        <v>74</v>
      </c>
      <c r="D18" s="333">
        <v>3</v>
      </c>
      <c r="E18" s="180">
        <v>0</v>
      </c>
      <c r="F18" s="189">
        <v>0</v>
      </c>
      <c r="G18" s="180">
        <v>0</v>
      </c>
      <c r="H18" s="333">
        <v>3</v>
      </c>
      <c r="I18" s="180">
        <v>0</v>
      </c>
      <c r="J18" s="180">
        <v>0</v>
      </c>
      <c r="K18" s="180">
        <f>ROUND(I18/I7,5)*100</f>
        <v>0</v>
      </c>
      <c r="L18" s="333">
        <v>3</v>
      </c>
      <c r="M18" s="180">
        <v>0</v>
      </c>
      <c r="N18" s="180">
        <v>0</v>
      </c>
      <c r="O18" s="180">
        <v>0</v>
      </c>
      <c r="P18" s="333">
        <v>3</v>
      </c>
      <c r="Q18" s="180">
        <v>0</v>
      </c>
      <c r="R18" s="180">
        <v>0</v>
      </c>
      <c r="S18" s="278">
        <f t="shared" si="4"/>
        <v>0</v>
      </c>
      <c r="T18" s="326"/>
    </row>
    <row r="19" spans="1:20" ht="26.1" customHeight="1" x14ac:dyDescent="0.15">
      <c r="A19" s="333">
        <v>3225798</v>
      </c>
      <c r="B19" s="95"/>
      <c r="C19" s="325" t="s">
        <v>17</v>
      </c>
      <c r="D19" s="333">
        <v>3176326</v>
      </c>
      <c r="E19" s="333">
        <v>3175282</v>
      </c>
      <c r="F19" s="2">
        <f t="shared" ref="F19" si="6">ROUND(E19/A19,5)*100</f>
        <v>98.433999999999997</v>
      </c>
      <c r="G19" s="2">
        <f>ROUND(E19/E7,5)*100</f>
        <v>6.0350000000000001</v>
      </c>
      <c r="H19" s="333">
        <v>2957675</v>
      </c>
      <c r="I19" s="333">
        <v>2957514</v>
      </c>
      <c r="J19" s="2">
        <f t="shared" ref="J19" si="7">ROUND(I19/E19,5)*100</f>
        <v>93.141999999999996</v>
      </c>
      <c r="K19" s="2">
        <f>ROUND(I19/I7,5)*100</f>
        <v>5.6210000000000004</v>
      </c>
      <c r="L19" s="333">
        <v>2848855</v>
      </c>
      <c r="M19" s="333">
        <v>2847487</v>
      </c>
      <c r="N19" s="2">
        <f t="shared" ref="N19" si="8">ROUND(M19/I19,5)*100</f>
        <v>96.28</v>
      </c>
      <c r="O19" s="2">
        <f t="shared" si="1"/>
        <v>5.524</v>
      </c>
      <c r="P19" s="333">
        <v>2798876</v>
      </c>
      <c r="Q19" s="333">
        <v>2794215</v>
      </c>
      <c r="R19" s="2">
        <f t="shared" si="3"/>
        <v>98.129000000000005</v>
      </c>
      <c r="S19" s="277">
        <f t="shared" si="4"/>
        <v>5.6349999999999998</v>
      </c>
      <c r="T19" s="326"/>
    </row>
    <row r="20" spans="1:20" ht="26.1" customHeight="1" x14ac:dyDescent="0.15">
      <c r="A20" s="180">
        <v>0</v>
      </c>
      <c r="B20" s="95"/>
      <c r="C20" s="325" t="s">
        <v>75</v>
      </c>
      <c r="D20" s="333">
        <v>1</v>
      </c>
      <c r="E20" s="180">
        <v>0</v>
      </c>
      <c r="F20" s="189">
        <v>0</v>
      </c>
      <c r="G20" s="180">
        <f>ROUND(E20/E7,5)*100</f>
        <v>0</v>
      </c>
      <c r="H20" s="333">
        <v>1</v>
      </c>
      <c r="I20" s="180">
        <v>0</v>
      </c>
      <c r="J20" s="180">
        <v>0</v>
      </c>
      <c r="K20" s="180">
        <f>ROUND(I20/I7,5)*100</f>
        <v>0</v>
      </c>
      <c r="L20" s="333">
        <v>1</v>
      </c>
      <c r="M20" s="180">
        <v>0</v>
      </c>
      <c r="N20" s="180">
        <v>0</v>
      </c>
      <c r="O20" s="180">
        <v>0</v>
      </c>
      <c r="P20" s="333">
        <v>540271</v>
      </c>
      <c r="Q20" s="180">
        <v>540270</v>
      </c>
      <c r="R20" s="180">
        <v>0</v>
      </c>
      <c r="S20" s="253">
        <f t="shared" si="4"/>
        <v>1.0900000000000001</v>
      </c>
      <c r="T20" s="326"/>
    </row>
    <row r="21" spans="1:20" ht="26.1" customHeight="1" x14ac:dyDescent="0.15">
      <c r="A21" s="180">
        <v>0</v>
      </c>
      <c r="B21" s="95"/>
      <c r="C21" s="325" t="s">
        <v>76</v>
      </c>
      <c r="D21" s="333">
        <v>7574</v>
      </c>
      <c r="E21" s="180">
        <v>0</v>
      </c>
      <c r="F21" s="189">
        <v>0</v>
      </c>
      <c r="G21" s="180">
        <f>ROUND(E21/E7,5)*100</f>
        <v>0</v>
      </c>
      <c r="H21" s="333">
        <v>117122</v>
      </c>
      <c r="I21" s="180">
        <v>0</v>
      </c>
      <c r="J21" s="180">
        <v>0</v>
      </c>
      <c r="K21" s="180">
        <f>ROUND(I21/I7,5)*100</f>
        <v>0</v>
      </c>
      <c r="L21" s="333">
        <v>20700</v>
      </c>
      <c r="M21" s="180">
        <v>0</v>
      </c>
      <c r="N21" s="180">
        <v>0</v>
      </c>
      <c r="O21" s="180">
        <v>0</v>
      </c>
      <c r="P21" s="333">
        <v>32974</v>
      </c>
      <c r="Q21" s="180">
        <v>0</v>
      </c>
      <c r="R21" s="180">
        <v>0</v>
      </c>
      <c r="S21" s="253">
        <f t="shared" si="4"/>
        <v>0</v>
      </c>
      <c r="T21" s="326"/>
    </row>
    <row r="22" spans="1:20" ht="26.1" customHeight="1" x14ac:dyDescent="0.15">
      <c r="A22" s="333"/>
      <c r="B22" s="95"/>
      <c r="C22" s="325"/>
      <c r="D22" s="333"/>
      <c r="E22" s="333"/>
      <c r="F22" s="189"/>
      <c r="G22" s="2"/>
      <c r="H22" s="333"/>
      <c r="I22" s="333"/>
      <c r="J22" s="2"/>
      <c r="K22" s="2"/>
      <c r="L22" s="333"/>
      <c r="M22" s="333"/>
      <c r="N22" s="2"/>
      <c r="O22" s="2"/>
      <c r="P22" s="333"/>
      <c r="Q22" s="333"/>
      <c r="R22" s="2"/>
      <c r="S22" s="277"/>
      <c r="T22" s="326"/>
    </row>
    <row r="23" spans="1:20" s="52" customFormat="1" ht="26.1" customHeight="1" x14ac:dyDescent="0.15">
      <c r="A23" s="333">
        <f>SUM(A24:A29)</f>
        <v>27067336</v>
      </c>
      <c r="B23" s="534" t="s">
        <v>56</v>
      </c>
      <c r="C23" s="535"/>
      <c r="D23" s="333">
        <f>SUM(D24:D29)</f>
        <v>28205843</v>
      </c>
      <c r="E23" s="333">
        <f>SUM(E24:E29)</f>
        <v>26906215</v>
      </c>
      <c r="F23" s="2">
        <f>ROUND(E23/A23,5)*100</f>
        <v>99.405000000000001</v>
      </c>
      <c r="G23" s="2">
        <f>ROUND(E23/E23,5)*100</f>
        <v>100</v>
      </c>
      <c r="H23" s="333">
        <f>SUM(H24:H29)</f>
        <v>29357505</v>
      </c>
      <c r="I23" s="333">
        <f>SUM(I24:I29)</f>
        <v>26834135</v>
      </c>
      <c r="J23" s="2">
        <f t="shared" ref="J23" si="9">ROUND(I23/E23,5)*100</f>
        <v>99.731999999999999</v>
      </c>
      <c r="K23" s="2">
        <f>ROUND(I23/I23,5)*100</f>
        <v>100</v>
      </c>
      <c r="L23" s="333">
        <f>SUM(L24:L29)</f>
        <v>27457172</v>
      </c>
      <c r="M23" s="333">
        <f>SUM(M24:M29)</f>
        <v>25500417</v>
      </c>
      <c r="N23" s="2">
        <f t="shared" ref="N23" si="10">ROUND(M23/I23,5)*100</f>
        <v>95.03</v>
      </c>
      <c r="O23" s="2">
        <f>ROUND(M23/$M$23,5)*100</f>
        <v>100</v>
      </c>
      <c r="P23" s="333">
        <f>SUM(P24:P29)</f>
        <v>27448615</v>
      </c>
      <c r="Q23" s="333">
        <f>SUM(Q24:Q29)</f>
        <v>24444219</v>
      </c>
      <c r="R23" s="2">
        <f t="shared" si="3"/>
        <v>95.858000000000004</v>
      </c>
      <c r="S23" s="277">
        <f>ROUND(Q23/$Q$23,5)*100</f>
        <v>100</v>
      </c>
      <c r="T23" s="326"/>
    </row>
    <row r="24" spans="1:20" ht="26.1" customHeight="1" x14ac:dyDescent="0.15">
      <c r="A24" s="333">
        <v>16101739</v>
      </c>
      <c r="B24" s="99"/>
      <c r="C24" s="183" t="s">
        <v>77</v>
      </c>
      <c r="D24" s="333">
        <v>15953932</v>
      </c>
      <c r="E24" s="333">
        <v>15533176</v>
      </c>
      <c r="F24" s="2">
        <f>ROUND(E24/A24,5)*100</f>
        <v>96.469000000000008</v>
      </c>
      <c r="G24" s="2">
        <f>ROUND(E24/E23,5)*100</f>
        <v>57.731000000000002</v>
      </c>
      <c r="H24" s="333">
        <v>16284105</v>
      </c>
      <c r="I24" s="333">
        <v>15402724</v>
      </c>
      <c r="J24" s="2">
        <f>ROUND(I24/E24,5)*100</f>
        <v>99.16</v>
      </c>
      <c r="K24" s="2">
        <f>ROUND(I24/I23,5)*100</f>
        <v>57.4</v>
      </c>
      <c r="L24" s="333">
        <v>13050808</v>
      </c>
      <c r="M24" s="333">
        <v>12694780</v>
      </c>
      <c r="N24" s="2">
        <f>ROUND(M24/I24,5)*100</f>
        <v>82.418999999999997</v>
      </c>
      <c r="O24" s="2">
        <f t="shared" ref="O24:O29" si="11">ROUND(M24/$M$23,5)*100</f>
        <v>49.783000000000001</v>
      </c>
      <c r="P24" s="333">
        <v>12877095</v>
      </c>
      <c r="Q24" s="333">
        <v>12222039</v>
      </c>
      <c r="R24" s="2">
        <f>ROUND(Q24/M24,5)*100</f>
        <v>96.275999999999996</v>
      </c>
      <c r="S24" s="277">
        <f t="shared" ref="S24:S29" si="12">ROUND(Q24/$Q$23,5)*100</f>
        <v>50</v>
      </c>
      <c r="T24" s="326"/>
    </row>
    <row r="25" spans="1:20" ht="26.1" customHeight="1" x14ac:dyDescent="0.15">
      <c r="A25" s="333">
        <v>2098411</v>
      </c>
      <c r="B25" s="99"/>
      <c r="C25" s="194" t="s">
        <v>339</v>
      </c>
      <c r="D25" s="333">
        <v>2613382</v>
      </c>
      <c r="E25" s="333">
        <v>2211752</v>
      </c>
      <c r="F25" s="2">
        <f t="shared" ref="F25" si="13">ROUND(E25/A25,5)*100</f>
        <v>105.40099999999998</v>
      </c>
      <c r="G25" s="2">
        <f>ROUND(E25/E23,5)*100</f>
        <v>8.2199999999999989</v>
      </c>
      <c r="H25" s="333">
        <v>2863368</v>
      </c>
      <c r="I25" s="333">
        <v>1949218</v>
      </c>
      <c r="J25" s="2">
        <f t="shared" ref="J25" si="14">ROUND(I25/E25,5)*100</f>
        <v>88.13</v>
      </c>
      <c r="K25" s="2">
        <f>ROUND(I25/I23,5)*100</f>
        <v>7.2639999999999993</v>
      </c>
      <c r="L25" s="333">
        <v>3651649</v>
      </c>
      <c r="M25" s="333">
        <v>3036692</v>
      </c>
      <c r="N25" s="2">
        <f>ROUND(M25/I25,5)*100</f>
        <v>155.79000000000002</v>
      </c>
      <c r="O25" s="2">
        <f t="shared" si="11"/>
        <v>11.908000000000001</v>
      </c>
      <c r="P25" s="333">
        <v>3417987</v>
      </c>
      <c r="Q25" s="333">
        <v>2187622</v>
      </c>
      <c r="R25" s="2">
        <f>ROUND(Q25/M25,5)*100</f>
        <v>72.040000000000006</v>
      </c>
      <c r="S25" s="277">
        <f t="shared" si="12"/>
        <v>8.9489999999999998</v>
      </c>
      <c r="T25" s="326"/>
    </row>
    <row r="26" spans="1:20" ht="26.1" customHeight="1" x14ac:dyDescent="0.15">
      <c r="A26" s="180">
        <v>0</v>
      </c>
      <c r="B26" s="99"/>
      <c r="C26" s="325" t="s">
        <v>59</v>
      </c>
      <c r="D26" s="180">
        <v>0</v>
      </c>
      <c r="E26" s="180">
        <v>0</v>
      </c>
      <c r="F26" s="189">
        <v>0</v>
      </c>
      <c r="G26" s="100">
        <f>ROUND(E26/E23,5)*100</f>
        <v>0</v>
      </c>
      <c r="H26" s="180"/>
      <c r="I26" s="180"/>
      <c r="J26" s="180">
        <v>0</v>
      </c>
      <c r="K26" s="180">
        <f>ROUND(I26/I23,5)*100</f>
        <v>0</v>
      </c>
      <c r="L26" s="180">
        <v>0</v>
      </c>
      <c r="M26" s="180">
        <v>0</v>
      </c>
      <c r="N26" s="180">
        <v>0</v>
      </c>
      <c r="O26" s="180">
        <v>0</v>
      </c>
      <c r="P26" s="180">
        <v>0</v>
      </c>
      <c r="Q26" s="180">
        <v>0</v>
      </c>
      <c r="R26" s="180">
        <v>0</v>
      </c>
      <c r="S26" s="253">
        <f t="shared" si="12"/>
        <v>0</v>
      </c>
      <c r="T26" s="326"/>
    </row>
    <row r="27" spans="1:20" ht="26.1" customHeight="1" x14ac:dyDescent="0.15">
      <c r="A27" s="333">
        <v>1845875</v>
      </c>
      <c r="B27" s="99"/>
      <c r="C27" s="183" t="s">
        <v>60</v>
      </c>
      <c r="D27" s="333">
        <v>1974965</v>
      </c>
      <c r="E27" s="333">
        <v>1772019</v>
      </c>
      <c r="F27" s="2">
        <f>ROUND(E27/A27,5)*100</f>
        <v>95.998999999999995</v>
      </c>
      <c r="G27" s="2">
        <f>ROUND(E27/E23,5)*100</f>
        <v>6.5860000000000003</v>
      </c>
      <c r="H27" s="333">
        <v>2037883</v>
      </c>
      <c r="I27" s="333">
        <v>1675243</v>
      </c>
      <c r="J27" s="2">
        <f t="shared" ref="J27:J29" si="15">ROUND(I27/E27,5)*100</f>
        <v>94.539000000000001</v>
      </c>
      <c r="K27" s="2">
        <f>ROUND(I27/I23,5)*100</f>
        <v>6.2430000000000003</v>
      </c>
      <c r="L27" s="333">
        <v>2158403</v>
      </c>
      <c r="M27" s="333">
        <v>1751180</v>
      </c>
      <c r="N27" s="2">
        <f t="shared" ref="N27:N29" si="16">ROUND(M27/I27,5)*100</f>
        <v>104.53300000000002</v>
      </c>
      <c r="O27" s="2">
        <f t="shared" si="11"/>
        <v>6.8669999999999991</v>
      </c>
      <c r="P27" s="333">
        <v>2066616</v>
      </c>
      <c r="Q27" s="333">
        <v>1779242</v>
      </c>
      <c r="R27" s="2">
        <f t="shared" si="3"/>
        <v>101.60199999999999</v>
      </c>
      <c r="S27" s="277">
        <f t="shared" si="12"/>
        <v>7.278999999999999</v>
      </c>
      <c r="T27" s="326"/>
    </row>
    <row r="28" spans="1:20" ht="26.1" customHeight="1" x14ac:dyDescent="0.15">
      <c r="A28" s="333">
        <v>6157927</v>
      </c>
      <c r="B28" s="99"/>
      <c r="C28" s="325" t="s">
        <v>61</v>
      </c>
      <c r="D28" s="333">
        <v>6729057</v>
      </c>
      <c r="E28" s="333">
        <v>6479628</v>
      </c>
      <c r="F28" s="2">
        <f t="shared" ref="F28:F29" si="17">ROUND(E28/A28,5)*100</f>
        <v>105.224</v>
      </c>
      <c r="G28" s="2">
        <f>ROUND(E28/E23,5)*100</f>
        <v>24.082000000000001</v>
      </c>
      <c r="H28" s="333">
        <v>7156556</v>
      </c>
      <c r="I28" s="333">
        <v>6802144</v>
      </c>
      <c r="J28" s="2">
        <f t="shared" si="15"/>
        <v>104.977</v>
      </c>
      <c r="K28" s="2">
        <f>ROUND(I28/I23,5)*100</f>
        <v>25.349</v>
      </c>
      <c r="L28" s="333">
        <v>7499518</v>
      </c>
      <c r="M28" s="333">
        <v>6938843</v>
      </c>
      <c r="N28" s="2">
        <f t="shared" si="16"/>
        <v>102.01</v>
      </c>
      <c r="O28" s="2">
        <f t="shared" si="11"/>
        <v>27.211000000000002</v>
      </c>
      <c r="P28" s="333">
        <v>7993849</v>
      </c>
      <c r="Q28" s="333">
        <v>7171606</v>
      </c>
      <c r="R28" s="2">
        <f t="shared" si="3"/>
        <v>103.35399999999998</v>
      </c>
      <c r="S28" s="277">
        <f t="shared" si="12"/>
        <v>29.338999999999999</v>
      </c>
      <c r="T28" s="326"/>
    </row>
    <row r="29" spans="1:20" ht="26.1" customHeight="1" x14ac:dyDescent="0.15">
      <c r="A29" s="333">
        <v>863384</v>
      </c>
      <c r="B29" s="101"/>
      <c r="C29" s="183" t="s">
        <v>62</v>
      </c>
      <c r="D29" s="333">
        <v>934507</v>
      </c>
      <c r="E29" s="333">
        <v>909640</v>
      </c>
      <c r="F29" s="2">
        <f t="shared" si="17"/>
        <v>105.35799999999999</v>
      </c>
      <c r="G29" s="2">
        <f>ROUND(E29/E23,5)*100</f>
        <v>3.3809999999999998</v>
      </c>
      <c r="H29" s="333">
        <v>1015593</v>
      </c>
      <c r="I29" s="333">
        <v>1004806</v>
      </c>
      <c r="J29" s="2">
        <f t="shared" si="15"/>
        <v>110.46199999999999</v>
      </c>
      <c r="K29" s="2">
        <f>ROUND(I29/I23,5)*100</f>
        <v>3.7449999999999997</v>
      </c>
      <c r="L29" s="333">
        <v>1096794</v>
      </c>
      <c r="M29" s="333">
        <v>1078922</v>
      </c>
      <c r="N29" s="2">
        <f t="shared" si="16"/>
        <v>107.376</v>
      </c>
      <c r="O29" s="2">
        <f t="shared" si="11"/>
        <v>4.2309999999999999</v>
      </c>
      <c r="P29" s="333">
        <v>1093068</v>
      </c>
      <c r="Q29" s="333">
        <v>1083710</v>
      </c>
      <c r="R29" s="2">
        <f t="shared" si="3"/>
        <v>100.444</v>
      </c>
      <c r="S29" s="277">
        <f t="shared" si="12"/>
        <v>4.4329999999999998</v>
      </c>
      <c r="T29" s="326"/>
    </row>
    <row r="30" spans="1:20" ht="9" customHeight="1" thickBot="1" x14ac:dyDescent="0.2">
      <c r="A30" s="348"/>
      <c r="B30" s="102"/>
      <c r="C30" s="184"/>
      <c r="D30" s="348"/>
      <c r="E30" s="348"/>
      <c r="F30" s="104"/>
      <c r="G30" s="104"/>
      <c r="H30" s="105"/>
      <c r="I30" s="105"/>
      <c r="J30" s="106"/>
      <c r="K30" s="106"/>
      <c r="L30" s="105"/>
      <c r="M30" s="105"/>
      <c r="N30" s="106"/>
      <c r="O30" s="106"/>
      <c r="P30" s="105"/>
      <c r="Q30" s="105"/>
      <c r="R30" s="106"/>
      <c r="S30" s="107"/>
      <c r="T30" s="326"/>
    </row>
    <row r="31" spans="1:20" ht="15" customHeight="1" x14ac:dyDescent="0.15">
      <c r="B31" s="536"/>
      <c r="C31" s="536"/>
      <c r="D31" s="536"/>
      <c r="E31" s="536"/>
      <c r="F31" s="536"/>
      <c r="G31" s="536"/>
      <c r="H31" s="536"/>
      <c r="I31" s="536"/>
      <c r="J31" s="536"/>
      <c r="K31" s="536"/>
      <c r="L31" s="536"/>
      <c r="M31" s="536"/>
      <c r="N31" s="536"/>
      <c r="O31" s="536"/>
      <c r="P31" s="536"/>
      <c r="Q31" s="536"/>
      <c r="S31" s="2" t="s">
        <v>27</v>
      </c>
      <c r="T31" s="15"/>
    </row>
    <row r="32" spans="1:20" ht="18.75" customHeight="1" x14ac:dyDescent="0.15">
      <c r="B32" s="533" t="s">
        <v>334</v>
      </c>
      <c r="C32" s="533"/>
      <c r="D32" s="533"/>
      <c r="E32" s="533"/>
      <c r="F32" s="533"/>
      <c r="G32" s="533"/>
      <c r="H32" s="533"/>
      <c r="I32" s="533"/>
      <c r="J32" s="533"/>
    </row>
  </sheetData>
  <sheetProtection sheet="1" selectLockedCells="1" selectUnlockedCells="1"/>
  <mergeCells count="23">
    <mergeCell ref="B32:J32"/>
    <mergeCell ref="P4:P5"/>
    <mergeCell ref="Q4:Q5"/>
    <mergeCell ref="S4:S5"/>
    <mergeCell ref="B7:C7"/>
    <mergeCell ref="B23:C23"/>
    <mergeCell ref="B31:Q31"/>
    <mergeCell ref="P3:S3"/>
    <mergeCell ref="D4:D5"/>
    <mergeCell ref="E4:E5"/>
    <mergeCell ref="G4:G5"/>
    <mergeCell ref="H4:H5"/>
    <mergeCell ref="I4:I5"/>
    <mergeCell ref="K4:K5"/>
    <mergeCell ref="L4:L5"/>
    <mergeCell ref="M4:M5"/>
    <mergeCell ref="O4:O5"/>
    <mergeCell ref="L3:O3"/>
    <mergeCell ref="B1:D1"/>
    <mergeCell ref="B2:D2"/>
    <mergeCell ref="B3:C5"/>
    <mergeCell ref="D3:G3"/>
    <mergeCell ref="H3:K3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firstPageNumber="161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:M55"/>
  <sheetViews>
    <sheetView view="pageBreakPreview" zoomScaleNormal="90" zoomScaleSheetLayoutView="100" workbookViewId="0">
      <selection activeCell="J22" sqref="J22"/>
    </sheetView>
  </sheetViews>
  <sheetFormatPr defaultRowHeight="17.100000000000001" customHeight="1" x14ac:dyDescent="0.15"/>
  <cols>
    <col min="1" max="2" width="1.625" style="44" customWidth="1"/>
    <col min="3" max="3" width="13.125" style="44" customWidth="1"/>
    <col min="4" max="4" width="0.875" style="44" customWidth="1"/>
    <col min="5" max="5" width="14.75" style="44" customWidth="1"/>
    <col min="6" max="6" width="14.875" style="44" customWidth="1"/>
    <col min="7" max="7" width="14.625" style="44" customWidth="1"/>
    <col min="8" max="8" width="7" style="44" customWidth="1"/>
    <col min="9" max="9" width="9.625" style="44" customWidth="1"/>
    <col min="10" max="10" width="11" style="44" customWidth="1"/>
    <col min="11" max="11" width="7.375" style="44" customWidth="1"/>
    <col min="12" max="16384" width="9" style="44"/>
  </cols>
  <sheetData>
    <row r="1" spans="1:13" ht="5.0999999999999996" customHeight="1" x14ac:dyDescent="0.15">
      <c r="A1" s="15"/>
      <c r="D1" s="15"/>
      <c r="E1" s="15"/>
      <c r="F1" s="15"/>
      <c r="G1" s="15"/>
      <c r="H1" s="15"/>
      <c r="I1" s="15"/>
      <c r="J1" s="15"/>
      <c r="K1" s="12"/>
      <c r="L1" s="15"/>
      <c r="M1" s="15"/>
    </row>
    <row r="2" spans="1:13" ht="15" customHeight="1" thickBot="1" x14ac:dyDescent="0.2">
      <c r="A2" s="552" t="s">
        <v>436</v>
      </c>
      <c r="B2" s="552"/>
      <c r="C2" s="552"/>
      <c r="D2" s="552"/>
      <c r="E2" s="552"/>
      <c r="F2" s="15"/>
      <c r="G2" s="15"/>
      <c r="H2" s="15"/>
      <c r="I2" s="15"/>
      <c r="J2" s="15"/>
      <c r="K2" s="12" t="s">
        <v>0</v>
      </c>
      <c r="L2" s="15"/>
      <c r="M2" s="15"/>
    </row>
    <row r="3" spans="1:13" ht="28.5" customHeight="1" x14ac:dyDescent="0.15">
      <c r="A3" s="125"/>
      <c r="B3" s="528" t="s">
        <v>331</v>
      </c>
      <c r="C3" s="528"/>
      <c r="D3" s="323"/>
      <c r="E3" s="322" t="s">
        <v>30</v>
      </c>
      <c r="F3" s="317" t="s">
        <v>78</v>
      </c>
      <c r="G3" s="319" t="s">
        <v>79</v>
      </c>
      <c r="H3" s="122" t="s">
        <v>80</v>
      </c>
      <c r="I3" s="322" t="s">
        <v>81</v>
      </c>
      <c r="J3" s="322" t="s">
        <v>82</v>
      </c>
      <c r="K3" s="320" t="s">
        <v>83</v>
      </c>
      <c r="L3" s="326"/>
    </row>
    <row r="4" spans="1:13" ht="8.1" customHeight="1" x14ac:dyDescent="0.15">
      <c r="A4" s="95"/>
      <c r="B4" s="45"/>
      <c r="C4" s="9"/>
      <c r="D4" s="9"/>
      <c r="E4" s="352"/>
      <c r="F4" s="22"/>
      <c r="G4" s="22"/>
      <c r="H4" s="22"/>
      <c r="I4" s="22"/>
      <c r="J4" s="22"/>
      <c r="K4" s="235"/>
      <c r="L4" s="326"/>
    </row>
    <row r="5" spans="1:13" ht="20.100000000000001" customHeight="1" x14ac:dyDescent="0.15">
      <c r="A5" s="515" t="s">
        <v>84</v>
      </c>
      <c r="B5" s="516"/>
      <c r="C5" s="516"/>
      <c r="D5" s="516"/>
      <c r="E5" s="236">
        <f>SUM(E7,E28)</f>
        <v>15701311</v>
      </c>
      <c r="F5" s="237">
        <f t="shared" ref="F5:J5" si="0">SUM(F7,F28)</f>
        <v>16501028</v>
      </c>
      <c r="G5" s="237">
        <f t="shared" si="0"/>
        <v>16188625</v>
      </c>
      <c r="H5" s="237">
        <f t="shared" si="0"/>
        <v>1388</v>
      </c>
      <c r="I5" s="237">
        <f t="shared" si="0"/>
        <v>14539</v>
      </c>
      <c r="J5" s="279">
        <f t="shared" si="0"/>
        <v>299252</v>
      </c>
      <c r="K5" s="238">
        <f>ROUND($G5/$F5,5)*100</f>
        <v>98.106999999999999</v>
      </c>
      <c r="L5" s="326"/>
    </row>
    <row r="6" spans="1:13" ht="12" customHeight="1" x14ac:dyDescent="0.15">
      <c r="A6" s="95"/>
      <c r="B6" s="126"/>
      <c r="C6" s="10"/>
      <c r="D6" s="326"/>
      <c r="E6" s="236"/>
      <c r="F6" s="237"/>
      <c r="G6" s="237"/>
      <c r="H6" s="237"/>
      <c r="I6" s="237"/>
      <c r="J6" s="237"/>
      <c r="K6" s="238"/>
      <c r="L6" s="326"/>
    </row>
    <row r="7" spans="1:13" ht="15" customHeight="1" x14ac:dyDescent="0.15">
      <c r="A7" s="95"/>
      <c r="B7" s="548" t="s">
        <v>85</v>
      </c>
      <c r="C7" s="548"/>
      <c r="D7" s="332"/>
      <c r="E7" s="236">
        <f>SUM(E9,E15,E22,E24,E26)</f>
        <v>15582759</v>
      </c>
      <c r="F7" s="237">
        <f t="shared" ref="F7:J7" si="1">SUM(F9,F15,F22,F24,F26)</f>
        <v>16182502</v>
      </c>
      <c r="G7" s="237">
        <f t="shared" si="1"/>
        <v>16047106</v>
      </c>
      <c r="H7" s="237">
        <f t="shared" si="1"/>
        <v>1378</v>
      </c>
      <c r="I7" s="237">
        <f t="shared" si="1"/>
        <v>22</v>
      </c>
      <c r="J7" s="237">
        <f t="shared" si="1"/>
        <v>136752</v>
      </c>
      <c r="K7" s="238">
        <f>ROUND($G7/$F7,5)*100</f>
        <v>99.162999999999997</v>
      </c>
      <c r="L7" s="326"/>
    </row>
    <row r="8" spans="1:13" ht="12" customHeight="1" x14ac:dyDescent="0.15">
      <c r="A8" s="95"/>
      <c r="B8" s="331"/>
      <c r="C8" s="331"/>
      <c r="D8" s="9"/>
      <c r="E8" s="236"/>
      <c r="F8" s="237"/>
      <c r="G8" s="237"/>
      <c r="H8" s="237"/>
      <c r="I8" s="237"/>
      <c r="J8" s="239"/>
      <c r="K8" s="240"/>
      <c r="L8" s="326"/>
    </row>
    <row r="9" spans="1:13" ht="15" customHeight="1" x14ac:dyDescent="0.15">
      <c r="A9" s="95"/>
      <c r="B9" s="548" t="s">
        <v>86</v>
      </c>
      <c r="C9" s="548"/>
      <c r="D9" s="10"/>
      <c r="E9" s="236">
        <f>E11+E13</f>
        <v>6189652</v>
      </c>
      <c r="F9" s="237">
        <f t="shared" ref="F9:J9" si="2">F11+F13</f>
        <v>6441143</v>
      </c>
      <c r="G9" s="237">
        <f t="shared" si="2"/>
        <v>6378750</v>
      </c>
      <c r="H9" s="237">
        <f t="shared" si="2"/>
        <v>924</v>
      </c>
      <c r="I9" s="237">
        <f>I11+I13</f>
        <v>5</v>
      </c>
      <c r="J9" s="237">
        <f t="shared" si="2"/>
        <v>63312</v>
      </c>
      <c r="K9" s="238">
        <f>ROUND($G9/$F9,5)*100</f>
        <v>99.031000000000006</v>
      </c>
      <c r="L9" s="326"/>
    </row>
    <row r="10" spans="1:13" ht="12" customHeight="1" x14ac:dyDescent="0.15">
      <c r="A10" s="95"/>
      <c r="B10" s="331"/>
      <c r="C10" s="331"/>
      <c r="D10" s="326"/>
      <c r="E10" s="236"/>
      <c r="F10" s="237"/>
      <c r="G10" s="237"/>
      <c r="H10" s="237"/>
      <c r="I10" s="237"/>
      <c r="J10" s="239"/>
      <c r="K10" s="240"/>
      <c r="L10" s="326"/>
    </row>
    <row r="11" spans="1:13" ht="12.75" customHeight="1" x14ac:dyDescent="0.15">
      <c r="A11" s="95"/>
      <c r="B11" s="331"/>
      <c r="C11" s="331" t="s">
        <v>87</v>
      </c>
      <c r="D11" s="326"/>
      <c r="E11" s="236">
        <v>4998394</v>
      </c>
      <c r="F11" s="237">
        <v>5155817</v>
      </c>
      <c r="G11" s="237">
        <v>5095261</v>
      </c>
      <c r="H11" s="237">
        <v>924</v>
      </c>
      <c r="I11" s="237">
        <v>5</v>
      </c>
      <c r="J11" s="237">
        <v>61475</v>
      </c>
      <c r="K11" s="238">
        <f>ROUND($G11/$F11,5)*100</f>
        <v>98.825000000000003</v>
      </c>
      <c r="L11" s="326"/>
    </row>
    <row r="12" spans="1:13" ht="12" customHeight="1" x14ac:dyDescent="0.15">
      <c r="A12" s="95"/>
      <c r="B12" s="331"/>
      <c r="C12" s="331"/>
      <c r="D12" s="326"/>
      <c r="E12" s="236"/>
      <c r="F12" s="237"/>
      <c r="G12" s="237"/>
      <c r="H12" s="237"/>
      <c r="I12" s="237"/>
      <c r="J12" s="239"/>
      <c r="K12" s="240"/>
      <c r="L12" s="326"/>
    </row>
    <row r="13" spans="1:13" ht="12.75" customHeight="1" x14ac:dyDescent="0.15">
      <c r="A13" s="95"/>
      <c r="B13" s="331"/>
      <c r="C13" s="331" t="s">
        <v>88</v>
      </c>
      <c r="D13" s="326"/>
      <c r="E13" s="236">
        <v>1191258</v>
      </c>
      <c r="F13" s="237">
        <v>1285326</v>
      </c>
      <c r="G13" s="237">
        <v>1283489</v>
      </c>
      <c r="H13" s="237">
        <v>0</v>
      </c>
      <c r="I13" s="237">
        <v>0</v>
      </c>
      <c r="J13" s="237">
        <v>1837</v>
      </c>
      <c r="K13" s="238">
        <f>ROUND($G13/$F13,5)*100</f>
        <v>99.856999999999999</v>
      </c>
      <c r="L13" s="326"/>
    </row>
    <row r="14" spans="1:13" ht="12" customHeight="1" x14ac:dyDescent="0.15">
      <c r="A14" s="95"/>
      <c r="B14" s="331"/>
      <c r="C14" s="331"/>
      <c r="D14" s="326"/>
      <c r="E14" s="236"/>
      <c r="F14" s="237"/>
      <c r="G14" s="237"/>
      <c r="H14" s="237"/>
      <c r="I14" s="237"/>
      <c r="J14" s="239"/>
      <c r="K14" s="240"/>
      <c r="L14" s="326"/>
    </row>
    <row r="15" spans="1:13" ht="15" customHeight="1" x14ac:dyDescent="0.15">
      <c r="A15" s="95"/>
      <c r="B15" s="548" t="s">
        <v>89</v>
      </c>
      <c r="C15" s="548"/>
      <c r="D15" s="10"/>
      <c r="E15" s="236">
        <f>E17+E19</f>
        <v>6909939</v>
      </c>
      <c r="F15" s="237">
        <f t="shared" ref="F15:J15" si="3">F17+F19</f>
        <v>7093277</v>
      </c>
      <c r="G15" s="237">
        <f t="shared" si="3"/>
        <v>7027727</v>
      </c>
      <c r="H15" s="237">
        <f t="shared" si="3"/>
        <v>415</v>
      </c>
      <c r="I15" s="237">
        <f t="shared" si="3"/>
        <v>0</v>
      </c>
      <c r="J15" s="237">
        <f t="shared" si="3"/>
        <v>65965</v>
      </c>
      <c r="K15" s="238">
        <f>ROUND($G15/$F15,5)*100</f>
        <v>99.075999999999993</v>
      </c>
      <c r="L15" s="326"/>
    </row>
    <row r="16" spans="1:13" ht="12" customHeight="1" x14ac:dyDescent="0.15">
      <c r="A16" s="95"/>
      <c r="B16" s="331"/>
      <c r="C16" s="331"/>
      <c r="D16" s="326"/>
      <c r="E16" s="236"/>
      <c r="F16" s="237"/>
      <c r="G16" s="237"/>
      <c r="H16" s="237"/>
      <c r="I16" s="237"/>
      <c r="J16" s="239"/>
      <c r="K16" s="240"/>
      <c r="L16" s="326"/>
    </row>
    <row r="17" spans="1:12" ht="12.75" customHeight="1" x14ac:dyDescent="0.15">
      <c r="A17" s="95"/>
      <c r="B17" s="331"/>
      <c r="C17" s="331" t="s">
        <v>89</v>
      </c>
      <c r="D17" s="326"/>
      <c r="E17" s="236">
        <v>6829760</v>
      </c>
      <c r="F17" s="237">
        <v>7013098</v>
      </c>
      <c r="G17" s="237">
        <v>6947548</v>
      </c>
      <c r="H17" s="237">
        <v>415</v>
      </c>
      <c r="I17" s="237">
        <v>0</v>
      </c>
      <c r="J17" s="237">
        <v>65965</v>
      </c>
      <c r="K17" s="238">
        <f>ROUND($G17/$F17,5)*100</f>
        <v>99.064999999999998</v>
      </c>
      <c r="L17" s="326"/>
    </row>
    <row r="18" spans="1:12" ht="12" customHeight="1" x14ac:dyDescent="0.15">
      <c r="A18" s="95"/>
      <c r="B18" s="331"/>
      <c r="C18" s="331"/>
      <c r="D18" s="326"/>
      <c r="E18" s="236"/>
      <c r="F18" s="237"/>
      <c r="G18" s="239"/>
      <c r="H18" s="237"/>
      <c r="I18" s="237"/>
      <c r="J18" s="237"/>
      <c r="K18" s="240"/>
      <c r="L18" s="326"/>
    </row>
    <row r="19" spans="1:12" ht="15" customHeight="1" x14ac:dyDescent="0.15">
      <c r="A19" s="95"/>
      <c r="B19" s="331"/>
      <c r="C19" s="9" t="s">
        <v>90</v>
      </c>
      <c r="D19" s="326"/>
      <c r="E19" s="555">
        <v>80179</v>
      </c>
      <c r="F19" s="551">
        <v>80179</v>
      </c>
      <c r="G19" s="551">
        <v>80179</v>
      </c>
      <c r="H19" s="554">
        <v>0</v>
      </c>
      <c r="I19" s="551">
        <v>0</v>
      </c>
      <c r="J19" s="551">
        <v>0</v>
      </c>
      <c r="K19" s="547">
        <f>ROUND($G19/$F19,5)*100</f>
        <v>100</v>
      </c>
      <c r="L19" s="326"/>
    </row>
    <row r="20" spans="1:12" ht="12.75" customHeight="1" x14ac:dyDescent="0.15">
      <c r="A20" s="95"/>
      <c r="B20" s="331"/>
      <c r="C20" s="331" t="s">
        <v>91</v>
      </c>
      <c r="D20" s="326"/>
      <c r="E20" s="555"/>
      <c r="F20" s="551"/>
      <c r="G20" s="551"/>
      <c r="H20" s="551"/>
      <c r="I20" s="551"/>
      <c r="J20" s="551"/>
      <c r="K20" s="547"/>
      <c r="L20" s="326"/>
    </row>
    <row r="21" spans="1:12" ht="12" customHeight="1" x14ac:dyDescent="0.15">
      <c r="A21" s="95"/>
      <c r="B21" s="331"/>
      <c r="C21" s="331"/>
      <c r="D21" s="326"/>
      <c r="E21" s="236"/>
      <c r="F21" s="237"/>
      <c r="G21" s="237"/>
      <c r="H21" s="237"/>
      <c r="I21" s="237"/>
      <c r="J21" s="237"/>
      <c r="K21" s="240"/>
      <c r="L21" s="326"/>
    </row>
    <row r="22" spans="1:12" ht="15" customHeight="1" x14ac:dyDescent="0.15">
      <c r="A22" s="95"/>
      <c r="B22" s="548" t="s">
        <v>92</v>
      </c>
      <c r="C22" s="548"/>
      <c r="D22" s="10"/>
      <c r="E22" s="236">
        <v>373106</v>
      </c>
      <c r="F22" s="237">
        <v>396591</v>
      </c>
      <c r="G22" s="237">
        <v>389138</v>
      </c>
      <c r="H22" s="237">
        <v>39</v>
      </c>
      <c r="I22" s="237">
        <v>17</v>
      </c>
      <c r="J22" s="237">
        <v>7475</v>
      </c>
      <c r="K22" s="238">
        <f>ROUND($G22/$F22,5)*100</f>
        <v>98.121000000000009</v>
      </c>
      <c r="L22" s="326"/>
    </row>
    <row r="23" spans="1:12" ht="12" customHeight="1" x14ac:dyDescent="0.15">
      <c r="A23" s="95"/>
      <c r="B23" s="331"/>
      <c r="C23" s="331"/>
      <c r="D23" s="10"/>
      <c r="E23" s="236"/>
      <c r="F23" s="237"/>
      <c r="G23" s="237"/>
      <c r="H23" s="237"/>
      <c r="I23" s="237"/>
      <c r="J23" s="237"/>
      <c r="K23" s="240"/>
      <c r="L23" s="326"/>
    </row>
    <row r="24" spans="1:12" ht="12.75" customHeight="1" x14ac:dyDescent="0.15">
      <c r="A24" s="95"/>
      <c r="B24" s="548" t="s">
        <v>93</v>
      </c>
      <c r="C24" s="548"/>
      <c r="D24" s="10"/>
      <c r="E24" s="236">
        <v>2102163</v>
      </c>
      <c r="F24" s="237">
        <v>2242797</v>
      </c>
      <c r="G24" s="237">
        <v>2242797</v>
      </c>
      <c r="H24" s="237">
        <v>0</v>
      </c>
      <c r="I24" s="237">
        <v>0</v>
      </c>
      <c r="J24" s="237">
        <v>0</v>
      </c>
      <c r="K24" s="238">
        <f>ROUND($G24/$F24,5)*100</f>
        <v>100</v>
      </c>
      <c r="L24" s="326"/>
    </row>
    <row r="25" spans="1:12" ht="12" customHeight="1" x14ac:dyDescent="0.15">
      <c r="A25" s="95"/>
      <c r="B25" s="331"/>
      <c r="C25" s="331"/>
      <c r="D25" s="10"/>
      <c r="E25" s="236"/>
      <c r="F25" s="237"/>
      <c r="G25" s="237"/>
      <c r="H25" s="237"/>
      <c r="I25" s="237"/>
      <c r="J25" s="237"/>
      <c r="K25" s="240"/>
      <c r="L25" s="326"/>
    </row>
    <row r="26" spans="1:12" ht="12.75" customHeight="1" x14ac:dyDescent="0.15">
      <c r="A26" s="95"/>
      <c r="B26" s="548" t="s">
        <v>94</v>
      </c>
      <c r="C26" s="548"/>
      <c r="D26" s="10"/>
      <c r="E26" s="236">
        <v>7899</v>
      </c>
      <c r="F26" s="237">
        <v>8694</v>
      </c>
      <c r="G26" s="237">
        <v>8694</v>
      </c>
      <c r="H26" s="237">
        <v>0</v>
      </c>
      <c r="I26" s="237">
        <v>0</v>
      </c>
      <c r="J26" s="237">
        <v>0</v>
      </c>
      <c r="K26" s="238">
        <f>ROUND($G26/$F26,5)*100</f>
        <v>100</v>
      </c>
      <c r="L26" s="326"/>
    </row>
    <row r="27" spans="1:12" ht="12" customHeight="1" x14ac:dyDescent="0.15">
      <c r="A27" s="95"/>
      <c r="B27" s="331"/>
      <c r="C27" s="331"/>
      <c r="D27" s="10"/>
      <c r="E27" s="236"/>
      <c r="F27" s="237"/>
      <c r="G27" s="237"/>
      <c r="H27" s="237"/>
      <c r="I27" s="237"/>
      <c r="J27" s="237"/>
      <c r="K27" s="240"/>
      <c r="L27" s="326"/>
    </row>
    <row r="28" spans="1:12" ht="20.100000000000001" customHeight="1" x14ac:dyDescent="0.15">
      <c r="A28" s="95"/>
      <c r="B28" s="548" t="s">
        <v>95</v>
      </c>
      <c r="C28" s="548"/>
      <c r="D28" s="10"/>
      <c r="E28" s="236">
        <f>SUM(E30,E36,E38)</f>
        <v>118552</v>
      </c>
      <c r="F28" s="237">
        <f t="shared" ref="F28:J28" si="4">SUM(F30,F36,F38)</f>
        <v>318526</v>
      </c>
      <c r="G28" s="237">
        <f t="shared" si="4"/>
        <v>141519</v>
      </c>
      <c r="H28" s="237">
        <f t="shared" si="4"/>
        <v>10</v>
      </c>
      <c r="I28" s="237">
        <f t="shared" si="4"/>
        <v>14517</v>
      </c>
      <c r="J28" s="237">
        <f t="shared" si="4"/>
        <v>162500</v>
      </c>
      <c r="K28" s="238">
        <f>ROUND($G28/$F28,5)*100</f>
        <v>44.429000000000002</v>
      </c>
      <c r="L28" s="326"/>
    </row>
    <row r="29" spans="1:12" ht="12" customHeight="1" x14ac:dyDescent="0.15">
      <c r="A29" s="95"/>
      <c r="B29" s="331"/>
      <c r="C29" s="331"/>
      <c r="D29" s="10"/>
      <c r="E29" s="236"/>
      <c r="F29" s="237"/>
      <c r="G29" s="237"/>
      <c r="H29" s="237"/>
      <c r="I29" s="237"/>
      <c r="J29" s="237"/>
      <c r="K29" s="240"/>
      <c r="L29" s="326"/>
    </row>
    <row r="30" spans="1:12" ht="12.75" customHeight="1" x14ac:dyDescent="0.15">
      <c r="A30" s="95"/>
      <c r="B30" s="548" t="s">
        <v>86</v>
      </c>
      <c r="C30" s="548"/>
      <c r="D30" s="10"/>
      <c r="E30" s="236">
        <f t="shared" ref="E30:J30" si="5">SUM(E32,E34)</f>
        <v>42979</v>
      </c>
      <c r="F30" s="237">
        <f t="shared" si="5"/>
        <v>156427</v>
      </c>
      <c r="G30" s="237">
        <f t="shared" si="5"/>
        <v>60464</v>
      </c>
      <c r="H30" s="237">
        <f t="shared" si="5"/>
        <v>3</v>
      </c>
      <c r="I30" s="237">
        <f t="shared" si="5"/>
        <v>9503</v>
      </c>
      <c r="J30" s="237">
        <f t="shared" si="5"/>
        <v>86464</v>
      </c>
      <c r="K30" s="238">
        <f>ROUND($G30/$F30,5)*100</f>
        <v>38.652999999999999</v>
      </c>
      <c r="L30" s="326"/>
    </row>
    <row r="31" spans="1:12" ht="12" customHeight="1" x14ac:dyDescent="0.15">
      <c r="A31" s="95"/>
      <c r="B31" s="331"/>
      <c r="C31" s="331"/>
      <c r="D31" s="326"/>
      <c r="E31" s="236"/>
      <c r="F31" s="237"/>
      <c r="G31" s="237"/>
      <c r="H31" s="237"/>
      <c r="I31" s="237"/>
      <c r="J31" s="237"/>
      <c r="K31" s="240"/>
      <c r="L31" s="326"/>
    </row>
    <row r="32" spans="1:12" ht="12.75" customHeight="1" x14ac:dyDescent="0.15">
      <c r="A32" s="95"/>
      <c r="B32" s="331"/>
      <c r="C32" s="331" t="s">
        <v>87</v>
      </c>
      <c r="D32" s="326"/>
      <c r="E32" s="236">
        <v>41787</v>
      </c>
      <c r="F32" s="237">
        <v>148459</v>
      </c>
      <c r="G32" s="237">
        <v>57922</v>
      </c>
      <c r="H32" s="237">
        <v>3</v>
      </c>
      <c r="I32" s="237">
        <v>9118</v>
      </c>
      <c r="J32" s="237">
        <v>81423</v>
      </c>
      <c r="K32" s="238">
        <f>ROUND($G32/$F32,5)*100</f>
        <v>39.015000000000001</v>
      </c>
      <c r="L32" s="326"/>
    </row>
    <row r="33" spans="1:13" ht="12" customHeight="1" x14ac:dyDescent="0.15">
      <c r="A33" s="95"/>
      <c r="B33" s="331"/>
      <c r="C33" s="331"/>
      <c r="D33" s="326"/>
      <c r="E33" s="236"/>
      <c r="F33" s="237"/>
      <c r="G33" s="237"/>
      <c r="H33" s="237"/>
      <c r="I33" s="237"/>
      <c r="J33" s="237"/>
      <c r="K33" s="240"/>
      <c r="L33" s="326"/>
    </row>
    <row r="34" spans="1:13" ht="12.75" customHeight="1" x14ac:dyDescent="0.15">
      <c r="A34" s="95"/>
      <c r="B34" s="331"/>
      <c r="C34" s="331" t="s">
        <v>88</v>
      </c>
      <c r="D34" s="326"/>
      <c r="E34" s="236">
        <v>1192</v>
      </c>
      <c r="F34" s="237">
        <v>7968</v>
      </c>
      <c r="G34" s="237">
        <v>2542</v>
      </c>
      <c r="H34" s="237">
        <v>0</v>
      </c>
      <c r="I34" s="237">
        <v>385</v>
      </c>
      <c r="J34" s="237">
        <v>5041</v>
      </c>
      <c r="K34" s="238">
        <f>ROUND($G34/$F34,5)*100</f>
        <v>31.902999999999999</v>
      </c>
      <c r="L34" s="326"/>
    </row>
    <row r="35" spans="1:13" ht="12" customHeight="1" x14ac:dyDescent="0.15">
      <c r="A35" s="95"/>
      <c r="B35" s="331"/>
      <c r="C35" s="331"/>
      <c r="D35" s="326"/>
      <c r="E35" s="236"/>
      <c r="F35" s="237"/>
      <c r="G35" s="237"/>
      <c r="H35" s="237"/>
      <c r="I35" s="237"/>
      <c r="J35" s="237"/>
      <c r="K35" s="240"/>
      <c r="L35" s="326"/>
    </row>
    <row r="36" spans="1:13" ht="12.75" customHeight="1" x14ac:dyDescent="0.15">
      <c r="A36" s="95"/>
      <c r="B36" s="548" t="s">
        <v>89</v>
      </c>
      <c r="C36" s="548"/>
      <c r="D36" s="10"/>
      <c r="E36" s="236">
        <v>70437</v>
      </c>
      <c r="F36" s="237">
        <v>145407</v>
      </c>
      <c r="G36" s="237">
        <v>75345</v>
      </c>
      <c r="H36" s="237">
        <v>0</v>
      </c>
      <c r="I36" s="237">
        <v>3760</v>
      </c>
      <c r="J36" s="237">
        <v>66302</v>
      </c>
      <c r="K36" s="238">
        <f>ROUND($G36/$F36,5)*100</f>
        <v>51.817</v>
      </c>
      <c r="L36" s="326"/>
    </row>
    <row r="37" spans="1:13" ht="12" customHeight="1" x14ac:dyDescent="0.15">
      <c r="A37" s="95"/>
      <c r="B37" s="331"/>
      <c r="C37" s="331"/>
      <c r="D37" s="10"/>
      <c r="E37" s="236"/>
      <c r="F37" s="237"/>
      <c r="G37" s="237"/>
      <c r="H37" s="237"/>
      <c r="I37" s="237"/>
      <c r="J37" s="237"/>
      <c r="K37" s="240"/>
      <c r="L37" s="326"/>
    </row>
    <row r="38" spans="1:13" ht="12.75" customHeight="1" x14ac:dyDescent="0.15">
      <c r="A38" s="95"/>
      <c r="B38" s="548" t="s">
        <v>92</v>
      </c>
      <c r="C38" s="548"/>
      <c r="D38" s="10"/>
      <c r="E38" s="236">
        <v>5136</v>
      </c>
      <c r="F38" s="237">
        <v>16692</v>
      </c>
      <c r="G38" s="237">
        <v>5710</v>
      </c>
      <c r="H38" s="237">
        <v>7</v>
      </c>
      <c r="I38" s="237">
        <v>1254</v>
      </c>
      <c r="J38" s="237">
        <v>9734</v>
      </c>
      <c r="K38" s="241">
        <f>ROUND($G38/$F38,5)*100</f>
        <v>34.207999999999998</v>
      </c>
      <c r="L38" s="326"/>
    </row>
    <row r="39" spans="1:13" ht="7.35" customHeight="1" thickBot="1" x14ac:dyDescent="0.2">
      <c r="A39" s="102"/>
      <c r="B39" s="127"/>
      <c r="C39" s="127"/>
      <c r="D39" s="127"/>
      <c r="E39" s="219"/>
      <c r="F39" s="220"/>
      <c r="G39" s="220"/>
      <c r="H39" s="220"/>
      <c r="I39" s="220"/>
      <c r="J39" s="220"/>
      <c r="K39" s="221"/>
      <c r="L39" s="326"/>
    </row>
    <row r="40" spans="1:13" ht="15" customHeight="1" x14ac:dyDescent="0.15">
      <c r="C40" s="15"/>
      <c r="D40" s="15"/>
      <c r="E40" s="15"/>
      <c r="F40" s="15"/>
      <c r="G40" s="15"/>
      <c r="H40" s="15"/>
      <c r="I40" s="15"/>
      <c r="K40" s="12" t="s">
        <v>96</v>
      </c>
      <c r="L40" s="15"/>
      <c r="M40" s="15"/>
    </row>
    <row r="41" spans="1:13" ht="15" customHeight="1" x14ac:dyDescent="0.15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15" customHeight="1" thickBot="1" x14ac:dyDescent="0.2">
      <c r="A42" s="552" t="s">
        <v>364</v>
      </c>
      <c r="B42" s="552"/>
      <c r="C42" s="552"/>
      <c r="D42" s="552"/>
      <c r="E42" s="552"/>
      <c r="F42" s="552"/>
      <c r="G42" s="552"/>
      <c r="H42" s="15"/>
      <c r="I42" s="15"/>
      <c r="J42" s="15"/>
      <c r="K42" s="12" t="s">
        <v>0</v>
      </c>
      <c r="L42" s="15"/>
      <c r="M42" s="15"/>
    </row>
    <row r="43" spans="1:13" ht="23.45" customHeight="1" x14ac:dyDescent="0.15">
      <c r="A43" s="125"/>
      <c r="B43" s="528" t="s">
        <v>97</v>
      </c>
      <c r="C43" s="528"/>
      <c r="D43" s="323"/>
      <c r="E43" s="334" t="s">
        <v>344</v>
      </c>
      <c r="F43" s="334" t="s">
        <v>351</v>
      </c>
      <c r="G43" s="334" t="s">
        <v>378</v>
      </c>
      <c r="H43" s="553" t="s">
        <v>384</v>
      </c>
      <c r="I43" s="553"/>
      <c r="J43" s="549" t="s">
        <v>438</v>
      </c>
      <c r="K43" s="550"/>
      <c r="L43" s="15"/>
      <c r="M43" s="15"/>
    </row>
    <row r="44" spans="1:13" ht="8.1" customHeight="1" x14ac:dyDescent="0.15">
      <c r="A44" s="95"/>
      <c r="B44" s="128"/>
      <c r="C44" s="22"/>
      <c r="D44" s="23"/>
      <c r="E44" s="13"/>
      <c r="F44" s="13"/>
      <c r="G44" s="13"/>
      <c r="H44" s="13"/>
      <c r="I44" s="129"/>
      <c r="J44" s="13"/>
      <c r="K44" s="280"/>
      <c r="L44" s="15"/>
      <c r="M44" s="15"/>
    </row>
    <row r="45" spans="1:13" ht="15" customHeight="1" x14ac:dyDescent="0.15">
      <c r="A45" s="515" t="s">
        <v>98</v>
      </c>
      <c r="B45" s="516"/>
      <c r="C45" s="516"/>
      <c r="D45" s="516"/>
      <c r="E45" s="338">
        <v>13815424</v>
      </c>
      <c r="F45" s="338">
        <v>13301828</v>
      </c>
      <c r="G45" s="338">
        <v>13482341</v>
      </c>
      <c r="H45" s="544">
        <v>15612460</v>
      </c>
      <c r="I45" s="545"/>
      <c r="J45" s="544">
        <v>15701311</v>
      </c>
      <c r="K45" s="546"/>
      <c r="L45" s="15"/>
      <c r="M45" s="15"/>
    </row>
    <row r="46" spans="1:13" ht="15" customHeight="1" x14ac:dyDescent="0.15">
      <c r="A46" s="515" t="s">
        <v>99</v>
      </c>
      <c r="B46" s="516"/>
      <c r="C46" s="516"/>
      <c r="D46" s="516"/>
      <c r="E46" s="338">
        <v>14509656</v>
      </c>
      <c r="F46" s="338">
        <v>13916470</v>
      </c>
      <c r="G46" s="338">
        <v>14408846</v>
      </c>
      <c r="H46" s="544">
        <v>16272182</v>
      </c>
      <c r="I46" s="545"/>
      <c r="J46" s="544">
        <v>16501028</v>
      </c>
      <c r="K46" s="546"/>
      <c r="L46" s="15"/>
      <c r="M46" s="15"/>
    </row>
    <row r="47" spans="1:13" ht="15" customHeight="1" x14ac:dyDescent="0.15">
      <c r="A47" s="515" t="s">
        <v>100</v>
      </c>
      <c r="B47" s="516"/>
      <c r="C47" s="516"/>
      <c r="D47" s="516"/>
      <c r="E47" s="338">
        <v>14088234</v>
      </c>
      <c r="F47" s="338">
        <v>13505815</v>
      </c>
      <c r="G47" s="338">
        <v>14024325</v>
      </c>
      <c r="H47" s="544">
        <v>15926355</v>
      </c>
      <c r="I47" s="545"/>
      <c r="J47" s="544">
        <v>16188625</v>
      </c>
      <c r="K47" s="546"/>
      <c r="L47" s="15"/>
      <c r="M47" s="15"/>
    </row>
    <row r="48" spans="1:13" ht="15" customHeight="1" x14ac:dyDescent="0.15">
      <c r="A48" s="515" t="s">
        <v>101</v>
      </c>
      <c r="B48" s="516"/>
      <c r="C48" s="516"/>
      <c r="D48" s="516"/>
      <c r="E48" s="338">
        <v>21725</v>
      </c>
      <c r="F48" s="338">
        <v>28688</v>
      </c>
      <c r="G48" s="338">
        <v>26270</v>
      </c>
      <c r="H48" s="544">
        <v>25514</v>
      </c>
      <c r="I48" s="545"/>
      <c r="J48" s="544">
        <v>14539</v>
      </c>
      <c r="K48" s="546"/>
      <c r="L48" s="15"/>
      <c r="M48" s="15"/>
    </row>
    <row r="49" spans="1:13" ht="15" customHeight="1" x14ac:dyDescent="0.15">
      <c r="A49" s="515" t="s">
        <v>347</v>
      </c>
      <c r="B49" s="516"/>
      <c r="C49" s="516"/>
      <c r="D49" s="516"/>
      <c r="E49" s="338">
        <v>400644</v>
      </c>
      <c r="F49" s="338">
        <v>382756</v>
      </c>
      <c r="G49" s="338">
        <v>358948</v>
      </c>
      <c r="H49" s="544">
        <v>321056</v>
      </c>
      <c r="I49" s="545"/>
      <c r="J49" s="544">
        <v>299252</v>
      </c>
      <c r="K49" s="546"/>
      <c r="L49" s="15"/>
      <c r="M49" s="15"/>
    </row>
    <row r="50" spans="1:13" ht="15" customHeight="1" x14ac:dyDescent="0.15">
      <c r="A50" s="515" t="s">
        <v>83</v>
      </c>
      <c r="B50" s="516"/>
      <c r="C50" s="516"/>
      <c r="D50" s="516"/>
      <c r="E50" s="335">
        <f>E47/E46*100</f>
        <v>97.095575525705087</v>
      </c>
      <c r="F50" s="335">
        <f>F47/F46*100</f>
        <v>97.049143928021977</v>
      </c>
      <c r="G50" s="335">
        <f>G47/G46*100</f>
        <v>97.331354641447348</v>
      </c>
      <c r="H50" s="541">
        <f>H47/H46*100</f>
        <v>97.874734931062108</v>
      </c>
      <c r="I50" s="541"/>
      <c r="J50" s="542">
        <f>J47/J46*100</f>
        <v>98.106766439036406</v>
      </c>
      <c r="K50" s="543"/>
      <c r="L50" s="15"/>
      <c r="M50" s="15"/>
    </row>
    <row r="51" spans="1:13" ht="15" customHeight="1" x14ac:dyDescent="0.15">
      <c r="A51" s="515" t="s">
        <v>102</v>
      </c>
      <c r="B51" s="516"/>
      <c r="C51" s="516"/>
      <c r="D51" s="516"/>
      <c r="E51" s="234">
        <v>99</v>
      </c>
      <c r="F51" s="335">
        <f>F45/E45*100</f>
        <v>96.282444896370905</v>
      </c>
      <c r="G51" s="335">
        <f>G45/F45*100</f>
        <v>101.35705408309295</v>
      </c>
      <c r="H51" s="541">
        <f>H45/G45*100</f>
        <v>115.79932594791957</v>
      </c>
      <c r="I51" s="541"/>
      <c r="J51" s="542">
        <f>J45/H45*100</f>
        <v>100.56910313941556</v>
      </c>
      <c r="K51" s="543"/>
      <c r="L51" s="15"/>
      <c r="M51" s="15"/>
    </row>
    <row r="52" spans="1:13" ht="15" customHeight="1" x14ac:dyDescent="0.15">
      <c r="A52" s="515" t="s">
        <v>103</v>
      </c>
      <c r="B52" s="516"/>
      <c r="C52" s="516"/>
      <c r="D52" s="516"/>
      <c r="E52" s="234">
        <v>98</v>
      </c>
      <c r="F52" s="335">
        <f>F46/E46*100</f>
        <v>95.911784538516969</v>
      </c>
      <c r="G52" s="335">
        <f t="shared" ref="F52:H53" si="6">G46/F46*100</f>
        <v>103.538081136955</v>
      </c>
      <c r="H52" s="541">
        <f>H46/G46*100</f>
        <v>112.93188920195274</v>
      </c>
      <c r="I52" s="541"/>
      <c r="J52" s="542">
        <f>J46/H46*100</f>
        <v>101.40636332607392</v>
      </c>
      <c r="K52" s="543"/>
      <c r="L52" s="15"/>
      <c r="M52" s="15"/>
    </row>
    <row r="53" spans="1:13" ht="15" customHeight="1" x14ac:dyDescent="0.15">
      <c r="A53" s="515" t="s">
        <v>104</v>
      </c>
      <c r="B53" s="516"/>
      <c r="C53" s="516"/>
      <c r="D53" s="516"/>
      <c r="E53" s="234">
        <v>98.3</v>
      </c>
      <c r="F53" s="335">
        <f t="shared" si="6"/>
        <v>95.865919035700287</v>
      </c>
      <c r="G53" s="335">
        <f>G47/F47*100</f>
        <v>103.83916113170513</v>
      </c>
      <c r="H53" s="541">
        <f t="shared" si="6"/>
        <v>113.56236396404104</v>
      </c>
      <c r="I53" s="541"/>
      <c r="J53" s="542">
        <f>J47/H47*100</f>
        <v>101.64676726093322</v>
      </c>
      <c r="K53" s="543"/>
      <c r="L53" s="15"/>
      <c r="M53" s="15"/>
    </row>
    <row r="54" spans="1:13" ht="7.35" customHeight="1" thickBot="1" x14ac:dyDescent="0.2">
      <c r="A54" s="102"/>
      <c r="B54" s="540"/>
      <c r="C54" s="540"/>
      <c r="D54" s="123"/>
      <c r="E54" s="127"/>
      <c r="F54" s="127"/>
      <c r="G54" s="127"/>
      <c r="H54" s="124"/>
      <c r="I54" s="130"/>
      <c r="J54" s="281"/>
      <c r="K54" s="222"/>
      <c r="L54" s="15"/>
      <c r="M54" s="15"/>
    </row>
    <row r="55" spans="1:13" ht="15" customHeight="1" x14ac:dyDescent="0.15">
      <c r="C55" s="15"/>
      <c r="D55" s="15"/>
      <c r="E55" s="15"/>
      <c r="F55" s="15"/>
      <c r="G55" s="15"/>
      <c r="H55" s="15"/>
      <c r="J55" s="15"/>
      <c r="K55" s="12" t="s">
        <v>96</v>
      </c>
      <c r="L55" s="15"/>
      <c r="M55" s="15"/>
    </row>
  </sheetData>
  <sheetProtection sheet="1" selectLockedCells="1" selectUnlockedCells="1"/>
  <mergeCells count="52">
    <mergeCell ref="B15:C15"/>
    <mergeCell ref="I19:I20"/>
    <mergeCell ref="B9:C9"/>
    <mergeCell ref="H19:H20"/>
    <mergeCell ref="A2:E2"/>
    <mergeCell ref="B3:C3"/>
    <mergeCell ref="A5:D5"/>
    <mergeCell ref="B7:C7"/>
    <mergeCell ref="F19:F20"/>
    <mergeCell ref="E19:E20"/>
    <mergeCell ref="K19:K20"/>
    <mergeCell ref="B22:C22"/>
    <mergeCell ref="B24:C24"/>
    <mergeCell ref="A45:D45"/>
    <mergeCell ref="H45:I45"/>
    <mergeCell ref="J43:K43"/>
    <mergeCell ref="G19:G20"/>
    <mergeCell ref="J45:K45"/>
    <mergeCell ref="J19:J20"/>
    <mergeCell ref="B26:C26"/>
    <mergeCell ref="B28:C28"/>
    <mergeCell ref="A42:G42"/>
    <mergeCell ref="B36:C36"/>
    <mergeCell ref="B38:C38"/>
    <mergeCell ref="B30:C30"/>
    <mergeCell ref="H43:I43"/>
    <mergeCell ref="B43:C43"/>
    <mergeCell ref="H46:I46"/>
    <mergeCell ref="A49:D49"/>
    <mergeCell ref="H49:I49"/>
    <mergeCell ref="J48:K48"/>
    <mergeCell ref="A47:D47"/>
    <mergeCell ref="H47:I47"/>
    <mergeCell ref="J47:K47"/>
    <mergeCell ref="A48:D48"/>
    <mergeCell ref="H48:I48"/>
    <mergeCell ref="J49:K49"/>
    <mergeCell ref="J46:K46"/>
    <mergeCell ref="A50:D50"/>
    <mergeCell ref="H50:I50"/>
    <mergeCell ref="J50:K50"/>
    <mergeCell ref="A46:D46"/>
    <mergeCell ref="A51:D51"/>
    <mergeCell ref="H51:I51"/>
    <mergeCell ref="J51:K51"/>
    <mergeCell ref="B54:C54"/>
    <mergeCell ref="A52:D52"/>
    <mergeCell ref="H52:I52"/>
    <mergeCell ref="J52:K52"/>
    <mergeCell ref="A53:D53"/>
    <mergeCell ref="H53:I53"/>
    <mergeCell ref="J53:K53"/>
  </mergeCells>
  <phoneticPr fontId="25"/>
  <printOptions horizontalCentered="1"/>
  <pageMargins left="0.31496062992125984" right="0.31496062992125984" top="0.59055118110236227" bottom="0.59055118110236227" header="0.39370078740157483" footer="0.39370078740157483"/>
  <pageSetup paperSize="9" firstPageNumber="162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1:S52"/>
  <sheetViews>
    <sheetView view="pageBreakPreview" zoomScaleNormal="90" zoomScaleSheetLayoutView="100" workbookViewId="0">
      <selection activeCell="J22" sqref="J22"/>
    </sheetView>
  </sheetViews>
  <sheetFormatPr defaultRowHeight="15.6" customHeight="1" x14ac:dyDescent="0.15"/>
  <cols>
    <col min="1" max="1" width="6.625" style="1" customWidth="1"/>
    <col min="2" max="2" width="4.625" style="1" customWidth="1"/>
    <col min="3" max="3" width="7.625" style="1" customWidth="1"/>
    <col min="4" max="4" width="5.375" style="1" customWidth="1"/>
    <col min="5" max="5" width="7.625" style="1" customWidth="1"/>
    <col min="6" max="6" width="0.875" style="1" customWidth="1"/>
    <col min="7" max="7" width="4.125" style="1" customWidth="1"/>
    <col min="8" max="8" width="7.75" style="1" customWidth="1"/>
    <col min="9" max="9" width="1.25" style="1" customWidth="1"/>
    <col min="10" max="10" width="6.625" style="1" customWidth="1"/>
    <col min="11" max="11" width="6.125" style="1" customWidth="1"/>
    <col min="12" max="12" width="7" style="1" customWidth="1"/>
    <col min="13" max="13" width="7.375" style="1" customWidth="1"/>
    <col min="14" max="14" width="0.875" style="1" customWidth="1"/>
    <col min="15" max="15" width="13" style="1" customWidth="1"/>
    <col min="16" max="16" width="1.875" style="1" customWidth="1"/>
    <col min="17" max="17" width="7.125" style="1" customWidth="1"/>
    <col min="18" max="16384" width="9" style="1"/>
  </cols>
  <sheetData>
    <row r="1" spans="1:17" ht="5.0999999999999996" customHeight="1" x14ac:dyDescent="0.15">
      <c r="A1" s="15"/>
    </row>
    <row r="2" spans="1:17" ht="15" customHeight="1" thickBot="1" x14ac:dyDescent="0.2">
      <c r="A2" s="15" t="s">
        <v>365</v>
      </c>
      <c r="M2" s="596" t="s">
        <v>105</v>
      </c>
      <c r="N2" s="596"/>
      <c r="O2" s="596"/>
      <c r="P2" s="596"/>
    </row>
    <row r="3" spans="1:17" ht="30" customHeight="1" x14ac:dyDescent="0.15">
      <c r="A3" s="602" t="s">
        <v>316</v>
      </c>
      <c r="B3" s="603"/>
      <c r="C3" s="603"/>
      <c r="D3" s="509" t="s">
        <v>408</v>
      </c>
      <c r="E3" s="509"/>
      <c r="F3" s="527"/>
      <c r="G3" s="609" t="s">
        <v>351</v>
      </c>
      <c r="H3" s="610"/>
      <c r="I3" s="611"/>
      <c r="J3" s="509" t="s">
        <v>437</v>
      </c>
      <c r="K3" s="509"/>
      <c r="L3" s="509" t="s">
        <v>384</v>
      </c>
      <c r="M3" s="509"/>
      <c r="N3" s="509" t="s">
        <v>438</v>
      </c>
      <c r="O3" s="509"/>
      <c r="P3" s="513"/>
      <c r="Q3" s="55"/>
    </row>
    <row r="4" spans="1:17" ht="30" customHeight="1" x14ac:dyDescent="0.15">
      <c r="A4" s="604" t="s">
        <v>317</v>
      </c>
      <c r="B4" s="605"/>
      <c r="C4" s="605"/>
      <c r="D4" s="606">
        <v>113580</v>
      </c>
      <c r="E4" s="606"/>
      <c r="F4" s="606"/>
      <c r="G4" s="606">
        <v>113578</v>
      </c>
      <c r="H4" s="606"/>
      <c r="I4" s="606"/>
      <c r="J4" s="598">
        <v>113447</v>
      </c>
      <c r="K4" s="598"/>
      <c r="L4" s="598">
        <v>114059</v>
      </c>
      <c r="M4" s="598"/>
      <c r="N4" s="598">
        <v>114830</v>
      </c>
      <c r="O4" s="598"/>
      <c r="P4" s="599"/>
      <c r="Q4" s="83"/>
    </row>
    <row r="5" spans="1:17" ht="30" customHeight="1" x14ac:dyDescent="0.15">
      <c r="A5" s="601" t="s">
        <v>106</v>
      </c>
      <c r="B5" s="587" t="s">
        <v>107</v>
      </c>
      <c r="C5" s="587"/>
      <c r="D5" s="556">
        <v>14509656</v>
      </c>
      <c r="E5" s="556"/>
      <c r="F5" s="556"/>
      <c r="G5" s="556">
        <v>13916470</v>
      </c>
      <c r="H5" s="556"/>
      <c r="I5" s="556"/>
      <c r="J5" s="597">
        <v>14408846</v>
      </c>
      <c r="K5" s="597"/>
      <c r="L5" s="597">
        <v>16272182</v>
      </c>
      <c r="M5" s="597"/>
      <c r="N5" s="597">
        <v>16501028</v>
      </c>
      <c r="O5" s="597"/>
      <c r="P5" s="600"/>
      <c r="Q5" s="83"/>
    </row>
    <row r="6" spans="1:17" ht="30" customHeight="1" x14ac:dyDescent="0.15">
      <c r="A6" s="601"/>
      <c r="B6" s="587" t="s">
        <v>108</v>
      </c>
      <c r="C6" s="587"/>
      <c r="D6" s="556">
        <f>D5*1000/D4</f>
        <v>127748.33597464343</v>
      </c>
      <c r="E6" s="556"/>
      <c r="F6" s="556"/>
      <c r="G6" s="556">
        <f>G5*1000/G4</f>
        <v>122527.86631213791</v>
      </c>
      <c r="H6" s="556"/>
      <c r="I6" s="556"/>
      <c r="J6" s="545">
        <f>J5*1000/J4</f>
        <v>127009.49341983481</v>
      </c>
      <c r="K6" s="545"/>
      <c r="L6" s="545">
        <f>L5*1000/L4</f>
        <v>142664.60340700866</v>
      </c>
      <c r="M6" s="545"/>
      <c r="N6" s="545">
        <v>143700</v>
      </c>
      <c r="O6" s="545"/>
      <c r="P6" s="546"/>
      <c r="Q6" s="83"/>
    </row>
    <row r="7" spans="1:17" ht="30" customHeight="1" x14ac:dyDescent="0.15">
      <c r="A7" s="601"/>
      <c r="B7" s="587" t="s">
        <v>109</v>
      </c>
      <c r="C7" s="587"/>
      <c r="D7" s="556">
        <v>14088234</v>
      </c>
      <c r="E7" s="556"/>
      <c r="F7" s="556"/>
      <c r="G7" s="556">
        <v>13505815</v>
      </c>
      <c r="H7" s="556"/>
      <c r="I7" s="556"/>
      <c r="J7" s="591">
        <v>14024325</v>
      </c>
      <c r="K7" s="591"/>
      <c r="L7" s="591">
        <v>15926355</v>
      </c>
      <c r="M7" s="591"/>
      <c r="N7" s="591">
        <v>16188625</v>
      </c>
      <c r="O7" s="591"/>
      <c r="P7" s="593"/>
      <c r="Q7" s="83"/>
    </row>
    <row r="8" spans="1:17" ht="30" customHeight="1" x14ac:dyDescent="0.15">
      <c r="A8" s="601"/>
      <c r="B8" s="587" t="s">
        <v>110</v>
      </c>
      <c r="C8" s="587"/>
      <c r="D8" s="556">
        <v>124038</v>
      </c>
      <c r="E8" s="556"/>
      <c r="F8" s="556"/>
      <c r="G8" s="556">
        <v>118912</v>
      </c>
      <c r="H8" s="556"/>
      <c r="I8" s="556"/>
      <c r="J8" s="591">
        <v>123620</v>
      </c>
      <c r="K8" s="591"/>
      <c r="L8" s="591">
        <v>139633</v>
      </c>
      <c r="M8" s="591"/>
      <c r="N8" s="591">
        <f>N7*1000/N4</f>
        <v>140979.05599581992</v>
      </c>
      <c r="O8" s="591"/>
      <c r="P8" s="593"/>
      <c r="Q8" s="83"/>
    </row>
    <row r="9" spans="1:17" ht="30" customHeight="1" x14ac:dyDescent="0.15">
      <c r="A9" s="618" t="s">
        <v>111</v>
      </c>
      <c r="B9" s="587" t="s">
        <v>112</v>
      </c>
      <c r="C9" s="587"/>
      <c r="D9" s="556">
        <v>45291513</v>
      </c>
      <c r="E9" s="556"/>
      <c r="F9" s="556"/>
      <c r="G9" s="556">
        <v>52617619</v>
      </c>
      <c r="H9" s="556"/>
      <c r="I9" s="556"/>
      <c r="J9" s="591">
        <v>52616185</v>
      </c>
      <c r="K9" s="591"/>
      <c r="L9" s="591">
        <v>51549346</v>
      </c>
      <c r="M9" s="591"/>
      <c r="N9" s="591">
        <v>49588145</v>
      </c>
      <c r="O9" s="591"/>
      <c r="P9" s="593"/>
      <c r="Q9" s="83"/>
    </row>
    <row r="10" spans="1:17" ht="30" customHeight="1" thickBot="1" x14ac:dyDescent="0.2">
      <c r="A10" s="619"/>
      <c r="B10" s="588" t="s">
        <v>113</v>
      </c>
      <c r="C10" s="588"/>
      <c r="D10" s="561">
        <f>D9*1000/D4</f>
        <v>398763.10089804541</v>
      </c>
      <c r="E10" s="561"/>
      <c r="F10" s="561"/>
      <c r="G10" s="561">
        <f>G9*1000/G4</f>
        <v>463272.98420468753</v>
      </c>
      <c r="H10" s="561"/>
      <c r="I10" s="561"/>
      <c r="J10" s="589">
        <f>J9*1000/J4</f>
        <v>463795.29648205772</v>
      </c>
      <c r="K10" s="589"/>
      <c r="L10" s="589">
        <f>L9*1000/L4</f>
        <v>451953.33993810223</v>
      </c>
      <c r="M10" s="589"/>
      <c r="N10" s="589">
        <f>N9*1000/N4</f>
        <v>431839.6325002177</v>
      </c>
      <c r="O10" s="589"/>
      <c r="P10" s="607"/>
      <c r="Q10" s="83"/>
    </row>
    <row r="11" spans="1:17" ht="15" customHeight="1" x14ac:dyDescent="0.15">
      <c r="A11" s="15" t="s">
        <v>114</v>
      </c>
      <c r="P11" s="12" t="s">
        <v>96</v>
      </c>
    </row>
    <row r="12" spans="1:17" ht="15" customHeight="1" x14ac:dyDescent="0.15">
      <c r="A12" s="15"/>
    </row>
    <row r="13" spans="1:17" ht="15" customHeight="1" thickBot="1" x14ac:dyDescent="0.2">
      <c r="A13" s="15" t="s">
        <v>366</v>
      </c>
      <c r="B13" s="15"/>
      <c r="C13" s="15"/>
      <c r="D13" s="15"/>
      <c r="Q13" s="12" t="s">
        <v>0</v>
      </c>
    </row>
    <row r="14" spans="1:17" ht="30" customHeight="1" x14ac:dyDescent="0.15">
      <c r="A14" s="77"/>
      <c r="B14" s="78"/>
      <c r="C14" s="512" t="s">
        <v>351</v>
      </c>
      <c r="D14" s="512"/>
      <c r="E14" s="512"/>
      <c r="F14" s="571" t="s">
        <v>378</v>
      </c>
      <c r="G14" s="571"/>
      <c r="H14" s="571"/>
      <c r="I14" s="571"/>
      <c r="J14" s="571"/>
      <c r="K14" s="509" t="s">
        <v>384</v>
      </c>
      <c r="L14" s="509"/>
      <c r="M14" s="509"/>
      <c r="N14" s="509"/>
      <c r="O14" s="509" t="s">
        <v>438</v>
      </c>
      <c r="P14" s="509"/>
      <c r="Q14" s="513"/>
    </row>
    <row r="15" spans="1:17" ht="20.25" customHeight="1" x14ac:dyDescent="0.15">
      <c r="A15" s="616" t="s">
        <v>115</v>
      </c>
      <c r="B15" s="617"/>
      <c r="C15" s="594" t="s">
        <v>116</v>
      </c>
      <c r="D15" s="594"/>
      <c r="E15" s="352" t="s">
        <v>32</v>
      </c>
      <c r="F15" s="569" t="s">
        <v>116</v>
      </c>
      <c r="G15" s="569"/>
      <c r="H15" s="569"/>
      <c r="I15" s="570" t="s">
        <v>32</v>
      </c>
      <c r="J15" s="570"/>
      <c r="K15" s="511" t="s">
        <v>116</v>
      </c>
      <c r="L15" s="511"/>
      <c r="M15" s="565" t="s">
        <v>32</v>
      </c>
      <c r="N15" s="565"/>
      <c r="O15" s="511" t="s">
        <v>116</v>
      </c>
      <c r="P15" s="565" t="s">
        <v>32</v>
      </c>
      <c r="Q15" s="566"/>
    </row>
    <row r="16" spans="1:17" ht="20.25" customHeight="1" x14ac:dyDescent="0.15">
      <c r="A16" s="67"/>
      <c r="B16" s="28"/>
      <c r="C16" s="594"/>
      <c r="D16" s="594"/>
      <c r="E16" s="345" t="s">
        <v>34</v>
      </c>
      <c r="F16" s="569"/>
      <c r="G16" s="569"/>
      <c r="H16" s="569"/>
      <c r="I16" s="592" t="s">
        <v>34</v>
      </c>
      <c r="J16" s="592"/>
      <c r="K16" s="511"/>
      <c r="L16" s="511"/>
      <c r="M16" s="567" t="s">
        <v>117</v>
      </c>
      <c r="N16" s="567"/>
      <c r="O16" s="511"/>
      <c r="P16" s="567" t="s">
        <v>117</v>
      </c>
      <c r="Q16" s="568"/>
    </row>
    <row r="17" spans="1:19" s="79" customFormat="1" ht="22.5" customHeight="1" x14ac:dyDescent="0.15">
      <c r="A17" s="612" t="s">
        <v>318</v>
      </c>
      <c r="B17" s="613"/>
      <c r="C17" s="614">
        <f>C19+C25+C27+C29+C31</f>
        <v>13518464</v>
      </c>
      <c r="D17" s="615"/>
      <c r="E17" s="346">
        <v>96</v>
      </c>
      <c r="F17" s="621">
        <f>F19+F25+F27+F29+F31</f>
        <v>13518464</v>
      </c>
      <c r="G17" s="621"/>
      <c r="H17" s="621"/>
      <c r="I17" s="620">
        <f>F17/C17*100</f>
        <v>100</v>
      </c>
      <c r="J17" s="620"/>
      <c r="K17" s="590">
        <f>K19+K25+K27+K29+K31</f>
        <v>15918088</v>
      </c>
      <c r="L17" s="590"/>
      <c r="M17" s="595">
        <f>ROUND(K17/F17*100,3)</f>
        <v>117.751</v>
      </c>
      <c r="N17" s="595"/>
      <c r="O17" s="342">
        <f>O19+O25+O27+O29+O31</f>
        <v>16182502</v>
      </c>
      <c r="P17" s="562">
        <f>O17/K17*100</f>
        <v>101.66109145771777</v>
      </c>
      <c r="Q17" s="563"/>
    </row>
    <row r="18" spans="1:19" ht="16.5" customHeight="1" x14ac:dyDescent="0.15">
      <c r="A18" s="324"/>
      <c r="B18" s="357"/>
      <c r="C18" s="338"/>
      <c r="D18" s="83"/>
      <c r="E18" s="335"/>
      <c r="F18" s="185"/>
      <c r="G18" s="338"/>
      <c r="H18" s="347"/>
      <c r="I18" s="337"/>
      <c r="J18" s="335"/>
      <c r="K18" s="338"/>
      <c r="L18" s="347"/>
      <c r="M18" s="541"/>
      <c r="N18" s="541"/>
      <c r="O18" s="338"/>
      <c r="P18" s="541"/>
      <c r="Q18" s="564"/>
    </row>
    <row r="19" spans="1:19" ht="16.5" customHeight="1" x14ac:dyDescent="0.15">
      <c r="A19" s="515" t="s">
        <v>118</v>
      </c>
      <c r="B19" s="516"/>
      <c r="C19" s="576">
        <f>C21+C23</f>
        <v>5848944</v>
      </c>
      <c r="D19" s="560"/>
      <c r="E19" s="335">
        <v>103.7</v>
      </c>
      <c r="F19" s="558">
        <f>F21+F23</f>
        <v>5848944</v>
      </c>
      <c r="G19" s="558"/>
      <c r="H19" s="558"/>
      <c r="I19" s="559">
        <f>F19/C19*100</f>
        <v>100</v>
      </c>
      <c r="J19" s="559"/>
      <c r="K19" s="560">
        <f>K21+K23</f>
        <v>6361168</v>
      </c>
      <c r="L19" s="560">
        <f t="shared" ref="L19" si="0">L21+L23</f>
        <v>5988249</v>
      </c>
      <c r="M19" s="541">
        <f>K19/F19*100</f>
        <v>108.75754666141444</v>
      </c>
      <c r="N19" s="541"/>
      <c r="O19" s="338">
        <f>O21+O23</f>
        <v>6441143</v>
      </c>
      <c r="P19" s="542">
        <f t="shared" ref="P19" si="1">O19/K19*100</f>
        <v>101.25723766452954</v>
      </c>
      <c r="Q19" s="543"/>
    </row>
    <row r="20" spans="1:19" ht="16.5" customHeight="1" x14ac:dyDescent="0.15">
      <c r="A20" s="68"/>
      <c r="B20" s="24"/>
      <c r="C20" s="338"/>
      <c r="D20" s="83"/>
      <c r="E20" s="335"/>
      <c r="F20" s="185"/>
      <c r="G20" s="338"/>
      <c r="H20" s="347"/>
      <c r="I20" s="337"/>
      <c r="J20" s="335"/>
      <c r="K20" s="338"/>
      <c r="L20" s="347"/>
      <c r="M20" s="335"/>
      <c r="N20" s="335"/>
      <c r="O20" s="338"/>
      <c r="P20" s="335"/>
      <c r="Q20" s="339"/>
    </row>
    <row r="21" spans="1:19" ht="16.5" customHeight="1" x14ac:dyDescent="0.15">
      <c r="A21" s="69" t="s">
        <v>119</v>
      </c>
      <c r="B21" s="357" t="s">
        <v>87</v>
      </c>
      <c r="C21" s="576">
        <v>4587734</v>
      </c>
      <c r="D21" s="560"/>
      <c r="E21" s="335">
        <v>101.9</v>
      </c>
      <c r="F21" s="558">
        <v>4587734</v>
      </c>
      <c r="G21" s="558"/>
      <c r="H21" s="558"/>
      <c r="I21" s="559">
        <f>F21/C21*100</f>
        <v>100</v>
      </c>
      <c r="J21" s="559"/>
      <c r="K21" s="560">
        <v>4962799</v>
      </c>
      <c r="L21" s="560">
        <v>4768980</v>
      </c>
      <c r="M21" s="541">
        <f>K21/F21*100</f>
        <v>108.17538680315818</v>
      </c>
      <c r="N21" s="541"/>
      <c r="O21" s="338">
        <v>5155817</v>
      </c>
      <c r="P21" s="541">
        <f>O21/K21*100</f>
        <v>103.88929714864534</v>
      </c>
      <c r="Q21" s="543"/>
    </row>
    <row r="22" spans="1:19" ht="16.5" customHeight="1" x14ac:dyDescent="0.15">
      <c r="A22" s="70"/>
      <c r="B22" s="24"/>
      <c r="C22" s="338"/>
      <c r="D22" s="326"/>
      <c r="E22" s="335"/>
      <c r="F22" s="185"/>
      <c r="G22" s="338"/>
      <c r="H22" s="347"/>
      <c r="I22" s="337"/>
      <c r="J22" s="335"/>
      <c r="K22" s="338"/>
      <c r="L22" s="347"/>
      <c r="M22" s="335"/>
      <c r="N22" s="335"/>
      <c r="O22" s="338"/>
      <c r="P22" s="335"/>
      <c r="Q22" s="339"/>
    </row>
    <row r="23" spans="1:19" ht="16.5" customHeight="1" x14ac:dyDescent="0.15">
      <c r="A23" s="69"/>
      <c r="B23" s="357" t="s">
        <v>88</v>
      </c>
      <c r="C23" s="576">
        <v>1261210</v>
      </c>
      <c r="D23" s="560"/>
      <c r="E23" s="337">
        <v>110.9</v>
      </c>
      <c r="F23" s="558">
        <v>1261210</v>
      </c>
      <c r="G23" s="558"/>
      <c r="H23" s="558"/>
      <c r="I23" s="559">
        <f>F23/C23*100</f>
        <v>100</v>
      </c>
      <c r="J23" s="559"/>
      <c r="K23" s="560">
        <v>1398369</v>
      </c>
      <c r="L23" s="560">
        <v>1219269</v>
      </c>
      <c r="M23" s="541">
        <f>K23/F23*100</f>
        <v>110.87519128456007</v>
      </c>
      <c r="N23" s="541"/>
      <c r="O23" s="338">
        <v>1285326</v>
      </c>
      <c r="P23" s="542">
        <f>O23/K23*100</f>
        <v>91.916082235804708</v>
      </c>
      <c r="Q23" s="557"/>
    </row>
    <row r="24" spans="1:19" ht="16.5" customHeight="1" x14ac:dyDescent="0.15">
      <c r="A24" s="68"/>
      <c r="B24" s="24"/>
      <c r="C24" s="338"/>
      <c r="D24" s="326"/>
      <c r="E24" s="335"/>
      <c r="F24" s="185"/>
      <c r="G24" s="338"/>
      <c r="H24" s="347"/>
      <c r="I24" s="337"/>
      <c r="J24" s="335"/>
      <c r="K24" s="338"/>
      <c r="L24" s="347"/>
      <c r="M24" s="335"/>
      <c r="N24" s="335"/>
      <c r="O24" s="338"/>
      <c r="P24" s="335"/>
      <c r="Q24" s="336"/>
    </row>
    <row r="25" spans="1:19" ht="16.5" customHeight="1" x14ac:dyDescent="0.15">
      <c r="A25" s="584" t="s">
        <v>89</v>
      </c>
      <c r="B25" s="585"/>
      <c r="C25" s="576">
        <v>6627693</v>
      </c>
      <c r="D25" s="560"/>
      <c r="E25" s="337">
        <v>101.7</v>
      </c>
      <c r="F25" s="558">
        <v>6627693</v>
      </c>
      <c r="G25" s="558"/>
      <c r="H25" s="558"/>
      <c r="I25" s="559">
        <f>F25/C25*100</f>
        <v>100</v>
      </c>
      <c r="J25" s="559"/>
      <c r="K25" s="560">
        <v>6966212</v>
      </c>
      <c r="L25" s="560"/>
      <c r="M25" s="541">
        <f>K25/F25*100</f>
        <v>105.10764454539461</v>
      </c>
      <c r="N25" s="541"/>
      <c r="O25" s="338">
        <v>7093277</v>
      </c>
      <c r="P25" s="541">
        <f>O25/K25*100</f>
        <v>101.82401856274257</v>
      </c>
      <c r="Q25" s="583"/>
    </row>
    <row r="26" spans="1:19" ht="16.5" customHeight="1" x14ac:dyDescent="0.15">
      <c r="A26" s="324"/>
      <c r="B26" s="357"/>
      <c r="C26" s="338"/>
      <c r="D26" s="326"/>
      <c r="E26" s="335"/>
      <c r="F26" s="185"/>
      <c r="G26" s="338"/>
      <c r="H26" s="347"/>
      <c r="I26" s="337"/>
      <c r="J26" s="335"/>
      <c r="K26" s="338"/>
      <c r="L26" s="347"/>
      <c r="M26" s="335"/>
      <c r="N26" s="335"/>
      <c r="O26" s="338"/>
      <c r="P26" s="335"/>
      <c r="Q26" s="339"/>
    </row>
    <row r="27" spans="1:19" ht="16.5" customHeight="1" x14ac:dyDescent="0.15">
      <c r="A27" s="584" t="s">
        <v>92</v>
      </c>
      <c r="B27" s="585"/>
      <c r="C27" s="576">
        <v>353781</v>
      </c>
      <c r="D27" s="560"/>
      <c r="E27" s="337">
        <v>116.9</v>
      </c>
      <c r="F27" s="558">
        <v>353781</v>
      </c>
      <c r="G27" s="558"/>
      <c r="H27" s="558"/>
      <c r="I27" s="559">
        <f>F27/C27*100</f>
        <v>100</v>
      </c>
      <c r="J27" s="559"/>
      <c r="K27" s="560">
        <v>379615</v>
      </c>
      <c r="L27" s="560">
        <v>364862</v>
      </c>
      <c r="M27" s="541">
        <f>K27/F27*100</f>
        <v>107.30225761134713</v>
      </c>
      <c r="N27" s="541"/>
      <c r="O27" s="338">
        <v>396591</v>
      </c>
      <c r="P27" s="542">
        <f>O27/K27*100</f>
        <v>104.47189916099207</v>
      </c>
      <c r="Q27" s="557"/>
    </row>
    <row r="28" spans="1:19" ht="16.5" customHeight="1" x14ac:dyDescent="0.15">
      <c r="A28" s="324"/>
      <c r="B28" s="357"/>
      <c r="C28" s="338"/>
      <c r="D28" s="326"/>
      <c r="E28" s="335"/>
      <c r="F28" s="185"/>
      <c r="G28" s="338"/>
      <c r="H28" s="347"/>
      <c r="I28" s="337"/>
      <c r="J28" s="335"/>
      <c r="K28" s="338"/>
      <c r="L28" s="347"/>
      <c r="M28" s="335"/>
      <c r="N28" s="335"/>
      <c r="O28" s="338"/>
      <c r="P28" s="335"/>
      <c r="Q28" s="339"/>
      <c r="R28" s="556"/>
      <c r="S28" s="556"/>
    </row>
    <row r="29" spans="1:19" ht="16.5" customHeight="1" x14ac:dyDescent="0.15">
      <c r="A29" s="584" t="s">
        <v>93</v>
      </c>
      <c r="B29" s="585"/>
      <c r="C29" s="576">
        <v>679543</v>
      </c>
      <c r="D29" s="560"/>
      <c r="E29" s="337">
        <v>42.3</v>
      </c>
      <c r="F29" s="586">
        <v>679543</v>
      </c>
      <c r="G29" s="586"/>
      <c r="H29" s="586"/>
      <c r="I29" s="559">
        <f>F29/C29*100</f>
        <v>100</v>
      </c>
      <c r="J29" s="559"/>
      <c r="K29" s="608">
        <v>2202735</v>
      </c>
      <c r="L29" s="608">
        <v>874365</v>
      </c>
      <c r="M29" s="541">
        <f>K29/F29*100</f>
        <v>324.14946515525878</v>
      </c>
      <c r="N29" s="541"/>
      <c r="O29" s="340">
        <v>2242797</v>
      </c>
      <c r="P29" s="542">
        <f>O29/K29*100</f>
        <v>101.81873897677205</v>
      </c>
      <c r="Q29" s="557"/>
    </row>
    <row r="30" spans="1:19" ht="16.5" customHeight="1" x14ac:dyDescent="0.15">
      <c r="A30" s="324"/>
      <c r="B30" s="357"/>
      <c r="C30" s="338"/>
      <c r="D30" s="326"/>
      <c r="E30" s="186"/>
      <c r="F30" s="185"/>
      <c r="G30" s="347"/>
      <c r="H30" s="187"/>
      <c r="I30" s="46"/>
      <c r="J30" s="338"/>
      <c r="K30" s="338"/>
      <c r="L30" s="347"/>
      <c r="M30" s="87"/>
      <c r="N30" s="87"/>
      <c r="O30" s="338"/>
      <c r="P30" s="87"/>
      <c r="Q30" s="282"/>
    </row>
    <row r="31" spans="1:19" s="80" customFormat="1" ht="16.5" customHeight="1" thickBot="1" x14ac:dyDescent="0.2">
      <c r="A31" s="572" t="s">
        <v>94</v>
      </c>
      <c r="B31" s="573"/>
      <c r="C31" s="574">
        <v>8503</v>
      </c>
      <c r="D31" s="575"/>
      <c r="E31" s="349">
        <v>101.8</v>
      </c>
      <c r="F31" s="580">
        <v>8503</v>
      </c>
      <c r="G31" s="580"/>
      <c r="H31" s="580"/>
      <c r="I31" s="581">
        <f>F31/C31*100</f>
        <v>100</v>
      </c>
      <c r="J31" s="581"/>
      <c r="K31" s="582">
        <v>8358</v>
      </c>
      <c r="L31" s="582">
        <v>8841</v>
      </c>
      <c r="M31" s="577">
        <f>K31/F31*100</f>
        <v>98.294719510760913</v>
      </c>
      <c r="N31" s="577"/>
      <c r="O31" s="372">
        <v>8694</v>
      </c>
      <c r="P31" s="578">
        <f>O31/K31*100</f>
        <v>104.02010050251256</v>
      </c>
      <c r="Q31" s="579"/>
    </row>
    <row r="32" spans="1:19" s="80" customFormat="1" ht="15" customHeight="1" x14ac:dyDescent="0.15">
      <c r="A32" s="47"/>
      <c r="B32" s="47"/>
      <c r="C32" s="48"/>
      <c r="D32" s="81"/>
      <c r="E32" s="49"/>
      <c r="F32" s="82"/>
      <c r="G32" s="50"/>
      <c r="H32" s="81"/>
      <c r="I32" s="51"/>
      <c r="J32" s="51"/>
      <c r="K32" s="48"/>
      <c r="L32" s="76"/>
      <c r="M32" s="49"/>
      <c r="N32" s="283"/>
      <c r="O32" s="284"/>
      <c r="P32" s="284"/>
      <c r="Q32" s="12" t="s">
        <v>96</v>
      </c>
    </row>
    <row r="43" spans="5:10" ht="15.6" hidden="1" customHeight="1" x14ac:dyDescent="0.15">
      <c r="E43" s="1" t="s">
        <v>332</v>
      </c>
      <c r="F43" s="1" t="s">
        <v>349</v>
      </c>
      <c r="G43" s="1" t="s">
        <v>350</v>
      </c>
      <c r="H43" s="1" t="s">
        <v>344</v>
      </c>
      <c r="J43" s="1" t="s">
        <v>351</v>
      </c>
    </row>
    <row r="44" spans="5:10" ht="15.6" hidden="1" customHeight="1" x14ac:dyDescent="0.15"/>
    <row r="45" spans="5:10" ht="15.6" hidden="1" customHeight="1" x14ac:dyDescent="0.15">
      <c r="G45" s="1">
        <v>13952613</v>
      </c>
      <c r="H45" s="1">
        <v>13815424</v>
      </c>
    </row>
    <row r="46" spans="5:10" ht="15.6" hidden="1" customHeight="1" x14ac:dyDescent="0.15">
      <c r="G46" s="1">
        <v>14803108</v>
      </c>
      <c r="H46" s="1">
        <v>14509656</v>
      </c>
    </row>
    <row r="47" spans="5:10" ht="15.6" hidden="1" customHeight="1" x14ac:dyDescent="0.15">
      <c r="G47" s="1">
        <v>14333664</v>
      </c>
      <c r="H47" s="1">
        <v>14088234</v>
      </c>
    </row>
    <row r="48" spans="5:10" ht="15.6" hidden="1" customHeight="1" x14ac:dyDescent="0.15">
      <c r="G48" s="1">
        <v>25431</v>
      </c>
      <c r="H48" s="1">
        <v>21725</v>
      </c>
    </row>
    <row r="49" spans="7:8" ht="15.6" hidden="1" customHeight="1" x14ac:dyDescent="0.15">
      <c r="G49" s="1">
        <v>444678</v>
      </c>
      <c r="H49" s="1">
        <v>400644</v>
      </c>
    </row>
    <row r="50" spans="7:8" ht="15.6" hidden="1" customHeight="1" x14ac:dyDescent="0.15"/>
    <row r="51" spans="7:8" ht="15.6" hidden="1" customHeight="1" x14ac:dyDescent="0.15">
      <c r="G51" s="1" t="e">
        <f>G45/F45*100</f>
        <v>#DIV/0!</v>
      </c>
    </row>
    <row r="52" spans="7:8" ht="15.6" hidden="1" customHeight="1" x14ac:dyDescent="0.15"/>
  </sheetData>
  <sheetProtection sheet="1" selectLockedCells="1" selectUnlockedCells="1"/>
  <mergeCells count="123">
    <mergeCell ref="I29:J29"/>
    <mergeCell ref="N10:P10"/>
    <mergeCell ref="O14:Q14"/>
    <mergeCell ref="O15:O16"/>
    <mergeCell ref="C29:D29"/>
    <mergeCell ref="P29:Q29"/>
    <mergeCell ref="K29:L29"/>
    <mergeCell ref="G3:I3"/>
    <mergeCell ref="G4:I4"/>
    <mergeCell ref="G5:I5"/>
    <mergeCell ref="G6:I6"/>
    <mergeCell ref="G7:I7"/>
    <mergeCell ref="B6:C6"/>
    <mergeCell ref="B7:C7"/>
    <mergeCell ref="B5:C5"/>
    <mergeCell ref="A17:B17"/>
    <mergeCell ref="C17:D17"/>
    <mergeCell ref="A15:B15"/>
    <mergeCell ref="A9:A10"/>
    <mergeCell ref="K14:N14"/>
    <mergeCell ref="L10:M10"/>
    <mergeCell ref="L9:M9"/>
    <mergeCell ref="I17:J17"/>
    <mergeCell ref="F17:H17"/>
    <mergeCell ref="A5:A8"/>
    <mergeCell ref="B8:C8"/>
    <mergeCell ref="D5:F5"/>
    <mergeCell ref="D6:F6"/>
    <mergeCell ref="D3:F3"/>
    <mergeCell ref="D8:F8"/>
    <mergeCell ref="A3:C3"/>
    <mergeCell ref="A4:C4"/>
    <mergeCell ref="D4:F4"/>
    <mergeCell ref="D7:F7"/>
    <mergeCell ref="M2:P2"/>
    <mergeCell ref="L5:M5"/>
    <mergeCell ref="L7:M7"/>
    <mergeCell ref="L8:M8"/>
    <mergeCell ref="N3:P3"/>
    <mergeCell ref="L4:M4"/>
    <mergeCell ref="J7:K7"/>
    <mergeCell ref="N4:P4"/>
    <mergeCell ref="N5:P5"/>
    <mergeCell ref="N6:P6"/>
    <mergeCell ref="N7:P7"/>
    <mergeCell ref="N8:P8"/>
    <mergeCell ref="J4:K4"/>
    <mergeCell ref="J3:K3"/>
    <mergeCell ref="J5:K5"/>
    <mergeCell ref="J6:K6"/>
    <mergeCell ref="L3:M3"/>
    <mergeCell ref="L6:M6"/>
    <mergeCell ref="J8:K8"/>
    <mergeCell ref="B9:C9"/>
    <mergeCell ref="B10:C10"/>
    <mergeCell ref="D10:F10"/>
    <mergeCell ref="J10:K10"/>
    <mergeCell ref="K17:L17"/>
    <mergeCell ref="D9:F9"/>
    <mergeCell ref="M15:N15"/>
    <mergeCell ref="J9:K9"/>
    <mergeCell ref="C14:E14"/>
    <mergeCell ref="I16:J16"/>
    <mergeCell ref="N9:P9"/>
    <mergeCell ref="C15:D16"/>
    <mergeCell ref="M17:N17"/>
    <mergeCell ref="A19:B19"/>
    <mergeCell ref="C19:D19"/>
    <mergeCell ref="F19:H19"/>
    <mergeCell ref="I19:J19"/>
    <mergeCell ref="K19:L19"/>
    <mergeCell ref="M19:N19"/>
    <mergeCell ref="M18:N18"/>
    <mergeCell ref="C21:D21"/>
    <mergeCell ref="F21:H21"/>
    <mergeCell ref="I21:J21"/>
    <mergeCell ref="A31:B31"/>
    <mergeCell ref="C31:D31"/>
    <mergeCell ref="C23:D23"/>
    <mergeCell ref="M31:N31"/>
    <mergeCell ref="P31:Q31"/>
    <mergeCell ref="F31:H31"/>
    <mergeCell ref="I31:J31"/>
    <mergeCell ref="K31:L31"/>
    <mergeCell ref="M25:N25"/>
    <mergeCell ref="P25:Q25"/>
    <mergeCell ref="I25:J25"/>
    <mergeCell ref="K25:L25"/>
    <mergeCell ref="F25:H25"/>
    <mergeCell ref="K23:L23"/>
    <mergeCell ref="M29:N29"/>
    <mergeCell ref="F27:H27"/>
    <mergeCell ref="I27:J27"/>
    <mergeCell ref="K27:L27"/>
    <mergeCell ref="A29:B29"/>
    <mergeCell ref="A27:B27"/>
    <mergeCell ref="C27:D27"/>
    <mergeCell ref="A25:B25"/>
    <mergeCell ref="C25:D25"/>
    <mergeCell ref="F29:H29"/>
    <mergeCell ref="G8:I8"/>
    <mergeCell ref="G9:I9"/>
    <mergeCell ref="G10:I10"/>
    <mergeCell ref="P17:Q17"/>
    <mergeCell ref="P19:Q19"/>
    <mergeCell ref="P18:Q18"/>
    <mergeCell ref="P15:Q15"/>
    <mergeCell ref="M16:N16"/>
    <mergeCell ref="P16:Q16"/>
    <mergeCell ref="F15:H16"/>
    <mergeCell ref="I15:J15"/>
    <mergeCell ref="K15:L16"/>
    <mergeCell ref="F14:J14"/>
    <mergeCell ref="R28:S28"/>
    <mergeCell ref="M27:N27"/>
    <mergeCell ref="P27:Q27"/>
    <mergeCell ref="P23:Q23"/>
    <mergeCell ref="F23:H23"/>
    <mergeCell ref="M23:N23"/>
    <mergeCell ref="M21:N21"/>
    <mergeCell ref="P21:Q21"/>
    <mergeCell ref="I23:J23"/>
    <mergeCell ref="K21:L21"/>
  </mergeCells>
  <phoneticPr fontId="25"/>
  <printOptions horizontalCentered="1"/>
  <pageMargins left="0.27559055118110237" right="0.59055118110236227" top="0.59055118110236227" bottom="0.59055118110236227" header="0.39370078740157483" footer="0.39370078740157483"/>
  <pageSetup paperSize="9" firstPageNumber="163" orientation="portrait" useFirstPageNumber="1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</sheetPr>
  <dimension ref="A1:G52"/>
  <sheetViews>
    <sheetView tabSelected="1" view="pageBreakPreview" zoomScaleNormal="90" zoomScaleSheetLayoutView="100" workbookViewId="0">
      <pane xSplit="2" topLeftCell="C1" activePane="topRight" state="frozen"/>
      <selection activeCell="J22" sqref="J22"/>
      <selection pane="topRight" activeCell="J22" sqref="J22"/>
    </sheetView>
  </sheetViews>
  <sheetFormatPr defaultRowHeight="18.95" customHeight="1" x14ac:dyDescent="0.15"/>
  <cols>
    <col min="1" max="1" width="3.5" style="44" customWidth="1"/>
    <col min="2" max="2" width="30.125" style="44" customWidth="1"/>
    <col min="3" max="4" width="29.25" style="44" customWidth="1"/>
    <col min="5" max="7" width="30.625" style="44" hidden="1" customWidth="1"/>
    <col min="8" max="8" width="9" style="44" customWidth="1"/>
    <col min="9" max="16384" width="9" style="44"/>
  </cols>
  <sheetData>
    <row r="1" spans="1:7" ht="12.75" thickBot="1" x14ac:dyDescent="0.2">
      <c r="A1" s="15" t="s">
        <v>367</v>
      </c>
      <c r="D1" s="15"/>
      <c r="G1" s="343"/>
    </row>
    <row r="2" spans="1:7" ht="15" customHeight="1" x14ac:dyDescent="0.15">
      <c r="A2" s="508" t="s">
        <v>121</v>
      </c>
      <c r="B2" s="509"/>
      <c r="C2" s="512" t="s">
        <v>439</v>
      </c>
      <c r="D2" s="509" t="s">
        <v>464</v>
      </c>
      <c r="E2" s="509" t="s">
        <v>441</v>
      </c>
      <c r="F2" s="509"/>
      <c r="G2" s="131" t="s">
        <v>122</v>
      </c>
    </row>
    <row r="3" spans="1:7" ht="20.100000000000001" customHeight="1" x14ac:dyDescent="0.15">
      <c r="A3" s="510"/>
      <c r="B3" s="511"/>
      <c r="C3" s="622"/>
      <c r="D3" s="511"/>
      <c r="E3" s="318" t="s">
        <v>123</v>
      </c>
      <c r="F3" s="351" t="s">
        <v>124</v>
      </c>
      <c r="G3" s="354" t="s">
        <v>125</v>
      </c>
    </row>
    <row r="4" spans="1:7" ht="20.100000000000001" customHeight="1" x14ac:dyDescent="0.15">
      <c r="A4" s="515" t="s">
        <v>84</v>
      </c>
      <c r="B4" s="516"/>
      <c r="C4" s="341">
        <f>C5+C27</f>
        <v>42139777</v>
      </c>
      <c r="D4" s="341">
        <f>D5+D27</f>
        <v>2052277</v>
      </c>
      <c r="E4" s="341">
        <f>E5+E27</f>
        <v>3130781</v>
      </c>
      <c r="F4" s="341">
        <f>F5+F27</f>
        <v>329073</v>
      </c>
      <c r="G4" s="285">
        <f>+C4+D4-E4</f>
        <v>41061273</v>
      </c>
    </row>
    <row r="5" spans="1:7" ht="15.95" customHeight="1" x14ac:dyDescent="0.15">
      <c r="A5" s="515" t="s">
        <v>126</v>
      </c>
      <c r="B5" s="516"/>
      <c r="C5" s="338">
        <f>SUM(C6:C26)</f>
        <v>37502219</v>
      </c>
      <c r="D5" s="338">
        <f>SUM(D6:D26)</f>
        <v>1797777</v>
      </c>
      <c r="E5" s="338">
        <f>SUM(E6:E26)</f>
        <v>2801126</v>
      </c>
      <c r="F5" s="338">
        <f>SUM(F6:F26)</f>
        <v>264727</v>
      </c>
      <c r="G5" s="242">
        <f t="shared" ref="G5:G28" si="0">+C5+D5-E5</f>
        <v>36498870</v>
      </c>
    </row>
    <row r="6" spans="1:7" ht="15.95" customHeight="1" x14ac:dyDescent="0.15">
      <c r="A6" s="95"/>
      <c r="B6" s="357" t="s">
        <v>307</v>
      </c>
      <c r="C6" s="223">
        <v>5038578</v>
      </c>
      <c r="D6" s="223">
        <v>361200</v>
      </c>
      <c r="E6" s="223">
        <v>549360</v>
      </c>
      <c r="F6" s="223">
        <v>70146</v>
      </c>
      <c r="G6" s="242">
        <f t="shared" si="0"/>
        <v>4850418</v>
      </c>
    </row>
    <row r="7" spans="1:7" ht="15.95" customHeight="1" x14ac:dyDescent="0.15">
      <c r="A7" s="95"/>
      <c r="B7" s="357" t="s">
        <v>127</v>
      </c>
      <c r="C7" s="223">
        <v>2833347</v>
      </c>
      <c r="D7" s="378">
        <v>86100</v>
      </c>
      <c r="E7" s="223">
        <v>418433</v>
      </c>
      <c r="F7" s="223">
        <v>24372</v>
      </c>
      <c r="G7" s="242">
        <f>+C7+D7-E7</f>
        <v>2501014</v>
      </c>
    </row>
    <row r="8" spans="1:7" ht="15.95" customHeight="1" x14ac:dyDescent="0.15">
      <c r="A8" s="95"/>
      <c r="B8" s="357" t="s">
        <v>128</v>
      </c>
      <c r="C8" s="223">
        <v>248255</v>
      </c>
      <c r="D8" s="378">
        <v>0</v>
      </c>
      <c r="E8" s="223">
        <v>50876</v>
      </c>
      <c r="F8" s="223">
        <v>3867</v>
      </c>
      <c r="G8" s="242">
        <f t="shared" si="0"/>
        <v>197379</v>
      </c>
    </row>
    <row r="9" spans="1:7" ht="15.95" customHeight="1" x14ac:dyDescent="0.15">
      <c r="A9" s="95"/>
      <c r="B9" s="357" t="s">
        <v>129</v>
      </c>
      <c r="C9" s="223">
        <v>3211258</v>
      </c>
      <c r="D9" s="223">
        <v>153200</v>
      </c>
      <c r="E9" s="223">
        <v>259546</v>
      </c>
      <c r="F9" s="223">
        <v>45627</v>
      </c>
      <c r="G9" s="242">
        <f t="shared" si="0"/>
        <v>3104912</v>
      </c>
    </row>
    <row r="10" spans="1:7" ht="15.95" customHeight="1" x14ac:dyDescent="0.15">
      <c r="A10" s="95"/>
      <c r="B10" s="357" t="s">
        <v>130</v>
      </c>
      <c r="C10" s="286">
        <v>0</v>
      </c>
      <c r="D10" s="378">
        <v>0</v>
      </c>
      <c r="E10" s="378">
        <v>0</v>
      </c>
      <c r="F10" s="378">
        <v>0</v>
      </c>
      <c r="G10" s="243">
        <f t="shared" si="0"/>
        <v>0</v>
      </c>
    </row>
    <row r="11" spans="1:7" ht="15.95" customHeight="1" x14ac:dyDescent="0.15">
      <c r="A11" s="95"/>
      <c r="B11" s="357" t="s">
        <v>131</v>
      </c>
      <c r="C11" s="286">
        <v>0</v>
      </c>
      <c r="D11" s="378">
        <v>0</v>
      </c>
      <c r="E11" s="378">
        <v>0</v>
      </c>
      <c r="F11" s="378">
        <v>0</v>
      </c>
      <c r="G11" s="243">
        <f t="shared" si="0"/>
        <v>0</v>
      </c>
    </row>
    <row r="12" spans="1:7" ht="15.95" customHeight="1" x14ac:dyDescent="0.15">
      <c r="A12" s="95"/>
      <c r="B12" s="357" t="s">
        <v>333</v>
      </c>
      <c r="C12" s="223">
        <v>72171</v>
      </c>
      <c r="D12" s="378">
        <v>0</v>
      </c>
      <c r="E12" s="378">
        <v>17935</v>
      </c>
      <c r="F12" s="378">
        <v>270</v>
      </c>
      <c r="G12" s="242">
        <f t="shared" si="0"/>
        <v>54236</v>
      </c>
    </row>
    <row r="13" spans="1:7" ht="15.95" customHeight="1" x14ac:dyDescent="0.15">
      <c r="A13" s="95"/>
      <c r="B13" s="357" t="s">
        <v>132</v>
      </c>
      <c r="C13" s="206">
        <v>305461</v>
      </c>
      <c r="D13" s="378">
        <v>0</v>
      </c>
      <c r="E13" s="223">
        <v>32866</v>
      </c>
      <c r="F13" s="223">
        <v>2378</v>
      </c>
      <c r="G13" s="242">
        <f t="shared" si="0"/>
        <v>272595</v>
      </c>
    </row>
    <row r="14" spans="1:7" ht="15.95" customHeight="1" x14ac:dyDescent="0.15">
      <c r="A14" s="95"/>
      <c r="B14" s="357" t="s">
        <v>133</v>
      </c>
      <c r="C14" s="206">
        <v>11316</v>
      </c>
      <c r="D14" s="378">
        <v>0</v>
      </c>
      <c r="E14" s="223">
        <v>5612</v>
      </c>
      <c r="F14" s="223">
        <v>159</v>
      </c>
      <c r="G14" s="242">
        <f t="shared" si="0"/>
        <v>5704</v>
      </c>
    </row>
    <row r="15" spans="1:7" ht="15.95" customHeight="1" x14ac:dyDescent="0.15">
      <c r="A15" s="95"/>
      <c r="B15" s="357" t="s">
        <v>134</v>
      </c>
      <c r="C15" s="206">
        <v>2580867</v>
      </c>
      <c r="D15" s="206">
        <v>166000</v>
      </c>
      <c r="E15" s="223">
        <v>75702</v>
      </c>
      <c r="F15" s="223">
        <v>11114</v>
      </c>
      <c r="G15" s="242">
        <f t="shared" si="0"/>
        <v>2671165</v>
      </c>
    </row>
    <row r="16" spans="1:7" ht="15.95" customHeight="1" x14ac:dyDescent="0.15">
      <c r="A16" s="95"/>
      <c r="B16" s="357" t="s">
        <v>135</v>
      </c>
      <c r="C16" s="286">
        <v>0</v>
      </c>
      <c r="D16" s="378">
        <v>0</v>
      </c>
      <c r="E16" s="378">
        <v>0</v>
      </c>
      <c r="F16" s="378">
        <v>0</v>
      </c>
      <c r="G16" s="243">
        <f>+C16+D16-E16</f>
        <v>0</v>
      </c>
    </row>
    <row r="17" spans="1:7" ht="15.95" customHeight="1" x14ac:dyDescent="0.15">
      <c r="A17" s="95"/>
      <c r="B17" s="357" t="s">
        <v>136</v>
      </c>
      <c r="C17" s="287">
        <v>0</v>
      </c>
      <c r="D17" s="378">
        <v>0</v>
      </c>
      <c r="E17" s="378">
        <v>0</v>
      </c>
      <c r="F17" s="378">
        <v>0</v>
      </c>
      <c r="G17" s="243">
        <f>+C17+D17-E17</f>
        <v>0</v>
      </c>
    </row>
    <row r="18" spans="1:7" ht="15.95" customHeight="1" x14ac:dyDescent="0.15">
      <c r="A18" s="95"/>
      <c r="B18" s="357" t="s">
        <v>137</v>
      </c>
      <c r="C18" s="287">
        <v>0</v>
      </c>
      <c r="D18" s="378">
        <v>0</v>
      </c>
      <c r="E18" s="378">
        <v>0</v>
      </c>
      <c r="F18" s="378">
        <v>0</v>
      </c>
      <c r="G18" s="243">
        <f t="shared" si="0"/>
        <v>0</v>
      </c>
    </row>
    <row r="19" spans="1:7" ht="15.95" customHeight="1" x14ac:dyDescent="0.15">
      <c r="A19" s="95"/>
      <c r="B19" s="357" t="s">
        <v>138</v>
      </c>
      <c r="C19" s="286">
        <v>0</v>
      </c>
      <c r="D19" s="378">
        <v>0</v>
      </c>
      <c r="E19" s="378">
        <v>0</v>
      </c>
      <c r="F19" s="378">
        <v>0</v>
      </c>
      <c r="G19" s="243">
        <f t="shared" si="0"/>
        <v>0</v>
      </c>
    </row>
    <row r="20" spans="1:7" ht="15.95" customHeight="1" x14ac:dyDescent="0.15">
      <c r="A20" s="95"/>
      <c r="B20" s="357" t="s">
        <v>139</v>
      </c>
      <c r="C20" s="206">
        <v>293900</v>
      </c>
      <c r="D20" s="378">
        <v>0</v>
      </c>
      <c r="E20" s="223">
        <v>67538</v>
      </c>
      <c r="F20" s="223">
        <v>1076</v>
      </c>
      <c r="G20" s="242">
        <f t="shared" si="0"/>
        <v>226362</v>
      </c>
    </row>
    <row r="21" spans="1:7" ht="15.95" customHeight="1" x14ac:dyDescent="0.15">
      <c r="A21" s="95"/>
      <c r="B21" s="357" t="s">
        <v>140</v>
      </c>
      <c r="C21" s="287">
        <v>0</v>
      </c>
      <c r="D21" s="378">
        <v>0</v>
      </c>
      <c r="E21" s="223">
        <v>0</v>
      </c>
      <c r="F21" s="223">
        <v>0</v>
      </c>
      <c r="G21" s="243">
        <f>+C21+D21-E21</f>
        <v>0</v>
      </c>
    </row>
    <row r="22" spans="1:7" ht="15.95" customHeight="1" x14ac:dyDescent="0.15">
      <c r="A22" s="95"/>
      <c r="B22" s="357" t="s">
        <v>141</v>
      </c>
      <c r="C22" s="206">
        <v>128243</v>
      </c>
      <c r="D22" s="378">
        <v>34300</v>
      </c>
      <c r="E22" s="223">
        <v>18585</v>
      </c>
      <c r="F22" s="223">
        <v>1301</v>
      </c>
      <c r="G22" s="242">
        <f t="shared" si="0"/>
        <v>143958</v>
      </c>
    </row>
    <row r="23" spans="1:7" ht="15.95" customHeight="1" x14ac:dyDescent="0.15">
      <c r="A23" s="95"/>
      <c r="B23" s="357" t="s">
        <v>142</v>
      </c>
      <c r="C23" s="206">
        <v>3898831</v>
      </c>
      <c r="D23" s="206">
        <v>161000</v>
      </c>
      <c r="E23" s="223">
        <v>74867</v>
      </c>
      <c r="F23" s="223">
        <v>12994</v>
      </c>
      <c r="G23" s="242">
        <f t="shared" si="0"/>
        <v>3984964</v>
      </c>
    </row>
    <row r="24" spans="1:7" ht="15.95" customHeight="1" x14ac:dyDescent="0.15">
      <c r="A24" s="95"/>
      <c r="B24" s="357" t="s">
        <v>143</v>
      </c>
      <c r="C24" s="206">
        <v>18722544</v>
      </c>
      <c r="D24" s="206">
        <v>835977</v>
      </c>
      <c r="E24" s="223">
        <v>1188029</v>
      </c>
      <c r="F24" s="223">
        <v>90927</v>
      </c>
      <c r="G24" s="242">
        <f t="shared" si="0"/>
        <v>18370492</v>
      </c>
    </row>
    <row r="25" spans="1:7" ht="15.95" customHeight="1" x14ac:dyDescent="0.15">
      <c r="A25" s="95"/>
      <c r="B25" s="357" t="s">
        <v>144</v>
      </c>
      <c r="C25" s="206">
        <v>32000</v>
      </c>
      <c r="D25" s="378">
        <v>0</v>
      </c>
      <c r="E25" s="223">
        <v>32000</v>
      </c>
      <c r="F25" s="223">
        <v>496</v>
      </c>
      <c r="G25" s="242">
        <f t="shared" si="0"/>
        <v>0</v>
      </c>
    </row>
    <row r="26" spans="1:7" ht="15.95" customHeight="1" x14ac:dyDescent="0.15">
      <c r="A26" s="95"/>
      <c r="B26" s="357" t="s">
        <v>145</v>
      </c>
      <c r="C26" s="206">
        <v>125448</v>
      </c>
      <c r="D26" s="378">
        <v>0</v>
      </c>
      <c r="E26" s="378">
        <v>9777</v>
      </c>
      <c r="F26" s="378">
        <v>0</v>
      </c>
      <c r="G26" s="242">
        <f t="shared" si="0"/>
        <v>115671</v>
      </c>
    </row>
    <row r="27" spans="1:7" ht="15.95" customHeight="1" x14ac:dyDescent="0.15">
      <c r="A27" s="515" t="s">
        <v>146</v>
      </c>
      <c r="B27" s="516"/>
      <c r="C27" s="338">
        <v>4637558</v>
      </c>
      <c r="D27" s="338">
        <f>SUM(D28:D28)</f>
        <v>254500</v>
      </c>
      <c r="E27" s="338">
        <f>SUM(E28:E28)</f>
        <v>329655</v>
      </c>
      <c r="F27" s="338">
        <f>SUM(F28:F28)</f>
        <v>64346</v>
      </c>
      <c r="G27" s="242">
        <f t="shared" si="0"/>
        <v>4562403</v>
      </c>
    </row>
    <row r="28" spans="1:7" ht="15.95" customHeight="1" thickBot="1" x14ac:dyDescent="0.2">
      <c r="A28" s="102"/>
      <c r="B28" s="361" t="s">
        <v>147</v>
      </c>
      <c r="C28" s="224">
        <v>4637558</v>
      </c>
      <c r="D28" s="224">
        <v>254500</v>
      </c>
      <c r="E28" s="224">
        <v>329655</v>
      </c>
      <c r="F28" s="224">
        <v>64346</v>
      </c>
      <c r="G28" s="244">
        <f t="shared" si="0"/>
        <v>4562403</v>
      </c>
    </row>
    <row r="29" spans="1:7" ht="15.95" customHeight="1" x14ac:dyDescent="0.15">
      <c r="A29" s="45"/>
      <c r="B29" s="326"/>
      <c r="C29" s="326"/>
      <c r="D29" s="326"/>
      <c r="E29" s="326"/>
      <c r="F29" s="326"/>
      <c r="G29" s="12" t="s">
        <v>27</v>
      </c>
    </row>
    <row r="30" spans="1:7" ht="15" customHeight="1" x14ac:dyDescent="0.15">
      <c r="A30" s="45"/>
      <c r="B30" s="326"/>
      <c r="C30" s="326"/>
      <c r="D30" s="326"/>
      <c r="E30" s="326"/>
      <c r="F30" s="326"/>
      <c r="G30" s="326"/>
    </row>
    <row r="31" spans="1:7" ht="15" customHeight="1" x14ac:dyDescent="0.15">
      <c r="A31" s="45"/>
      <c r="B31" s="326"/>
      <c r="C31" s="326"/>
      <c r="D31" s="326"/>
      <c r="E31" s="326"/>
      <c r="F31" s="326"/>
      <c r="G31" s="326"/>
    </row>
    <row r="32" spans="1:7" ht="15" customHeight="1" thickBot="1" x14ac:dyDescent="0.2">
      <c r="A32" s="326" t="s">
        <v>368</v>
      </c>
      <c r="C32" s="326"/>
      <c r="D32" s="326"/>
      <c r="F32" s="326"/>
      <c r="G32" s="343" t="s">
        <v>120</v>
      </c>
    </row>
    <row r="33" spans="1:7" ht="20.100000000000001" customHeight="1" x14ac:dyDescent="0.15">
      <c r="A33" s="508" t="s">
        <v>148</v>
      </c>
      <c r="B33" s="509"/>
      <c r="C33" s="512" t="s">
        <v>439</v>
      </c>
      <c r="D33" s="509" t="s">
        <v>440</v>
      </c>
      <c r="E33" s="509" t="s">
        <v>468</v>
      </c>
      <c r="F33" s="509"/>
      <c r="G33" s="131" t="s">
        <v>122</v>
      </c>
    </row>
    <row r="34" spans="1:7" ht="20.100000000000001" customHeight="1" x14ac:dyDescent="0.15">
      <c r="A34" s="510"/>
      <c r="B34" s="511"/>
      <c r="C34" s="622"/>
      <c r="D34" s="511"/>
      <c r="E34" s="318" t="s">
        <v>123</v>
      </c>
      <c r="F34" s="351" t="s">
        <v>124</v>
      </c>
      <c r="G34" s="354" t="s">
        <v>125</v>
      </c>
    </row>
    <row r="35" spans="1:7" ht="15.95" customHeight="1" x14ac:dyDescent="0.15">
      <c r="A35" s="623" t="s">
        <v>84</v>
      </c>
      <c r="B35" s="624"/>
      <c r="C35" s="288">
        <f>C36+C50</f>
        <v>42139777</v>
      </c>
      <c r="D35" s="189">
        <f>D36+D50</f>
        <v>2052277</v>
      </c>
      <c r="E35" s="347">
        <f>E36+E50</f>
        <v>3130781</v>
      </c>
      <c r="F35" s="347">
        <f>F36+F50</f>
        <v>329073</v>
      </c>
      <c r="G35" s="373">
        <f>+C35+D35-E35</f>
        <v>41061273</v>
      </c>
    </row>
    <row r="36" spans="1:7" ht="15.95" customHeight="1" x14ac:dyDescent="0.15">
      <c r="A36" s="515" t="s">
        <v>126</v>
      </c>
      <c r="B36" s="516"/>
      <c r="C36" s="289">
        <f>SUM(C37:C49)</f>
        <v>37502219</v>
      </c>
      <c r="D36" s="189">
        <f>SUM(D37:D49)</f>
        <v>1797777</v>
      </c>
      <c r="E36" s="347">
        <f>SUM(E37:E49)</f>
        <v>2801126</v>
      </c>
      <c r="F36" s="347">
        <f>SUM(F37:F49)</f>
        <v>264727</v>
      </c>
      <c r="G36" s="374">
        <f t="shared" ref="G36:G51" si="1">+C36+D36-E36</f>
        <v>36498870</v>
      </c>
    </row>
    <row r="37" spans="1:7" ht="15.95" customHeight="1" x14ac:dyDescent="0.15">
      <c r="A37" s="95"/>
      <c r="B37" s="357" t="s">
        <v>149</v>
      </c>
      <c r="C37" s="290">
        <v>3092566</v>
      </c>
      <c r="D37" s="180">
        <v>247100</v>
      </c>
      <c r="E37" s="347">
        <v>232470</v>
      </c>
      <c r="F37" s="347">
        <v>18642</v>
      </c>
      <c r="G37" s="374">
        <f t="shared" si="1"/>
        <v>3107196</v>
      </c>
    </row>
    <row r="38" spans="1:7" ht="15.95" customHeight="1" x14ac:dyDescent="0.15">
      <c r="A38" s="95"/>
      <c r="B38" s="357" t="s">
        <v>150</v>
      </c>
      <c r="C38" s="290">
        <v>282916</v>
      </c>
      <c r="D38" s="180">
        <v>34300</v>
      </c>
      <c r="E38" s="347">
        <v>36432</v>
      </c>
      <c r="F38" s="347">
        <v>3876</v>
      </c>
      <c r="G38" s="374">
        <f t="shared" si="1"/>
        <v>280784</v>
      </c>
    </row>
    <row r="39" spans="1:7" ht="15.95" customHeight="1" x14ac:dyDescent="0.15">
      <c r="A39" s="95"/>
      <c r="B39" s="357" t="s">
        <v>151</v>
      </c>
      <c r="C39" s="290">
        <v>366477</v>
      </c>
      <c r="D39" s="180">
        <v>0</v>
      </c>
      <c r="E39" s="347">
        <v>39431</v>
      </c>
      <c r="F39" s="347">
        <v>2853</v>
      </c>
      <c r="G39" s="374">
        <f t="shared" si="1"/>
        <v>327046</v>
      </c>
    </row>
    <row r="40" spans="1:7" ht="15.95" customHeight="1" x14ac:dyDescent="0.15">
      <c r="A40" s="95"/>
      <c r="B40" s="357" t="s">
        <v>345</v>
      </c>
      <c r="C40" s="290">
        <v>10300</v>
      </c>
      <c r="D40" s="180">
        <v>3800</v>
      </c>
      <c r="E40" s="199">
        <v>0</v>
      </c>
      <c r="F40" s="199">
        <v>27</v>
      </c>
      <c r="G40" s="374">
        <f t="shared" si="1"/>
        <v>14100</v>
      </c>
    </row>
    <row r="41" spans="1:7" ht="15.95" customHeight="1" x14ac:dyDescent="0.15">
      <c r="A41" s="95"/>
      <c r="B41" s="357" t="s">
        <v>152</v>
      </c>
      <c r="C41" s="290">
        <v>63856</v>
      </c>
      <c r="D41" s="180">
        <v>0</v>
      </c>
      <c r="E41" s="347">
        <v>12072</v>
      </c>
      <c r="F41" s="347">
        <v>974</v>
      </c>
      <c r="G41" s="374">
        <f t="shared" si="1"/>
        <v>51784</v>
      </c>
    </row>
    <row r="42" spans="1:7" ht="15.95" customHeight="1" x14ac:dyDescent="0.15">
      <c r="A42" s="95"/>
      <c r="B42" s="357" t="s">
        <v>153</v>
      </c>
      <c r="C42" s="290">
        <v>10835705</v>
      </c>
      <c r="D42" s="189">
        <v>517000</v>
      </c>
      <c r="E42" s="347">
        <v>875863</v>
      </c>
      <c r="F42" s="347">
        <v>93289</v>
      </c>
      <c r="G42" s="374">
        <f t="shared" si="1"/>
        <v>10476842</v>
      </c>
    </row>
    <row r="43" spans="1:7" ht="15.95" customHeight="1" x14ac:dyDescent="0.15">
      <c r="A43" s="95"/>
      <c r="B43" s="357" t="s">
        <v>154</v>
      </c>
      <c r="C43" s="290">
        <v>229710</v>
      </c>
      <c r="D43" s="180">
        <v>0</v>
      </c>
      <c r="E43" s="347">
        <v>44868</v>
      </c>
      <c r="F43" s="347">
        <v>2179</v>
      </c>
      <c r="G43" s="374">
        <f t="shared" si="1"/>
        <v>184842</v>
      </c>
    </row>
    <row r="44" spans="1:7" ht="15.95" customHeight="1" x14ac:dyDescent="0.15">
      <c r="A44" s="95"/>
      <c r="B44" s="357" t="s">
        <v>155</v>
      </c>
      <c r="C44" s="290">
        <v>3582893</v>
      </c>
      <c r="D44" s="189">
        <v>159600</v>
      </c>
      <c r="E44" s="347">
        <v>301105</v>
      </c>
      <c r="F44" s="347">
        <v>50554</v>
      </c>
      <c r="G44" s="374">
        <f t="shared" si="1"/>
        <v>3441388</v>
      </c>
    </row>
    <row r="45" spans="1:7" ht="15.95" customHeight="1" x14ac:dyDescent="0.15">
      <c r="A45" s="95"/>
      <c r="B45" s="357" t="s">
        <v>156</v>
      </c>
      <c r="C45" s="290">
        <v>18732645</v>
      </c>
      <c r="D45" s="180">
        <v>835977</v>
      </c>
      <c r="E45" s="347">
        <v>1188534</v>
      </c>
      <c r="F45" s="347">
        <v>90964</v>
      </c>
      <c r="G45" s="374">
        <f t="shared" si="1"/>
        <v>18380088</v>
      </c>
    </row>
    <row r="46" spans="1:7" ht="15.95" customHeight="1" x14ac:dyDescent="0.15">
      <c r="A46" s="95"/>
      <c r="B46" s="357" t="s">
        <v>157</v>
      </c>
      <c r="C46" s="290">
        <v>0</v>
      </c>
      <c r="D46" s="180">
        <v>0</v>
      </c>
      <c r="E46" s="199">
        <v>0</v>
      </c>
      <c r="F46" s="199">
        <v>0</v>
      </c>
      <c r="G46" s="375">
        <f t="shared" si="1"/>
        <v>0</v>
      </c>
    </row>
    <row r="47" spans="1:7" ht="15.95" customHeight="1" x14ac:dyDescent="0.15">
      <c r="A47" s="95"/>
      <c r="B47" s="357" t="s">
        <v>139</v>
      </c>
      <c r="C47" s="290">
        <v>293899</v>
      </c>
      <c r="D47" s="180">
        <v>0</v>
      </c>
      <c r="E47" s="347">
        <v>67538</v>
      </c>
      <c r="F47" s="347">
        <v>1076</v>
      </c>
      <c r="G47" s="374">
        <f>+C47+D47-E47</f>
        <v>226361</v>
      </c>
    </row>
    <row r="48" spans="1:7" ht="15.95" customHeight="1" x14ac:dyDescent="0.15">
      <c r="A48" s="95"/>
      <c r="B48" s="357" t="s">
        <v>140</v>
      </c>
      <c r="C48" s="290">
        <v>0</v>
      </c>
      <c r="D48" s="180">
        <v>0</v>
      </c>
      <c r="E48" s="199">
        <v>0</v>
      </c>
      <c r="F48" s="199">
        <v>0</v>
      </c>
      <c r="G48" s="376">
        <f t="shared" si="1"/>
        <v>0</v>
      </c>
    </row>
    <row r="49" spans="1:7" ht="15.95" customHeight="1" x14ac:dyDescent="0.15">
      <c r="A49" s="95"/>
      <c r="B49" s="357" t="s">
        <v>158</v>
      </c>
      <c r="C49" s="289">
        <v>11252</v>
      </c>
      <c r="D49" s="180">
        <v>0</v>
      </c>
      <c r="E49" s="347">
        <v>2813</v>
      </c>
      <c r="F49" s="347">
        <v>293</v>
      </c>
      <c r="G49" s="374">
        <f t="shared" si="1"/>
        <v>8439</v>
      </c>
    </row>
    <row r="50" spans="1:7" ht="15.95" customHeight="1" x14ac:dyDescent="0.15">
      <c r="A50" s="515" t="s">
        <v>146</v>
      </c>
      <c r="B50" s="516"/>
      <c r="C50" s="289">
        <v>4637558</v>
      </c>
      <c r="D50" s="180">
        <f>SUM(D51:D51)</f>
        <v>254500</v>
      </c>
      <c r="E50" s="347">
        <f>SUM(E51:E51)</f>
        <v>329655</v>
      </c>
      <c r="F50" s="347">
        <f>SUM(F51:F51)</f>
        <v>64346</v>
      </c>
      <c r="G50" s="374">
        <f t="shared" si="1"/>
        <v>4562403</v>
      </c>
    </row>
    <row r="51" spans="1:7" ht="15.95" customHeight="1" thickBot="1" x14ac:dyDescent="0.2">
      <c r="A51" s="102"/>
      <c r="B51" s="361" t="s">
        <v>147</v>
      </c>
      <c r="C51" s="291">
        <v>4637558</v>
      </c>
      <c r="D51" s="215">
        <v>254500</v>
      </c>
      <c r="E51" s="224">
        <v>329655</v>
      </c>
      <c r="F51" s="224">
        <v>64346</v>
      </c>
      <c r="G51" s="377">
        <f t="shared" si="1"/>
        <v>4562403</v>
      </c>
    </row>
    <row r="52" spans="1:7" ht="15" customHeight="1" x14ac:dyDescent="0.15">
      <c r="A52" s="44" t="s">
        <v>346</v>
      </c>
      <c r="B52" s="326"/>
      <c r="C52" s="133"/>
      <c r="D52" s="134"/>
      <c r="E52" s="134"/>
      <c r="F52" s="134"/>
      <c r="G52" s="16" t="s">
        <v>27</v>
      </c>
    </row>
  </sheetData>
  <sheetProtection sheet="1" selectLockedCells="1" selectUnlockedCells="1"/>
  <mergeCells count="14">
    <mergeCell ref="A5:B5"/>
    <mergeCell ref="E33:F33"/>
    <mergeCell ref="D33:D34"/>
    <mergeCell ref="A2:B3"/>
    <mergeCell ref="C2:C3"/>
    <mergeCell ref="D2:D3"/>
    <mergeCell ref="E2:F2"/>
    <mergeCell ref="A4:B4"/>
    <mergeCell ref="A27:B27"/>
    <mergeCell ref="A36:B36"/>
    <mergeCell ref="A50:B50"/>
    <mergeCell ref="C33:C34"/>
    <mergeCell ref="A33:B34"/>
    <mergeCell ref="A35:B35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64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15</vt:i4>
      </vt:variant>
    </vt:vector>
  </HeadingPairs>
  <TitlesOfParts>
    <vt:vector size="32" baseType="lpstr">
      <vt:lpstr>‐156‐</vt:lpstr>
      <vt:lpstr>-157-</vt:lpstr>
      <vt:lpstr>-158-</vt:lpstr>
      <vt:lpstr>-159-</vt:lpstr>
      <vt:lpstr>-160-</vt:lpstr>
      <vt:lpstr>-161-</vt:lpstr>
      <vt:lpstr>-162-</vt:lpstr>
      <vt:lpstr>-163-</vt:lpstr>
      <vt:lpstr>-164-</vt:lpstr>
      <vt:lpstr>-165-</vt:lpstr>
      <vt:lpstr>-166-</vt:lpstr>
      <vt:lpstr>-167-</vt:lpstr>
      <vt:lpstr>-168-</vt:lpstr>
      <vt:lpstr>-169-</vt:lpstr>
      <vt:lpstr>-170-</vt:lpstr>
      <vt:lpstr>-171-</vt:lpstr>
      <vt:lpstr>グラフ</vt:lpstr>
      <vt:lpstr>‐156‐!Print_Area</vt:lpstr>
      <vt:lpstr>'-157-'!Print_Area</vt:lpstr>
      <vt:lpstr>'-158-'!Print_Area</vt:lpstr>
      <vt:lpstr>'-159-'!Print_Area</vt:lpstr>
      <vt:lpstr>'-160-'!Print_Area</vt:lpstr>
      <vt:lpstr>'-161-'!Print_Area</vt:lpstr>
      <vt:lpstr>'-162-'!Print_Area</vt:lpstr>
      <vt:lpstr>'-163-'!Print_Area</vt:lpstr>
      <vt:lpstr>'-164-'!Print_Area</vt:lpstr>
      <vt:lpstr>'-165-'!Print_Area</vt:lpstr>
      <vt:lpstr>'-166-'!Print_Area</vt:lpstr>
      <vt:lpstr>'-167-'!Print_Area</vt:lpstr>
      <vt:lpstr>'-168-'!Print_Area</vt:lpstr>
      <vt:lpstr>'-169-'!Print_Area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比嘉 友美</dc:creator>
  <cp:lastModifiedBy>宮里 磨</cp:lastModifiedBy>
  <cp:lastPrinted>2021-04-02T10:30:51Z</cp:lastPrinted>
  <dcterms:created xsi:type="dcterms:W3CDTF">2013-03-25T07:50:48Z</dcterms:created>
  <dcterms:modified xsi:type="dcterms:W3CDTF">2021-04-02T10:31:03Z</dcterms:modified>
</cp:coreProperties>
</file>